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8.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comments14.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5.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7.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18.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19.xml" ContentType="application/vnd.openxmlformats-officedocument.spreadsheetml.comments+xml"/>
  <Override PartName="/xl/drawings/drawing33.xml" ContentType="application/vnd.openxmlformats-officedocument.drawing+xml"/>
  <Override PartName="/xl/drawings/drawing34.xml" ContentType="application/vnd.openxmlformats-officedocument.drawing+xml"/>
  <Override PartName="/xl/comments20.xml" ContentType="application/vnd.openxmlformats-officedocument.spreadsheetml.comments+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21.xml" ContentType="application/vnd.openxmlformats-officedocument.spreadsheetml.comments+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updateLinks="never" codeName="ThisWorkbook" defaultThemeVersion="124226"/>
  <mc:AlternateContent xmlns:mc="http://schemas.openxmlformats.org/markup-compatibility/2006">
    <mc:Choice Requires="x15">
      <x15ac:absPath xmlns:x15ac="http://schemas.microsoft.com/office/spreadsheetml/2010/11/ac" url="D:\USUARIOS\opbellos\Downloads\"/>
    </mc:Choice>
  </mc:AlternateContent>
  <xr:revisionPtr revIDLastSave="0" documentId="8_{A14D65F2-AF78-4A50-AB95-3B311B32ECA9}" xr6:coauthVersionLast="47" xr6:coauthVersionMax="47" xr10:uidLastSave="{00000000-0000-0000-0000-000000000000}"/>
  <bookViews>
    <workbookView xWindow="-120" yWindow="-120" windowWidth="29040" windowHeight="15840" tabRatio="742" activeTab="11" xr2:uid="{00000000-000D-0000-FFFF-FFFF00000000}"/>
  </bookViews>
  <sheets>
    <sheet name="INSTRUCCIONES" sheetId="119" r:id="rId1"/>
    <sheet name="OBJETIVOS" sheetId="60" r:id="rId2"/>
    <sheet name="ESTABLECIMIENTO" sheetId="1" r:id="rId3"/>
    <sheet name="AISLAMIENTO" sheetId="144" r:id="rId4"/>
    <sheet name="EVENTOS" sheetId="141" r:id="rId5"/>
    <sheet name="ESTUDIOS DOCUMENTOS" sheetId="142" r:id="rId6"/>
    <sheet name="MONITOREO Y SEGUIMIENTO" sheetId="143" r:id="rId7"/>
    <sheet name="GESTION" sheetId="45" r:id="rId8"/>
    <sheet name="FINANC" sheetId="46" r:id="rId9"/>
    <sheet name="Proyecto" sheetId="31" state="hidden" r:id="rId10"/>
    <sheet name="Plan Adq" sheetId="47" state="hidden" r:id="rId11"/>
    <sheet name="CRONOGRAMA" sheetId="9" r:id="rId12"/>
    <sheet name="POA-1" sheetId="48" state="hidden" r:id="rId13"/>
    <sheet name="POA-2" sheetId="54" state="hidden" r:id="rId14"/>
    <sheet name="POA-3" sheetId="49" state="hidden" r:id="rId15"/>
    <sheet name="POA-4" sheetId="52" state="hidden" r:id="rId16"/>
    <sheet name="POA-5" sheetId="53" state="hidden" r:id="rId17"/>
    <sheet name="Seguimiento" sheetId="120" state="hidden" r:id="rId18"/>
    <sheet name="EJEC-1I" sheetId="121" state="hidden" r:id="rId19"/>
    <sheet name="EJEC-2I" sheetId="122" state="hidden" r:id="rId20"/>
    <sheet name="EJEC-3I" sheetId="123" state="hidden" r:id="rId21"/>
    <sheet name="EJEC-4I" sheetId="124" state="hidden" r:id="rId22"/>
    <sheet name="EJEC-5I" sheetId="125" state="hidden" r:id="rId23"/>
    <sheet name="EJEC-1II" sheetId="126" state="hidden" r:id="rId24"/>
    <sheet name="EJEC-2II" sheetId="127" state="hidden" r:id="rId25"/>
    <sheet name="EJEC-3II" sheetId="128" state="hidden" r:id="rId26"/>
    <sheet name="EJEC-4II" sheetId="129" state="hidden" r:id="rId27"/>
    <sheet name="EJEC-5II" sheetId="130" state="hidden" r:id="rId28"/>
    <sheet name="EJEC-1III" sheetId="131" state="hidden" r:id="rId29"/>
    <sheet name="EJEC-2III" sheetId="132" state="hidden" r:id="rId30"/>
    <sheet name="EJEC-3III" sheetId="133" state="hidden" r:id="rId31"/>
    <sheet name="EJEC-4III" sheetId="134" state="hidden" r:id="rId32"/>
    <sheet name="EJEC-5III" sheetId="135" state="hidden" r:id="rId33"/>
    <sheet name="EJEC-1IV" sheetId="136" state="hidden" r:id="rId34"/>
    <sheet name="EJEC-2IV" sheetId="137" state="hidden" r:id="rId35"/>
    <sheet name="EJEC-3IV" sheetId="138" state="hidden" r:id="rId36"/>
    <sheet name="EJEC-4IV" sheetId="139" state="hidden" r:id="rId37"/>
    <sheet name="EJEC-5IV" sheetId="140" state="hidden" r:id="rId38"/>
  </sheets>
  <externalReferences>
    <externalReference r:id="rId39"/>
    <externalReference r:id="rId40"/>
    <externalReference r:id="rId41"/>
    <externalReference r:id="rId42"/>
    <externalReference r:id="rId43"/>
    <externalReference r:id="rId44"/>
    <externalReference r:id="rId45"/>
  </externalReferences>
  <definedNames>
    <definedName name="_xlnm._FilterDatabase" localSheetId="13" hidden="1">#REF!</definedName>
    <definedName name="_xlnm.Print_Area" localSheetId="3">AISLAMIENTO!$B$2:$H$55</definedName>
    <definedName name="_xlnm.Print_Area" localSheetId="11">CRONOGRAMA!$B$2:$CW$107</definedName>
    <definedName name="_xlnm.Print_Area" localSheetId="18">'EJEC-1I'!$B$2:$S$84</definedName>
    <definedName name="_xlnm.Print_Area" localSheetId="23">'EJEC-1II'!$B$2:$S$84</definedName>
    <definedName name="_xlnm.Print_Area" localSheetId="28">'EJEC-1III'!$B$2:$S$84</definedName>
    <definedName name="_xlnm.Print_Area" localSheetId="33">'EJEC-1IV'!$B$2:$S$84</definedName>
    <definedName name="_xlnm.Print_Area" localSheetId="19">'EJEC-2I'!$B$2:$S$53</definedName>
    <definedName name="_xlnm.Print_Area" localSheetId="24">'EJEC-2II'!$B$2:$S$53</definedName>
    <definedName name="_xlnm.Print_Area" localSheetId="29">'EJEC-2III'!$B$2:$S$53</definedName>
    <definedName name="_xlnm.Print_Area" localSheetId="34">'EJEC-2IV'!$B$2:$S$53</definedName>
    <definedName name="_xlnm.Print_Area" localSheetId="20">'EJEC-3I'!$B$2:$S$105</definedName>
    <definedName name="_xlnm.Print_Area" localSheetId="25">'EJEC-3II'!$B$2:$S$105</definedName>
    <definedName name="_xlnm.Print_Area" localSheetId="30">'EJEC-3III'!$B$2:$S$105</definedName>
    <definedName name="_xlnm.Print_Area" localSheetId="35">'EJEC-3IV'!$B$2:$S$105</definedName>
    <definedName name="_xlnm.Print_Area" localSheetId="21">'EJEC-4I'!$B$2:$I$105</definedName>
    <definedName name="_xlnm.Print_Area" localSheetId="26">'EJEC-4II'!$B$2:$I$105</definedName>
    <definedName name="_xlnm.Print_Area" localSheetId="31">'EJEC-4III'!$B$2:$I$105</definedName>
    <definedName name="_xlnm.Print_Area" localSheetId="36">'EJEC-4IV'!$B$2:$I$105</definedName>
    <definedName name="_xlnm.Print_Area" localSheetId="22">'EJEC-5I'!$B$2:$J$42</definedName>
    <definedName name="_xlnm.Print_Area" localSheetId="27">'EJEC-5II'!$B$2:$J$42</definedName>
    <definedName name="_xlnm.Print_Area" localSheetId="32">'EJEC-5III'!$B$2:$J$42</definedName>
    <definedName name="_xlnm.Print_Area" localSheetId="37">'EJEC-5IV'!$B$2:$J$42</definedName>
    <definedName name="_xlnm.Print_Area" localSheetId="2">ESTABLECIMIENTO!$B$2:$Q$55</definedName>
    <definedName name="_xlnm.Print_Area" localSheetId="8">FINANC!$B$2:$Q$50</definedName>
    <definedName name="_xlnm.Print_Area" localSheetId="7">GESTION!$B$2:$I$19</definedName>
    <definedName name="_xlnm.Print_Area" localSheetId="1">OBJETIVOS!$B$3:$R$66</definedName>
    <definedName name="_xlnm.Print_Area" localSheetId="10">'Plan Adq'!$B$2:$P$59</definedName>
    <definedName name="_xlnm.Print_Area" localSheetId="12">'POA-1'!$B$2:$O$62</definedName>
    <definedName name="_xlnm.Print_Area" localSheetId="13">'POA-2'!$B$2:$N$50</definedName>
    <definedName name="_xlnm.Print_Area" localSheetId="14">'POA-3'!$B$2:$L$214</definedName>
    <definedName name="_xlnm.Print_Area" localSheetId="15">'POA-4'!$B$2:$AG$44</definedName>
    <definedName name="_xlnm.Print_Area" localSheetId="16">'POA-5'!$B$2:$AB$23</definedName>
    <definedName name="_xlnm.Print_Area" localSheetId="9">Proyecto!$B$2:$R$127</definedName>
    <definedName name="_xlnm.Print_Area" localSheetId="17">Seguimiento!$B$2:$W$239</definedName>
    <definedName name="as">'[1]POA-1'!$S$2:$S$35</definedName>
    <definedName name="COD_IND_IMPACTO" localSheetId="23">#REF!</definedName>
    <definedName name="COD_IND_IMPACTO" localSheetId="28">#REF!</definedName>
    <definedName name="COD_IND_IMPACTO" localSheetId="33">#REF!</definedName>
    <definedName name="COD_IND_IMPACTO">#REF!</definedName>
    <definedName name="cortes">'[2]Ejec-1'!$X$1:$X$4</definedName>
    <definedName name="departamentos">'[3]POA-1'!$S$2:$S$35</definedName>
    <definedName name="IND_IMPACTO" localSheetId="23">#REF!</definedName>
    <definedName name="IND_IMPACTO" localSheetId="28">#REF!</definedName>
    <definedName name="IND_IMPACTO" localSheetId="33">#REF!</definedName>
    <definedName name="IND_IMPACTO">#REF!</definedName>
    <definedName name="MATRIZ_IND_IMPACTO" localSheetId="23">#REF!</definedName>
    <definedName name="MATRIZ_IND_IMPACTO" localSheetId="28">#REF!</definedName>
    <definedName name="MATRIZ_IND_IMPACTO" localSheetId="33">#REF!</definedName>
    <definedName name="MATRIZ_IND_IMPACTO">#REF!</definedName>
    <definedName name="meses">'[3]POA-1'!$Q$2:$Q$13</definedName>
    <definedName name="tipo">'[2]Ejec-1'!$Z$1:$Z$2</definedName>
    <definedName name="_xlnm.Print_Titles" localSheetId="17">Seguimiento!$13:$15</definedName>
  </definedNames>
  <calcPr calcId="191029"/>
  <pivotCaches>
    <pivotCache cacheId="0" r:id="rId46"/>
    <pivotCache cacheId="1" r:id="rId47"/>
    <pivotCache cacheId="2" r:id="rId48"/>
    <pivotCache cacheId="3" r:id="rId4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6" i="144" l="1"/>
  <c r="G57" i="144" s="1"/>
  <c r="G55" i="144"/>
  <c r="G54" i="144"/>
  <c r="G59" i="144" s="1"/>
  <c r="C49" i="144"/>
  <c r="C48" i="144"/>
  <c r="H45" i="144"/>
  <c r="B42" i="144"/>
  <c r="B23" i="144" s="1"/>
  <c r="G39" i="144"/>
  <c r="D38" i="144"/>
  <c r="D37" i="144"/>
  <c r="D36" i="144"/>
  <c r="D35" i="144"/>
  <c r="G33" i="144"/>
  <c r="C33" i="144"/>
  <c r="D32" i="144"/>
  <c r="E32" i="144" s="1"/>
  <c r="F32" i="144" s="1"/>
  <c r="D31" i="144"/>
  <c r="E31" i="144" s="1"/>
  <c r="F31" i="144" s="1"/>
  <c r="D30" i="144"/>
  <c r="E30" i="144" s="1"/>
  <c r="F30" i="144" s="1"/>
  <c r="E29" i="144"/>
  <c r="F29" i="144" s="1"/>
  <c r="D29" i="144"/>
  <c r="E28" i="144"/>
  <c r="E33" i="144" s="1"/>
  <c r="D28" i="144"/>
  <c r="C24" i="144"/>
  <c r="B24" i="144"/>
  <c r="F23" i="144"/>
  <c r="D17" i="144"/>
  <c r="C51" i="144" s="1"/>
  <c r="A17" i="144"/>
  <c r="D16" i="144"/>
  <c r="C37" i="144" s="1"/>
  <c r="E37" i="144" s="1"/>
  <c r="D15" i="144"/>
  <c r="A18" i="144" s="1"/>
  <c r="C9" i="144"/>
  <c r="C8" i="144"/>
  <c r="B8" i="144"/>
  <c r="H7" i="144"/>
  <c r="F7" i="144"/>
  <c r="E7" i="144"/>
  <c r="D7" i="144"/>
  <c r="C7" i="144"/>
  <c r="F37" i="144" l="1"/>
  <c r="H37" i="144"/>
  <c r="E41" i="144"/>
  <c r="H33" i="144"/>
  <c r="F28" i="144"/>
  <c r="F33" i="144" s="1"/>
  <c r="C35" i="144"/>
  <c r="E35" i="144" s="1"/>
  <c r="G42" i="144"/>
  <c r="G43" i="144" s="1"/>
  <c r="C36" i="144"/>
  <c r="D18" i="144"/>
  <c r="C38" i="144" s="1"/>
  <c r="H51" i="144" l="1"/>
  <c r="E38" i="144"/>
  <c r="H50" i="144"/>
  <c r="E36" i="144"/>
  <c r="E39" i="144"/>
  <c r="H35" i="144"/>
  <c r="F35" i="144"/>
  <c r="F41" i="144"/>
  <c r="H41" i="144"/>
  <c r="E40" i="144" l="1"/>
  <c r="E42" i="144"/>
  <c r="E43" i="144"/>
  <c r="H36" i="144"/>
  <c r="H39" i="144" s="1"/>
  <c r="F36" i="144"/>
  <c r="H38" i="144"/>
  <c r="F38" i="144"/>
  <c r="F39" i="144" s="1"/>
  <c r="F42" i="144" l="1"/>
  <c r="F43" i="144" s="1"/>
  <c r="H42" i="144"/>
  <c r="H43" i="144" s="1"/>
  <c r="F59" i="144"/>
  <c r="F56" i="144"/>
  <c r="F57" i="144" s="1"/>
  <c r="F55" i="144"/>
  <c r="F54" i="144"/>
  <c r="H40" i="144"/>
  <c r="F40" i="144"/>
  <c r="H56" i="144" l="1"/>
  <c r="H57" i="144" s="1"/>
  <c r="H55" i="144"/>
  <c r="H54" i="144"/>
  <c r="H58" i="144" s="1"/>
  <c r="H59" i="144" l="1"/>
  <c r="B28" i="45" l="1"/>
  <c r="B27" i="45"/>
  <c r="E18" i="45"/>
  <c r="E17" i="45"/>
  <c r="B18" i="45"/>
  <c r="B17" i="45"/>
  <c r="Z29" i="45"/>
  <c r="Q29" i="45"/>
  <c r="Z28" i="45"/>
  <c r="Q28" i="45"/>
  <c r="Z27" i="45"/>
  <c r="Q27" i="45"/>
  <c r="Z26" i="45"/>
  <c r="Q26" i="45"/>
  <c r="C25" i="45"/>
  <c r="H25" i="45" s="1"/>
  <c r="H24" i="45"/>
  <c r="Z23" i="45"/>
  <c r="L23" i="45"/>
  <c r="Q23" i="45" s="1"/>
  <c r="H23" i="45"/>
  <c r="Z22" i="45"/>
  <c r="L22" i="45"/>
  <c r="Q22" i="45" s="1"/>
  <c r="H22" i="45"/>
  <c r="AD21" i="45"/>
  <c r="AF21" i="45" s="1"/>
  <c r="Z21" i="45"/>
  <c r="Q21" i="45"/>
  <c r="H21" i="45"/>
  <c r="AD20" i="45"/>
  <c r="AE20" i="45" s="1"/>
  <c r="Z20" i="45"/>
  <c r="L20" i="45"/>
  <c r="Q20" i="45" s="1"/>
  <c r="AD19" i="45"/>
  <c r="AE19" i="45" s="1"/>
  <c r="H19" i="45"/>
  <c r="AD18" i="45"/>
  <c r="AF18" i="45" s="1"/>
  <c r="Z18" i="45"/>
  <c r="AD17" i="45"/>
  <c r="AE17" i="45" s="1"/>
  <c r="Z17" i="45"/>
  <c r="Q17" i="45"/>
  <c r="AD16" i="45"/>
  <c r="AE16" i="45" s="1"/>
  <c r="AD15" i="45"/>
  <c r="Z15" i="45"/>
  <c r="Q15" i="45"/>
  <c r="H15" i="45"/>
  <c r="H12" i="45"/>
  <c r="C12" i="45"/>
  <c r="C10" i="45"/>
  <c r="L10" i="45" s="1"/>
  <c r="U10" i="45" s="1"/>
  <c r="C8" i="45"/>
  <c r="O8" i="45" s="1"/>
  <c r="X8" i="45" s="1"/>
  <c r="B8" i="45"/>
  <c r="B6" i="45"/>
  <c r="H58" i="143"/>
  <c r="D56" i="143" s="1"/>
  <c r="H57" i="143"/>
  <c r="H55" i="143"/>
  <c r="H53" i="143"/>
  <c r="H52" i="143"/>
  <c r="H51" i="143"/>
  <c r="H50" i="143"/>
  <c r="H48" i="143"/>
  <c r="H47" i="143"/>
  <c r="E46" i="143" s="1"/>
  <c r="H45" i="143"/>
  <c r="H44" i="143"/>
  <c r="H43" i="143"/>
  <c r="H42" i="143"/>
  <c r="H41" i="143"/>
  <c r="H40" i="143"/>
  <c r="H39" i="143"/>
  <c r="H38" i="143"/>
  <c r="H37" i="143"/>
  <c r="H36" i="143"/>
  <c r="D32" i="143" s="1"/>
  <c r="H35" i="143"/>
  <c r="H34" i="143"/>
  <c r="H33" i="143"/>
  <c r="H31" i="143"/>
  <c r="H30" i="143"/>
  <c r="H29" i="143"/>
  <c r="H28" i="143"/>
  <c r="D27" i="143"/>
  <c r="H26" i="143"/>
  <c r="H25" i="143"/>
  <c r="D24" i="143" s="1"/>
  <c r="H23" i="143"/>
  <c r="H22" i="143"/>
  <c r="H21" i="143"/>
  <c r="H20" i="143"/>
  <c r="D18" i="143" s="1"/>
  <c r="H19" i="143"/>
  <c r="H17" i="143"/>
  <c r="H16" i="143"/>
  <c r="H15" i="143"/>
  <c r="D14" i="143" s="1"/>
  <c r="C10" i="143"/>
  <c r="C8" i="143"/>
  <c r="B8" i="143"/>
  <c r="L47" i="142"/>
  <c r="D47" i="142"/>
  <c r="P46" i="142"/>
  <c r="H46" i="142"/>
  <c r="H43" i="142" s="1"/>
  <c r="P45" i="142"/>
  <c r="P43" i="142" s="1"/>
  <c r="H45" i="142"/>
  <c r="J44" i="142"/>
  <c r="B44" i="142"/>
  <c r="P41" i="142"/>
  <c r="H41" i="142"/>
  <c r="P40" i="142"/>
  <c r="H40" i="142"/>
  <c r="P39" i="142"/>
  <c r="L38" i="142" s="1"/>
  <c r="H39" i="142"/>
  <c r="D38" i="142" s="1"/>
  <c r="P37" i="142"/>
  <c r="H37" i="142"/>
  <c r="P36" i="142"/>
  <c r="H36" i="142"/>
  <c r="P35" i="142"/>
  <c r="H35" i="142"/>
  <c r="P34" i="142"/>
  <c r="P33" i="142" s="1"/>
  <c r="H34" i="142"/>
  <c r="H33" i="142" s="1"/>
  <c r="L33" i="142"/>
  <c r="D33" i="142"/>
  <c r="P32" i="142"/>
  <c r="H32" i="142"/>
  <c r="P31" i="142"/>
  <c r="H31" i="142"/>
  <c r="P30" i="142"/>
  <c r="H30" i="142"/>
  <c r="P29" i="142"/>
  <c r="P28" i="142" s="1"/>
  <c r="H29" i="142"/>
  <c r="H28" i="142" s="1"/>
  <c r="P27" i="142"/>
  <c r="H27" i="142"/>
  <c r="P26" i="142"/>
  <c r="H26" i="142"/>
  <c r="H25" i="142" s="1"/>
  <c r="P25" i="142"/>
  <c r="L25" i="142"/>
  <c r="D25" i="142"/>
  <c r="P24" i="142"/>
  <c r="H24" i="142"/>
  <c r="P23" i="142"/>
  <c r="H23" i="142"/>
  <c r="P22" i="142"/>
  <c r="P19" i="142" s="1"/>
  <c r="H22" i="142"/>
  <c r="P21" i="142"/>
  <c r="H21" i="142"/>
  <c r="P20" i="142"/>
  <c r="L19" i="142" s="1"/>
  <c r="H20" i="142"/>
  <c r="D19" i="142"/>
  <c r="P18" i="142"/>
  <c r="H18" i="142"/>
  <c r="P17" i="142"/>
  <c r="H17" i="142"/>
  <c r="D15" i="142" s="1"/>
  <c r="P16" i="142"/>
  <c r="L15" i="142" s="1"/>
  <c r="H16" i="142"/>
  <c r="K10" i="142"/>
  <c r="C10" i="142"/>
  <c r="K8" i="142"/>
  <c r="C8" i="142"/>
  <c r="B8" i="142"/>
  <c r="J8" i="142" s="1"/>
  <c r="Q49" i="141"/>
  <c r="Q51" i="141" s="1"/>
  <c r="H49" i="141"/>
  <c r="H51" i="141" s="1"/>
  <c r="Q42" i="141"/>
  <c r="R42" i="141" s="1"/>
  <c r="H42" i="141"/>
  <c r="I42" i="141" s="1"/>
  <c r="Q41" i="141"/>
  <c r="R41" i="141" s="1"/>
  <c r="R40" i="141" s="1"/>
  <c r="H41" i="141"/>
  <c r="I41" i="141" s="1"/>
  <c r="I40" i="141" s="1"/>
  <c r="Q38" i="141"/>
  <c r="R38" i="141" s="1"/>
  <c r="H38" i="141"/>
  <c r="I38" i="141" s="1"/>
  <c r="Q37" i="141"/>
  <c r="R37" i="141" s="1"/>
  <c r="R36" i="141" s="1"/>
  <c r="H37" i="141"/>
  <c r="I37" i="141" s="1"/>
  <c r="Q36" i="141"/>
  <c r="H36" i="141"/>
  <c r="Q35" i="141"/>
  <c r="R35" i="141" s="1"/>
  <c r="H35" i="141"/>
  <c r="I35" i="141" s="1"/>
  <c r="Q34" i="141"/>
  <c r="R34" i="141" s="1"/>
  <c r="H34" i="141"/>
  <c r="I34" i="141" s="1"/>
  <c r="Q33" i="141"/>
  <c r="R33" i="141" s="1"/>
  <c r="H33" i="141"/>
  <c r="I33" i="141" s="1"/>
  <c r="Q32" i="141"/>
  <c r="R32" i="141" s="1"/>
  <c r="H32" i="141"/>
  <c r="I32" i="141" s="1"/>
  <c r="Q31" i="141"/>
  <c r="R31" i="141" s="1"/>
  <c r="H31" i="141"/>
  <c r="I31" i="141" s="1"/>
  <c r="Q29" i="141"/>
  <c r="R29" i="141" s="1"/>
  <c r="H29" i="141"/>
  <c r="I29" i="141" s="1"/>
  <c r="Q28" i="141"/>
  <c r="R28" i="141" s="1"/>
  <c r="H28" i="141"/>
  <c r="I28" i="141" s="1"/>
  <c r="Q27" i="141"/>
  <c r="R27" i="141" s="1"/>
  <c r="H27" i="141"/>
  <c r="I27" i="141" s="1"/>
  <c r="Q26" i="141"/>
  <c r="R26" i="141" s="1"/>
  <c r="H26" i="141"/>
  <c r="I26" i="141" s="1"/>
  <c r="Q25" i="141"/>
  <c r="R25" i="141" s="1"/>
  <c r="H25" i="141"/>
  <c r="I25" i="141" s="1"/>
  <c r="Q23" i="141"/>
  <c r="R23" i="141" s="1"/>
  <c r="R22" i="141" s="1"/>
  <c r="H23" i="141"/>
  <c r="I23" i="141" s="1"/>
  <c r="I22" i="141" s="1"/>
  <c r="Q22" i="141"/>
  <c r="H22" i="141"/>
  <c r="Q21" i="141"/>
  <c r="R21" i="141" s="1"/>
  <c r="H21" i="141"/>
  <c r="I21" i="141" s="1"/>
  <c r="Q20" i="141"/>
  <c r="R20" i="141" s="1"/>
  <c r="H20" i="141"/>
  <c r="I20" i="141" s="1"/>
  <c r="Q19" i="141"/>
  <c r="R19" i="141" s="1"/>
  <c r="H19" i="141"/>
  <c r="I19" i="141" s="1"/>
  <c r="Q18" i="141"/>
  <c r="R18" i="141" s="1"/>
  <c r="H18" i="141"/>
  <c r="I18" i="141" s="1"/>
  <c r="L10" i="141"/>
  <c r="C10" i="141"/>
  <c r="L8" i="141"/>
  <c r="K8" i="141"/>
  <c r="C8" i="141"/>
  <c r="B8" i="141"/>
  <c r="R15" i="45" l="1"/>
  <c r="R29" i="45"/>
  <c r="R22" i="45"/>
  <c r="AA17" i="45"/>
  <c r="AA15" i="45"/>
  <c r="AE21" i="45"/>
  <c r="I22" i="45"/>
  <c r="AE18" i="45"/>
  <c r="I25" i="45"/>
  <c r="R20" i="45"/>
  <c r="AA20" i="45"/>
  <c r="H27" i="143"/>
  <c r="I36" i="141"/>
  <c r="I23" i="45"/>
  <c r="AA29" i="45"/>
  <c r="R23" i="45"/>
  <c r="H19" i="142"/>
  <c r="I19" i="45"/>
  <c r="D28" i="142"/>
  <c r="D49" i="143"/>
  <c r="H59" i="143" s="1"/>
  <c r="G29" i="45" s="1"/>
  <c r="H29" i="45" s="1"/>
  <c r="I29" i="45" s="1"/>
  <c r="AA28" i="45"/>
  <c r="H30" i="141"/>
  <c r="Q30" i="141"/>
  <c r="I30" i="141"/>
  <c r="I43" i="141" s="1"/>
  <c r="H40" i="141"/>
  <c r="L28" i="142"/>
  <c r="P42" i="142" s="1"/>
  <c r="P47" i="142" s="1"/>
  <c r="G28" i="45" s="1"/>
  <c r="H28" i="45" s="1"/>
  <c r="I28" i="45" s="1"/>
  <c r="I26" i="45" s="1"/>
  <c r="H18" i="143"/>
  <c r="R30" i="141"/>
  <c r="Q40" i="141"/>
  <c r="I15" i="45"/>
  <c r="Q24" i="141"/>
  <c r="H17" i="141"/>
  <c r="I24" i="141"/>
  <c r="AD22" i="45"/>
  <c r="H24" i="141"/>
  <c r="Q17" i="141"/>
  <c r="R24" i="141"/>
  <c r="I17" i="141"/>
  <c r="R17" i="141"/>
  <c r="H24" i="143"/>
  <c r="R17" i="45"/>
  <c r="L12" i="45"/>
  <c r="U12" i="45" s="1"/>
  <c r="AF15" i="45"/>
  <c r="AF16" i="45"/>
  <c r="AF17" i="45"/>
  <c r="R18" i="45"/>
  <c r="AA18" i="45"/>
  <c r="AF19" i="45"/>
  <c r="AF20" i="45"/>
  <c r="I21" i="45"/>
  <c r="R21" i="45"/>
  <c r="AA21" i="45"/>
  <c r="AA22" i="45"/>
  <c r="AA23" i="45"/>
  <c r="I24" i="45"/>
  <c r="R26" i="45"/>
  <c r="AA26" i="45"/>
  <c r="R27" i="45"/>
  <c r="AA27" i="45"/>
  <c r="R28" i="45"/>
  <c r="Q30" i="45"/>
  <c r="Z30" i="45"/>
  <c r="H35" i="45"/>
  <c r="AE15" i="45"/>
  <c r="AE22" i="45" s="1"/>
  <c r="H42" i="142"/>
  <c r="H47" i="142" s="1"/>
  <c r="G27" i="45" s="1"/>
  <c r="H27" i="45" s="1"/>
  <c r="I27" i="45" s="1"/>
  <c r="H39" i="141"/>
  <c r="I39" i="141" s="1"/>
  <c r="Q39" i="141"/>
  <c r="R39" i="141" s="1"/>
  <c r="H50" i="141"/>
  <c r="Q50" i="141"/>
  <c r="R43" i="141" l="1"/>
  <c r="H54" i="143"/>
  <c r="AA30" i="45"/>
  <c r="R30" i="45"/>
  <c r="AF22" i="45"/>
  <c r="H64" i="143"/>
  <c r="H65" i="143"/>
  <c r="H66" i="143" s="1"/>
  <c r="H63" i="143"/>
  <c r="H67" i="143" s="1"/>
  <c r="Q43" i="141"/>
  <c r="G18" i="45" s="1"/>
  <c r="H18" i="45" s="1"/>
  <c r="I18" i="45" s="1"/>
  <c r="H43" i="141"/>
  <c r="G17" i="45" s="1"/>
  <c r="H17" i="45" s="1"/>
  <c r="C7" i="53"/>
  <c r="I17" i="45" l="1"/>
  <c r="I16" i="45" s="1"/>
  <c r="H30" i="45"/>
  <c r="H68" i="143"/>
  <c r="F30" i="46"/>
  <c r="I30" i="45" l="1"/>
  <c r="I31" i="45" s="1"/>
  <c r="H31" i="45"/>
  <c r="H33" i="45" s="1"/>
  <c r="P34" i="46"/>
  <c r="N34" i="46"/>
  <c r="L34" i="46"/>
  <c r="J34" i="46"/>
  <c r="H34" i="46"/>
  <c r="H31" i="46"/>
  <c r="H37" i="45" l="1"/>
  <c r="AB30" i="45"/>
  <c r="H39" i="45" l="1"/>
  <c r="H38" i="45"/>
  <c r="J28" i="1" l="1"/>
  <c r="B8" i="1" l="1"/>
  <c r="I8" i="1" l="1"/>
  <c r="C26" i="1"/>
  <c r="D19" i="46" l="1"/>
  <c r="G51" i="47" l="1"/>
  <c r="G50" i="47"/>
  <c r="G49" i="47"/>
  <c r="G48" i="47"/>
  <c r="G44" i="47"/>
  <c r="G43" i="47"/>
  <c r="G42" i="47"/>
  <c r="G41" i="47"/>
  <c r="G36" i="47"/>
  <c r="G35" i="47"/>
  <c r="G34" i="47"/>
  <c r="G33" i="47"/>
  <c r="G28" i="47"/>
  <c r="G27" i="47"/>
  <c r="G26" i="47"/>
  <c r="G25" i="47"/>
  <c r="G24" i="47"/>
  <c r="G38" i="47"/>
  <c r="G31" i="47"/>
  <c r="G46" i="47"/>
  <c r="G21" i="47" l="1"/>
  <c r="J7" i="1" l="1"/>
  <c r="C7" i="1"/>
  <c r="B22" i="47" l="1"/>
  <c r="F22" i="47"/>
  <c r="K128" i="31"/>
  <c r="H21" i="122"/>
  <c r="F27" i="120"/>
  <c r="H20" i="122"/>
  <c r="CY81" i="9"/>
  <c r="CZ81" i="9"/>
  <c r="DA81" i="9"/>
  <c r="DB81" i="9"/>
  <c r="DC81" i="9"/>
  <c r="DD81" i="9"/>
  <c r="DE81" i="9"/>
  <c r="DF81" i="9"/>
  <c r="DG81" i="9"/>
  <c r="DH81" i="9"/>
  <c r="DI81" i="9"/>
  <c r="DJ81" i="9"/>
  <c r="DK81" i="9"/>
  <c r="DL81" i="9"/>
  <c r="DM81" i="9"/>
  <c r="DN81" i="9"/>
  <c r="DO81" i="9"/>
  <c r="DP81" i="9"/>
  <c r="DQ81" i="9"/>
  <c r="DR81" i="9"/>
  <c r="DS81" i="9"/>
  <c r="DT81" i="9"/>
  <c r="DU81" i="9"/>
  <c r="DV81" i="9"/>
  <c r="CY82" i="9"/>
  <c r="CZ82" i="9"/>
  <c r="DA82" i="9"/>
  <c r="DB82" i="9"/>
  <c r="DC82" i="9"/>
  <c r="DD82" i="9"/>
  <c r="DE82" i="9"/>
  <c r="DF82" i="9"/>
  <c r="DG82" i="9"/>
  <c r="DH82" i="9"/>
  <c r="DI82" i="9"/>
  <c r="DJ82" i="9"/>
  <c r="DK82" i="9"/>
  <c r="DL82" i="9"/>
  <c r="DM82" i="9"/>
  <c r="DN82" i="9"/>
  <c r="DO82" i="9"/>
  <c r="DP82" i="9"/>
  <c r="DQ82" i="9"/>
  <c r="DR82" i="9"/>
  <c r="DS82" i="9"/>
  <c r="DT82" i="9"/>
  <c r="DU82" i="9"/>
  <c r="DV82" i="9"/>
  <c r="CW81" i="9"/>
  <c r="CW82" i="9"/>
  <c r="CW103" i="9"/>
  <c r="CY103" i="9"/>
  <c r="CZ103" i="9"/>
  <c r="DA103" i="9"/>
  <c r="DB103" i="9"/>
  <c r="DC103" i="9"/>
  <c r="DD103" i="9"/>
  <c r="DE103" i="9"/>
  <c r="DF103" i="9"/>
  <c r="DG103" i="9"/>
  <c r="DH103" i="9"/>
  <c r="DI103" i="9"/>
  <c r="DJ103" i="9"/>
  <c r="DK103" i="9"/>
  <c r="DL103" i="9"/>
  <c r="DM103" i="9"/>
  <c r="DN103" i="9"/>
  <c r="DO103" i="9"/>
  <c r="DP103" i="9"/>
  <c r="DQ103" i="9"/>
  <c r="DR103" i="9"/>
  <c r="DS103" i="9"/>
  <c r="DT103" i="9"/>
  <c r="DU103" i="9"/>
  <c r="DV103" i="9"/>
  <c r="D103" i="9"/>
  <c r="C103" i="9"/>
  <c r="E46" i="47" l="1"/>
  <c r="S51" i="47"/>
  <c r="S50" i="47"/>
  <c r="S49" i="47"/>
  <c r="S48" i="47"/>
  <c r="S47" i="47"/>
  <c r="S46" i="47"/>
  <c r="B48" i="47"/>
  <c r="E48" i="47"/>
  <c r="F48" i="47"/>
  <c r="B49" i="47"/>
  <c r="E49" i="47"/>
  <c r="F49" i="47"/>
  <c r="B50" i="47"/>
  <c r="E50" i="47"/>
  <c r="F50" i="47"/>
  <c r="B51" i="47"/>
  <c r="E51" i="47"/>
  <c r="F51" i="47"/>
  <c r="F46" i="47"/>
  <c r="B46" i="47"/>
  <c r="F71" i="47"/>
  <c r="F41" i="47"/>
  <c r="F42" i="47"/>
  <c r="F43" i="47"/>
  <c r="F44" i="47"/>
  <c r="E40" i="47"/>
  <c r="E41" i="47"/>
  <c r="E42" i="47"/>
  <c r="E43" i="47"/>
  <c r="E44" i="47"/>
  <c r="B41" i="47"/>
  <c r="B42" i="47"/>
  <c r="B43" i="47"/>
  <c r="B44" i="47"/>
  <c r="F38" i="47"/>
  <c r="B38" i="47"/>
  <c r="S44" i="47"/>
  <c r="S43" i="47"/>
  <c r="S42" i="47"/>
  <c r="S41" i="47"/>
  <c r="S40" i="47"/>
  <c r="S39" i="47"/>
  <c r="S38" i="47"/>
  <c r="F33" i="47"/>
  <c r="F34" i="47"/>
  <c r="F35" i="47"/>
  <c r="F36" i="47"/>
  <c r="F31" i="47"/>
  <c r="E33" i="47"/>
  <c r="E34" i="47"/>
  <c r="E35" i="47"/>
  <c r="E36" i="47"/>
  <c r="B33" i="47"/>
  <c r="B34" i="47"/>
  <c r="B35" i="47"/>
  <c r="B36" i="47"/>
  <c r="B31" i="47"/>
  <c r="S36" i="47"/>
  <c r="S35" i="47"/>
  <c r="S34" i="47"/>
  <c r="S33" i="47"/>
  <c r="S32" i="47"/>
  <c r="S31" i="47"/>
  <c r="F24" i="47"/>
  <c r="F25" i="47"/>
  <c r="F26" i="47"/>
  <c r="F27" i="47"/>
  <c r="F28" i="47"/>
  <c r="E24" i="47"/>
  <c r="E25" i="47"/>
  <c r="E26" i="47"/>
  <c r="E27" i="47"/>
  <c r="E28" i="47"/>
  <c r="B24" i="47"/>
  <c r="B25" i="47"/>
  <c r="B26" i="47"/>
  <c r="B27" i="47"/>
  <c r="B28" i="47"/>
  <c r="S25" i="47"/>
  <c r="S27" i="47"/>
  <c r="S26" i="47"/>
  <c r="S28" i="47"/>
  <c r="S24" i="47"/>
  <c r="S23" i="47"/>
  <c r="S22" i="47"/>
  <c r="B74" i="9"/>
  <c r="E58" i="47"/>
  <c r="E59" i="47"/>
  <c r="E57" i="47"/>
  <c r="K48" i="1" l="1"/>
  <c r="K47" i="1"/>
  <c r="K46" i="1"/>
  <c r="K45" i="1"/>
  <c r="K44" i="1"/>
  <c r="M15" i="1"/>
  <c r="M16" i="1"/>
  <c r="M14" i="1"/>
  <c r="F59" i="47"/>
  <c r="M44" i="1" l="1"/>
  <c r="G59" i="47"/>
  <c r="K59" i="47" s="1"/>
  <c r="O59" i="47" s="1"/>
  <c r="J56" i="31" l="1"/>
  <c r="M11" i="31"/>
  <c r="T25" i="31" s="1"/>
  <c r="M12" i="31"/>
  <c r="T26" i="31" s="1"/>
  <c r="M10" i="31"/>
  <c r="T24" i="31" s="1"/>
  <c r="F12" i="31"/>
  <c r="T22" i="31" s="1"/>
  <c r="F13" i="31"/>
  <c r="T23" i="31" s="1"/>
  <c r="F11" i="31"/>
  <c r="T21" i="31" s="1"/>
  <c r="F10" i="31"/>
  <c r="T20" i="31" s="1"/>
  <c r="G19" i="46" l="1"/>
  <c r="B14" i="46"/>
  <c r="B15" i="46"/>
  <c r="B16" i="46"/>
  <c r="B17" i="46"/>
  <c r="B18" i="46"/>
  <c r="B19" i="46"/>
  <c r="B13" i="46"/>
  <c r="N33" i="60"/>
  <c r="K56" i="31" l="1"/>
  <c r="J112" i="1" l="1"/>
  <c r="C112" i="1"/>
  <c r="M2" i="48" l="1"/>
  <c r="I232" i="120"/>
  <c r="AB232" i="120" s="1"/>
  <c r="AU232" i="120" s="1"/>
  <c r="BN232" i="120" s="1"/>
  <c r="I233" i="120"/>
  <c r="AB233" i="120" s="1"/>
  <c r="AU233" i="120" s="1"/>
  <c r="BN233" i="120" s="1"/>
  <c r="I234" i="120"/>
  <c r="AB234" i="120" s="1"/>
  <c r="AU234" i="120" s="1"/>
  <c r="BN234" i="120" s="1"/>
  <c r="I235" i="120"/>
  <c r="AB235" i="120" s="1"/>
  <c r="AU235" i="120" s="1"/>
  <c r="BN235" i="120" s="1"/>
  <c r="I236" i="120"/>
  <c r="AB236" i="120" s="1"/>
  <c r="AU236" i="120" s="1"/>
  <c r="BN236" i="120" s="1"/>
  <c r="I231" i="120"/>
  <c r="AB231" i="120" s="1"/>
  <c r="AU231" i="120" s="1"/>
  <c r="BN231" i="120" s="1"/>
  <c r="I221" i="120"/>
  <c r="AB221" i="120" s="1"/>
  <c r="I220" i="120"/>
  <c r="AB220" i="120" s="1"/>
  <c r="I211" i="120"/>
  <c r="AB211" i="120" s="1"/>
  <c r="I210" i="120"/>
  <c r="AB210" i="120" s="1"/>
  <c r="I201" i="120"/>
  <c r="AB201" i="120" s="1"/>
  <c r="I200" i="120"/>
  <c r="AB200" i="120" s="1"/>
  <c r="I191" i="120"/>
  <c r="AB191" i="120" s="1"/>
  <c r="I190" i="120"/>
  <c r="AB190" i="120" s="1"/>
  <c r="I181" i="120"/>
  <c r="AB181" i="120" s="1"/>
  <c r="I180" i="120"/>
  <c r="AB180" i="120" s="1"/>
  <c r="I175" i="120"/>
  <c r="I174" i="120"/>
  <c r="I173" i="120"/>
  <c r="AB173" i="120" s="1"/>
  <c r="I172" i="120"/>
  <c r="AB172" i="120" s="1"/>
  <c r="I170" i="120"/>
  <c r="AB170" i="120" s="1"/>
  <c r="I169" i="120"/>
  <c r="AB169" i="120" s="1"/>
  <c r="Q68" i="136"/>
  <c r="Q65" i="136"/>
  <c r="Q61" i="136"/>
  <c r="Q57" i="136"/>
  <c r="Q53" i="136"/>
  <c r="Q49" i="136"/>
  <c r="N72" i="136"/>
  <c r="K72" i="136"/>
  <c r="H72" i="136"/>
  <c r="N68" i="136"/>
  <c r="K68" i="136"/>
  <c r="H68" i="136"/>
  <c r="N65" i="136"/>
  <c r="K65" i="136"/>
  <c r="H65" i="136"/>
  <c r="N61" i="136"/>
  <c r="K61" i="136"/>
  <c r="H61" i="136"/>
  <c r="N57" i="136"/>
  <c r="K57" i="136"/>
  <c r="H57" i="136"/>
  <c r="N53" i="136"/>
  <c r="K53" i="136"/>
  <c r="H53" i="136"/>
  <c r="N49" i="136"/>
  <c r="K49" i="136"/>
  <c r="H49" i="136"/>
  <c r="N68" i="131"/>
  <c r="N65" i="131"/>
  <c r="N61" i="131"/>
  <c r="N57" i="131"/>
  <c r="N53" i="131"/>
  <c r="N49" i="131"/>
  <c r="H72" i="131"/>
  <c r="H68" i="131"/>
  <c r="H65" i="131"/>
  <c r="H61" i="131"/>
  <c r="H57" i="131"/>
  <c r="H53" i="131"/>
  <c r="H49" i="131"/>
  <c r="H72" i="126"/>
  <c r="H68" i="126"/>
  <c r="H65" i="126"/>
  <c r="H61" i="126"/>
  <c r="H57" i="126"/>
  <c r="H53" i="126"/>
  <c r="H49" i="126"/>
  <c r="K72" i="131"/>
  <c r="K68" i="131"/>
  <c r="K65" i="131"/>
  <c r="K61" i="131"/>
  <c r="K57" i="131"/>
  <c r="K53" i="131"/>
  <c r="K49" i="131"/>
  <c r="K72" i="126"/>
  <c r="K68" i="126"/>
  <c r="K65" i="126"/>
  <c r="K61" i="126"/>
  <c r="K57" i="126"/>
  <c r="K53" i="126"/>
  <c r="K49" i="126"/>
  <c r="H72" i="121"/>
  <c r="H68" i="121"/>
  <c r="H65" i="121"/>
  <c r="H61" i="121"/>
  <c r="H57" i="121"/>
  <c r="H53" i="121"/>
  <c r="H49" i="121"/>
  <c r="Q72" i="136"/>
  <c r="N72" i="131"/>
  <c r="I11" i="126"/>
  <c r="AU221" i="120" l="1"/>
  <c r="BN221" i="120" s="1"/>
  <c r="BQ221" i="120" s="1"/>
  <c r="AU220" i="120"/>
  <c r="BN220" i="120" s="1"/>
  <c r="BQ220" i="120" s="1"/>
  <c r="BR220" i="120" s="1"/>
  <c r="AU211" i="120"/>
  <c r="BN211" i="120" s="1"/>
  <c r="BQ211" i="120" s="1"/>
  <c r="AU210" i="120"/>
  <c r="BN210" i="120" s="1"/>
  <c r="BQ210" i="120" s="1"/>
  <c r="BR210" i="120" s="1"/>
  <c r="AU201" i="120"/>
  <c r="BN201" i="120" s="1"/>
  <c r="BQ201" i="120" s="1"/>
  <c r="AU200" i="120"/>
  <c r="BN200" i="120" s="1"/>
  <c r="BQ200" i="120" s="1"/>
  <c r="BR200" i="120" s="1"/>
  <c r="AU191" i="120"/>
  <c r="BN191" i="120" s="1"/>
  <c r="AU190" i="120"/>
  <c r="BN190" i="120" s="1"/>
  <c r="BQ190" i="120" s="1"/>
  <c r="BR190" i="120" s="1"/>
  <c r="AU181" i="120"/>
  <c r="BN181" i="120" s="1"/>
  <c r="AU180" i="120"/>
  <c r="BN180" i="120" s="1"/>
  <c r="AU170" i="120"/>
  <c r="BN170" i="120" s="1"/>
  <c r="AU173" i="120"/>
  <c r="BN173" i="120" s="1"/>
  <c r="AU169" i="120"/>
  <c r="BN169" i="120" s="1"/>
  <c r="AU172" i="120"/>
  <c r="BN172" i="120" s="1"/>
  <c r="BQ231" i="120"/>
  <c r="BR231" i="120" s="1"/>
  <c r="BN157" i="120"/>
  <c r="BN164" i="120"/>
  <c r="AX235" i="120"/>
  <c r="AY235" i="120" s="1"/>
  <c r="AU113" i="120"/>
  <c r="BN113" i="120" s="1"/>
  <c r="AU120" i="120"/>
  <c r="BN120" i="120" s="1"/>
  <c r="AX231" i="120"/>
  <c r="AY231" i="120" s="1"/>
  <c r="AE234" i="120"/>
  <c r="AE235" i="120"/>
  <c r="AE236" i="120"/>
  <c r="AE231" i="120"/>
  <c r="AE221" i="120"/>
  <c r="AX233" i="120"/>
  <c r="AY233" i="120" s="1"/>
  <c r="AE201" i="120"/>
  <c r="AG201" i="120" s="1"/>
  <c r="AE181" i="120"/>
  <c r="AG181" i="120" s="1"/>
  <c r="AE220" i="120"/>
  <c r="AG220" i="120" s="1"/>
  <c r="AX232" i="120"/>
  <c r="AU222" i="120"/>
  <c r="AU212" i="120"/>
  <c r="AU202" i="120"/>
  <c r="AB87" i="120"/>
  <c r="AB88" i="120"/>
  <c r="AB89" i="120"/>
  <c r="AB90" i="120"/>
  <c r="AB65" i="120"/>
  <c r="AB66" i="120"/>
  <c r="AB67" i="120"/>
  <c r="AB68" i="120"/>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18" i="52"/>
  <c r="CW34" i="9"/>
  <c r="CW35" i="9"/>
  <c r="CW36" i="9"/>
  <c r="CW37" i="9"/>
  <c r="CW38" i="9"/>
  <c r="CW22" i="9"/>
  <c r="CW23" i="9"/>
  <c r="CW24" i="9"/>
  <c r="CW25" i="9"/>
  <c r="CW26" i="9"/>
  <c r="CW27" i="9"/>
  <c r="CW28" i="9"/>
  <c r="CW29" i="9"/>
  <c r="CW30" i="9"/>
  <c r="CW16" i="9"/>
  <c r="CW17" i="9"/>
  <c r="CW18" i="9"/>
  <c r="CW19" i="9"/>
  <c r="CW21" i="9"/>
  <c r="CW41" i="9"/>
  <c r="CW42" i="9"/>
  <c r="CW43" i="9"/>
  <c r="CW44" i="9"/>
  <c r="CW45" i="9"/>
  <c r="CW48" i="9"/>
  <c r="CW49" i="9"/>
  <c r="CW50" i="9"/>
  <c r="CW51" i="9"/>
  <c r="CW52" i="9"/>
  <c r="CW55" i="9"/>
  <c r="CW56" i="9"/>
  <c r="CW57" i="9"/>
  <c r="CW58" i="9"/>
  <c r="CW59" i="9"/>
  <c r="CW62" i="9"/>
  <c r="CW63" i="9"/>
  <c r="CW64" i="9"/>
  <c r="CW65" i="9"/>
  <c r="CW66" i="9"/>
  <c r="CW69" i="9"/>
  <c r="CW70" i="9"/>
  <c r="CW71" i="9"/>
  <c r="CW72" i="9"/>
  <c r="CW73" i="9"/>
  <c r="CW78" i="9"/>
  <c r="CW79" i="9"/>
  <c r="CW80" i="9"/>
  <c r="CW83" i="9"/>
  <c r="CW76" i="9"/>
  <c r="CW87" i="9"/>
  <c r="CW90" i="9"/>
  <c r="CW93" i="9"/>
  <c r="CW96" i="9"/>
  <c r="CW99" i="9"/>
  <c r="CW102" i="9"/>
  <c r="CW104" i="9"/>
  <c r="CW105" i="9"/>
  <c r="CW106" i="9"/>
  <c r="CW107" i="9"/>
  <c r="CW101" i="9"/>
  <c r="CW98" i="9"/>
  <c r="CW95" i="9"/>
  <c r="CW92" i="9"/>
  <c r="CW89" i="9"/>
  <c r="CW86" i="9"/>
  <c r="CW75" i="9"/>
  <c r="CW68" i="9"/>
  <c r="CW61" i="9"/>
  <c r="CW54" i="9"/>
  <c r="CW47" i="9"/>
  <c r="CW40" i="9"/>
  <c r="CW33" i="9"/>
  <c r="CY33" i="9"/>
  <c r="CZ33" i="9"/>
  <c r="DA33" i="9"/>
  <c r="DB33" i="9"/>
  <c r="DC33" i="9"/>
  <c r="DD33" i="9"/>
  <c r="DE33" i="9"/>
  <c r="DF33" i="9"/>
  <c r="DG33" i="9"/>
  <c r="DH33" i="9"/>
  <c r="DI33" i="9"/>
  <c r="DJ33" i="9"/>
  <c r="DK33" i="9"/>
  <c r="DL33" i="9"/>
  <c r="DM33" i="9"/>
  <c r="DN33" i="9"/>
  <c r="DO33" i="9"/>
  <c r="DP33" i="9"/>
  <c r="DQ33" i="9"/>
  <c r="DR33" i="9"/>
  <c r="DS33" i="9"/>
  <c r="DT33" i="9"/>
  <c r="DU33" i="9"/>
  <c r="DV33" i="9"/>
  <c r="CY34" i="9"/>
  <c r="CZ34" i="9"/>
  <c r="DA34" i="9"/>
  <c r="DB34" i="9"/>
  <c r="DC34" i="9"/>
  <c r="DD34" i="9"/>
  <c r="DE34" i="9"/>
  <c r="DF34" i="9"/>
  <c r="DG34" i="9"/>
  <c r="DH34" i="9"/>
  <c r="DI34" i="9"/>
  <c r="DJ34" i="9"/>
  <c r="DK34" i="9"/>
  <c r="DL34" i="9"/>
  <c r="DM34" i="9"/>
  <c r="DN34" i="9"/>
  <c r="DO34" i="9"/>
  <c r="DP34" i="9"/>
  <c r="DQ34" i="9"/>
  <c r="DR34" i="9"/>
  <c r="DS34" i="9"/>
  <c r="DT34" i="9"/>
  <c r="DU34" i="9"/>
  <c r="DV34" i="9"/>
  <c r="CY35" i="9"/>
  <c r="CZ35" i="9"/>
  <c r="DA35" i="9"/>
  <c r="DB35" i="9"/>
  <c r="DC35" i="9"/>
  <c r="DD35" i="9"/>
  <c r="DE35" i="9"/>
  <c r="DF35" i="9"/>
  <c r="DG35" i="9"/>
  <c r="DH35" i="9"/>
  <c r="DI35" i="9"/>
  <c r="DJ35" i="9"/>
  <c r="DK35" i="9"/>
  <c r="DL35" i="9"/>
  <c r="DM35" i="9"/>
  <c r="DN35" i="9"/>
  <c r="DO35" i="9"/>
  <c r="DP35" i="9"/>
  <c r="DQ35" i="9"/>
  <c r="DR35" i="9"/>
  <c r="DS35" i="9"/>
  <c r="DT35" i="9"/>
  <c r="DU35" i="9"/>
  <c r="DV35" i="9"/>
  <c r="CY36" i="9"/>
  <c r="CZ36" i="9"/>
  <c r="DA36" i="9"/>
  <c r="DB36" i="9"/>
  <c r="DC36" i="9"/>
  <c r="DD36" i="9"/>
  <c r="DE36" i="9"/>
  <c r="DF36" i="9"/>
  <c r="DG36" i="9"/>
  <c r="DH36" i="9"/>
  <c r="DI36" i="9"/>
  <c r="DJ36" i="9"/>
  <c r="DK36" i="9"/>
  <c r="DL36" i="9"/>
  <c r="DM36" i="9"/>
  <c r="DN36" i="9"/>
  <c r="DO36" i="9"/>
  <c r="DP36" i="9"/>
  <c r="DQ36" i="9"/>
  <c r="DR36" i="9"/>
  <c r="DS36" i="9"/>
  <c r="DT36" i="9"/>
  <c r="DU36" i="9"/>
  <c r="DV36" i="9"/>
  <c r="CY37" i="9"/>
  <c r="CZ37" i="9"/>
  <c r="DA37" i="9"/>
  <c r="DB37" i="9"/>
  <c r="DC37" i="9"/>
  <c r="DD37" i="9"/>
  <c r="DE37" i="9"/>
  <c r="DF37" i="9"/>
  <c r="DG37" i="9"/>
  <c r="DH37" i="9"/>
  <c r="DI37" i="9"/>
  <c r="DJ37" i="9"/>
  <c r="DK37" i="9"/>
  <c r="DL37" i="9"/>
  <c r="DM37" i="9"/>
  <c r="DN37" i="9"/>
  <c r="DO37" i="9"/>
  <c r="DP37" i="9"/>
  <c r="DQ37" i="9"/>
  <c r="DR37" i="9"/>
  <c r="DS37" i="9"/>
  <c r="DT37" i="9"/>
  <c r="DU37" i="9"/>
  <c r="DV37" i="9"/>
  <c r="CY38" i="9"/>
  <c r="CZ38" i="9"/>
  <c r="DA38" i="9"/>
  <c r="DB38" i="9"/>
  <c r="DC38" i="9"/>
  <c r="DD38" i="9"/>
  <c r="DE38" i="9"/>
  <c r="DF38" i="9"/>
  <c r="DG38" i="9"/>
  <c r="DH38" i="9"/>
  <c r="DI38" i="9"/>
  <c r="DJ38" i="9"/>
  <c r="DK38" i="9"/>
  <c r="DL38" i="9"/>
  <c r="DM38" i="9"/>
  <c r="DN38" i="9"/>
  <c r="DO38" i="9"/>
  <c r="DP38" i="9"/>
  <c r="DQ38" i="9"/>
  <c r="DR38" i="9"/>
  <c r="DS38" i="9"/>
  <c r="DT38" i="9"/>
  <c r="DU38" i="9"/>
  <c r="DV38" i="9"/>
  <c r="CY40" i="9"/>
  <c r="CZ40" i="9"/>
  <c r="DA40" i="9"/>
  <c r="DB40" i="9"/>
  <c r="DC40" i="9"/>
  <c r="DD40" i="9"/>
  <c r="DE40" i="9"/>
  <c r="DF40" i="9"/>
  <c r="DG40" i="9"/>
  <c r="DH40" i="9"/>
  <c r="DI40" i="9"/>
  <c r="DJ40" i="9"/>
  <c r="DK40" i="9"/>
  <c r="DL40" i="9"/>
  <c r="DM40" i="9"/>
  <c r="DN40" i="9"/>
  <c r="DO40" i="9"/>
  <c r="DP40" i="9"/>
  <c r="DQ40" i="9"/>
  <c r="DR40" i="9"/>
  <c r="DS40" i="9"/>
  <c r="DT40" i="9"/>
  <c r="DU40" i="9"/>
  <c r="DV40" i="9"/>
  <c r="CY41" i="9"/>
  <c r="CZ41" i="9"/>
  <c r="DA41" i="9"/>
  <c r="DB41" i="9"/>
  <c r="DC41" i="9"/>
  <c r="DD41" i="9"/>
  <c r="DE41" i="9"/>
  <c r="DF41" i="9"/>
  <c r="DG41" i="9"/>
  <c r="DH41" i="9"/>
  <c r="DI41" i="9"/>
  <c r="DJ41" i="9"/>
  <c r="DK41" i="9"/>
  <c r="DL41" i="9"/>
  <c r="DM41" i="9"/>
  <c r="DN41" i="9"/>
  <c r="DO41" i="9"/>
  <c r="DP41" i="9"/>
  <c r="DQ41" i="9"/>
  <c r="DR41" i="9"/>
  <c r="DS41" i="9"/>
  <c r="DT41" i="9"/>
  <c r="DU41" i="9"/>
  <c r="DV41" i="9"/>
  <c r="CY42" i="9"/>
  <c r="CZ42" i="9"/>
  <c r="DA42" i="9"/>
  <c r="DB42" i="9"/>
  <c r="DC42" i="9"/>
  <c r="DD42" i="9"/>
  <c r="DE42" i="9"/>
  <c r="DF42" i="9"/>
  <c r="DG42" i="9"/>
  <c r="DH42" i="9"/>
  <c r="DI42" i="9"/>
  <c r="DJ42" i="9"/>
  <c r="DK42" i="9"/>
  <c r="DL42" i="9"/>
  <c r="DM42" i="9"/>
  <c r="DN42" i="9"/>
  <c r="DO42" i="9"/>
  <c r="DP42" i="9"/>
  <c r="DQ42" i="9"/>
  <c r="DR42" i="9"/>
  <c r="DS42" i="9"/>
  <c r="DT42" i="9"/>
  <c r="DU42" i="9"/>
  <c r="DV42" i="9"/>
  <c r="CY43" i="9"/>
  <c r="CZ43" i="9"/>
  <c r="DA43" i="9"/>
  <c r="DB43" i="9"/>
  <c r="DC43" i="9"/>
  <c r="DD43" i="9"/>
  <c r="DE43" i="9"/>
  <c r="DF43" i="9"/>
  <c r="DG43" i="9"/>
  <c r="DH43" i="9"/>
  <c r="DI43" i="9"/>
  <c r="DJ43" i="9"/>
  <c r="DK43" i="9"/>
  <c r="DL43" i="9"/>
  <c r="DM43" i="9"/>
  <c r="DN43" i="9"/>
  <c r="DO43" i="9"/>
  <c r="DP43" i="9"/>
  <c r="DQ43" i="9"/>
  <c r="DR43" i="9"/>
  <c r="DS43" i="9"/>
  <c r="DT43" i="9"/>
  <c r="DU43" i="9"/>
  <c r="DV43" i="9"/>
  <c r="CY44" i="9"/>
  <c r="CZ44" i="9"/>
  <c r="DA44" i="9"/>
  <c r="DB44" i="9"/>
  <c r="DC44" i="9"/>
  <c r="DD44" i="9"/>
  <c r="DE44" i="9"/>
  <c r="DF44" i="9"/>
  <c r="DG44" i="9"/>
  <c r="DH44" i="9"/>
  <c r="DI44" i="9"/>
  <c r="DJ44" i="9"/>
  <c r="DK44" i="9"/>
  <c r="DL44" i="9"/>
  <c r="DM44" i="9"/>
  <c r="DN44" i="9"/>
  <c r="DO44" i="9"/>
  <c r="DP44" i="9"/>
  <c r="DQ44" i="9"/>
  <c r="DR44" i="9"/>
  <c r="DS44" i="9"/>
  <c r="DT44" i="9"/>
  <c r="DU44" i="9"/>
  <c r="DV44" i="9"/>
  <c r="CY45" i="9"/>
  <c r="CZ45" i="9"/>
  <c r="DA45" i="9"/>
  <c r="DB45" i="9"/>
  <c r="DC45" i="9"/>
  <c r="DD45" i="9"/>
  <c r="DE45" i="9"/>
  <c r="DF45" i="9"/>
  <c r="DG45" i="9"/>
  <c r="DH45" i="9"/>
  <c r="DI45" i="9"/>
  <c r="DJ45" i="9"/>
  <c r="DK45" i="9"/>
  <c r="DL45" i="9"/>
  <c r="DM45" i="9"/>
  <c r="DN45" i="9"/>
  <c r="DO45" i="9"/>
  <c r="DP45" i="9"/>
  <c r="DQ45" i="9"/>
  <c r="DR45" i="9"/>
  <c r="DS45" i="9"/>
  <c r="DT45" i="9"/>
  <c r="DU45" i="9"/>
  <c r="DV45" i="9"/>
  <c r="CY47" i="9"/>
  <c r="CZ47" i="9"/>
  <c r="DA47" i="9"/>
  <c r="DB47" i="9"/>
  <c r="DC47" i="9"/>
  <c r="DD47" i="9"/>
  <c r="DE47" i="9"/>
  <c r="DF47" i="9"/>
  <c r="DG47" i="9"/>
  <c r="DH47" i="9"/>
  <c r="DI47" i="9"/>
  <c r="DJ47" i="9"/>
  <c r="DK47" i="9"/>
  <c r="DL47" i="9"/>
  <c r="DM47" i="9"/>
  <c r="DN47" i="9"/>
  <c r="DO47" i="9"/>
  <c r="DP47" i="9"/>
  <c r="DQ47" i="9"/>
  <c r="DR47" i="9"/>
  <c r="DS47" i="9"/>
  <c r="DT47" i="9"/>
  <c r="DU47" i="9"/>
  <c r="DV47" i="9"/>
  <c r="CY48" i="9"/>
  <c r="CZ48" i="9"/>
  <c r="DA48" i="9"/>
  <c r="DB48" i="9"/>
  <c r="DC48" i="9"/>
  <c r="DD48" i="9"/>
  <c r="DE48" i="9"/>
  <c r="DF48" i="9"/>
  <c r="DG48" i="9"/>
  <c r="DH48" i="9"/>
  <c r="DI48" i="9"/>
  <c r="DJ48" i="9"/>
  <c r="DK48" i="9"/>
  <c r="DL48" i="9"/>
  <c r="DM48" i="9"/>
  <c r="DN48" i="9"/>
  <c r="DO48" i="9"/>
  <c r="DP48" i="9"/>
  <c r="DQ48" i="9"/>
  <c r="DR48" i="9"/>
  <c r="DS48" i="9"/>
  <c r="DT48" i="9"/>
  <c r="DU48" i="9"/>
  <c r="DV48" i="9"/>
  <c r="CY49" i="9"/>
  <c r="CZ49" i="9"/>
  <c r="DA49" i="9"/>
  <c r="DB49" i="9"/>
  <c r="DC49" i="9"/>
  <c r="DD49" i="9"/>
  <c r="DE49" i="9"/>
  <c r="DF49" i="9"/>
  <c r="DG49" i="9"/>
  <c r="DH49" i="9"/>
  <c r="DI49" i="9"/>
  <c r="DJ49" i="9"/>
  <c r="DK49" i="9"/>
  <c r="DL49" i="9"/>
  <c r="DM49" i="9"/>
  <c r="DN49" i="9"/>
  <c r="DO49" i="9"/>
  <c r="DP49" i="9"/>
  <c r="DQ49" i="9"/>
  <c r="DR49" i="9"/>
  <c r="DS49" i="9"/>
  <c r="DT49" i="9"/>
  <c r="DU49" i="9"/>
  <c r="DV49" i="9"/>
  <c r="CY50" i="9"/>
  <c r="CZ50" i="9"/>
  <c r="DA50" i="9"/>
  <c r="DB50" i="9"/>
  <c r="DC50" i="9"/>
  <c r="DD50" i="9"/>
  <c r="DE50" i="9"/>
  <c r="DF50" i="9"/>
  <c r="DG50" i="9"/>
  <c r="DH50" i="9"/>
  <c r="DI50" i="9"/>
  <c r="DJ50" i="9"/>
  <c r="DK50" i="9"/>
  <c r="DL50" i="9"/>
  <c r="DM50" i="9"/>
  <c r="DN50" i="9"/>
  <c r="DO50" i="9"/>
  <c r="DP50" i="9"/>
  <c r="DQ50" i="9"/>
  <c r="DR50" i="9"/>
  <c r="DS50" i="9"/>
  <c r="DT50" i="9"/>
  <c r="DU50" i="9"/>
  <c r="DV50" i="9"/>
  <c r="CY51" i="9"/>
  <c r="CZ51" i="9"/>
  <c r="DA51" i="9"/>
  <c r="DB51" i="9"/>
  <c r="DC51" i="9"/>
  <c r="DD51" i="9"/>
  <c r="DE51" i="9"/>
  <c r="DF51" i="9"/>
  <c r="DG51" i="9"/>
  <c r="DH51" i="9"/>
  <c r="DI51" i="9"/>
  <c r="DJ51" i="9"/>
  <c r="DK51" i="9"/>
  <c r="DL51" i="9"/>
  <c r="DM51" i="9"/>
  <c r="DN51" i="9"/>
  <c r="DO51" i="9"/>
  <c r="DP51" i="9"/>
  <c r="DQ51" i="9"/>
  <c r="DR51" i="9"/>
  <c r="DS51" i="9"/>
  <c r="DT51" i="9"/>
  <c r="DU51" i="9"/>
  <c r="DV51" i="9"/>
  <c r="CY52" i="9"/>
  <c r="CZ52" i="9"/>
  <c r="DA52" i="9"/>
  <c r="DB52" i="9"/>
  <c r="DC52" i="9"/>
  <c r="DD52" i="9"/>
  <c r="DE52" i="9"/>
  <c r="DF52" i="9"/>
  <c r="DG52" i="9"/>
  <c r="DH52" i="9"/>
  <c r="DI52" i="9"/>
  <c r="DJ52" i="9"/>
  <c r="DK52" i="9"/>
  <c r="DL52" i="9"/>
  <c r="DM52" i="9"/>
  <c r="DN52" i="9"/>
  <c r="DO52" i="9"/>
  <c r="DP52" i="9"/>
  <c r="DQ52" i="9"/>
  <c r="DR52" i="9"/>
  <c r="DS52" i="9"/>
  <c r="DT52" i="9"/>
  <c r="DU52" i="9"/>
  <c r="DV52" i="9"/>
  <c r="CY54" i="9"/>
  <c r="CZ54" i="9"/>
  <c r="DA54" i="9"/>
  <c r="DB54" i="9"/>
  <c r="DC54" i="9"/>
  <c r="DD54" i="9"/>
  <c r="DE54" i="9"/>
  <c r="DF54" i="9"/>
  <c r="DG54" i="9"/>
  <c r="DH54" i="9"/>
  <c r="DI54" i="9"/>
  <c r="DJ54" i="9"/>
  <c r="DK54" i="9"/>
  <c r="DL54" i="9"/>
  <c r="DM54" i="9"/>
  <c r="DN54" i="9"/>
  <c r="DO54" i="9"/>
  <c r="DP54" i="9"/>
  <c r="DQ54" i="9"/>
  <c r="DR54" i="9"/>
  <c r="DS54" i="9"/>
  <c r="DT54" i="9"/>
  <c r="DU54" i="9"/>
  <c r="DV54" i="9"/>
  <c r="CY55" i="9"/>
  <c r="CZ55" i="9"/>
  <c r="DA55" i="9"/>
  <c r="DB55" i="9"/>
  <c r="DC55" i="9"/>
  <c r="DD55" i="9"/>
  <c r="DE55" i="9"/>
  <c r="DF55" i="9"/>
  <c r="DG55" i="9"/>
  <c r="DH55" i="9"/>
  <c r="DI55" i="9"/>
  <c r="DJ55" i="9"/>
  <c r="DK55" i="9"/>
  <c r="DL55" i="9"/>
  <c r="DM55" i="9"/>
  <c r="DN55" i="9"/>
  <c r="DO55" i="9"/>
  <c r="DP55" i="9"/>
  <c r="DQ55" i="9"/>
  <c r="DR55" i="9"/>
  <c r="DS55" i="9"/>
  <c r="DT55" i="9"/>
  <c r="DU55" i="9"/>
  <c r="DV55" i="9"/>
  <c r="CY56" i="9"/>
  <c r="CZ56" i="9"/>
  <c r="DA56" i="9"/>
  <c r="DB56" i="9"/>
  <c r="DC56" i="9"/>
  <c r="DD56" i="9"/>
  <c r="DE56" i="9"/>
  <c r="DF56" i="9"/>
  <c r="DG56" i="9"/>
  <c r="DH56" i="9"/>
  <c r="DI56" i="9"/>
  <c r="DJ56" i="9"/>
  <c r="DK56" i="9"/>
  <c r="DL56" i="9"/>
  <c r="DM56" i="9"/>
  <c r="DN56" i="9"/>
  <c r="DO56" i="9"/>
  <c r="DP56" i="9"/>
  <c r="DQ56" i="9"/>
  <c r="DR56" i="9"/>
  <c r="DS56" i="9"/>
  <c r="DT56" i="9"/>
  <c r="DU56" i="9"/>
  <c r="DV56" i="9"/>
  <c r="CY57" i="9"/>
  <c r="CZ57" i="9"/>
  <c r="DA57" i="9"/>
  <c r="DB57" i="9"/>
  <c r="DC57" i="9"/>
  <c r="DD57" i="9"/>
  <c r="DE57" i="9"/>
  <c r="DF57" i="9"/>
  <c r="DG57" i="9"/>
  <c r="DH57" i="9"/>
  <c r="DI57" i="9"/>
  <c r="DJ57" i="9"/>
  <c r="DK57" i="9"/>
  <c r="DL57" i="9"/>
  <c r="DM57" i="9"/>
  <c r="DN57" i="9"/>
  <c r="DO57" i="9"/>
  <c r="DP57" i="9"/>
  <c r="DQ57" i="9"/>
  <c r="DR57" i="9"/>
  <c r="DS57" i="9"/>
  <c r="DT57" i="9"/>
  <c r="DU57" i="9"/>
  <c r="DV57" i="9"/>
  <c r="CY58" i="9"/>
  <c r="CZ58" i="9"/>
  <c r="DA58" i="9"/>
  <c r="DB58" i="9"/>
  <c r="DC58" i="9"/>
  <c r="DD58" i="9"/>
  <c r="DE58" i="9"/>
  <c r="DF58" i="9"/>
  <c r="DG58" i="9"/>
  <c r="DH58" i="9"/>
  <c r="DI58" i="9"/>
  <c r="DJ58" i="9"/>
  <c r="DK58" i="9"/>
  <c r="DL58" i="9"/>
  <c r="DM58" i="9"/>
  <c r="DN58" i="9"/>
  <c r="DO58" i="9"/>
  <c r="DP58" i="9"/>
  <c r="DQ58" i="9"/>
  <c r="DR58" i="9"/>
  <c r="DS58" i="9"/>
  <c r="DT58" i="9"/>
  <c r="DU58" i="9"/>
  <c r="DV58" i="9"/>
  <c r="CY59" i="9"/>
  <c r="CZ59" i="9"/>
  <c r="DA59" i="9"/>
  <c r="DB59" i="9"/>
  <c r="DC59" i="9"/>
  <c r="DD59" i="9"/>
  <c r="DE59" i="9"/>
  <c r="DF59" i="9"/>
  <c r="DG59" i="9"/>
  <c r="DH59" i="9"/>
  <c r="DI59" i="9"/>
  <c r="DJ59" i="9"/>
  <c r="DK59" i="9"/>
  <c r="DL59" i="9"/>
  <c r="DM59" i="9"/>
  <c r="DN59" i="9"/>
  <c r="DO59" i="9"/>
  <c r="DP59" i="9"/>
  <c r="DQ59" i="9"/>
  <c r="DR59" i="9"/>
  <c r="DS59" i="9"/>
  <c r="DT59" i="9"/>
  <c r="DU59" i="9"/>
  <c r="DV59" i="9"/>
  <c r="CY61" i="9"/>
  <c r="CZ61" i="9"/>
  <c r="DA61" i="9"/>
  <c r="DB61" i="9"/>
  <c r="DC61" i="9"/>
  <c r="DD61" i="9"/>
  <c r="DE61" i="9"/>
  <c r="DF61" i="9"/>
  <c r="DG61" i="9"/>
  <c r="DH61" i="9"/>
  <c r="DI61" i="9"/>
  <c r="DJ61" i="9"/>
  <c r="DK61" i="9"/>
  <c r="DL61" i="9"/>
  <c r="DM61" i="9"/>
  <c r="DN61" i="9"/>
  <c r="DO61" i="9"/>
  <c r="DP61" i="9"/>
  <c r="DQ61" i="9"/>
  <c r="DR61" i="9"/>
  <c r="DS61" i="9"/>
  <c r="DT61" i="9"/>
  <c r="DU61" i="9"/>
  <c r="DV61" i="9"/>
  <c r="CY62" i="9"/>
  <c r="CZ62" i="9"/>
  <c r="DA62" i="9"/>
  <c r="DB62" i="9"/>
  <c r="DC62" i="9"/>
  <c r="DD62" i="9"/>
  <c r="DE62" i="9"/>
  <c r="DF62" i="9"/>
  <c r="DG62" i="9"/>
  <c r="DH62" i="9"/>
  <c r="DI62" i="9"/>
  <c r="DJ62" i="9"/>
  <c r="DK62" i="9"/>
  <c r="DL62" i="9"/>
  <c r="DM62" i="9"/>
  <c r="DN62" i="9"/>
  <c r="DO62" i="9"/>
  <c r="DP62" i="9"/>
  <c r="DQ62" i="9"/>
  <c r="DR62" i="9"/>
  <c r="DS62" i="9"/>
  <c r="DT62" i="9"/>
  <c r="DU62" i="9"/>
  <c r="DV62" i="9"/>
  <c r="CY63" i="9"/>
  <c r="CZ63" i="9"/>
  <c r="DA63" i="9"/>
  <c r="DB63" i="9"/>
  <c r="DC63" i="9"/>
  <c r="DD63" i="9"/>
  <c r="DE63" i="9"/>
  <c r="DF63" i="9"/>
  <c r="DG63" i="9"/>
  <c r="DH63" i="9"/>
  <c r="DI63" i="9"/>
  <c r="DJ63" i="9"/>
  <c r="DK63" i="9"/>
  <c r="DL63" i="9"/>
  <c r="DM63" i="9"/>
  <c r="DN63" i="9"/>
  <c r="DO63" i="9"/>
  <c r="DP63" i="9"/>
  <c r="DQ63" i="9"/>
  <c r="DR63" i="9"/>
  <c r="DS63" i="9"/>
  <c r="DT63" i="9"/>
  <c r="DU63" i="9"/>
  <c r="DV63" i="9"/>
  <c r="CY64" i="9"/>
  <c r="CZ64" i="9"/>
  <c r="DA64" i="9"/>
  <c r="DB64" i="9"/>
  <c r="DC64" i="9"/>
  <c r="DD64" i="9"/>
  <c r="DE64" i="9"/>
  <c r="DF64" i="9"/>
  <c r="DG64" i="9"/>
  <c r="DH64" i="9"/>
  <c r="DI64" i="9"/>
  <c r="DJ64" i="9"/>
  <c r="DK64" i="9"/>
  <c r="DL64" i="9"/>
  <c r="DM64" i="9"/>
  <c r="DN64" i="9"/>
  <c r="DO64" i="9"/>
  <c r="DP64" i="9"/>
  <c r="DQ64" i="9"/>
  <c r="DR64" i="9"/>
  <c r="DS64" i="9"/>
  <c r="DT64" i="9"/>
  <c r="DU64" i="9"/>
  <c r="DV64" i="9"/>
  <c r="CY65" i="9"/>
  <c r="CZ65" i="9"/>
  <c r="DA65" i="9"/>
  <c r="DB65" i="9"/>
  <c r="DC65" i="9"/>
  <c r="DD65" i="9"/>
  <c r="DE65" i="9"/>
  <c r="DF65" i="9"/>
  <c r="DG65" i="9"/>
  <c r="DH65" i="9"/>
  <c r="DI65" i="9"/>
  <c r="DJ65" i="9"/>
  <c r="DK65" i="9"/>
  <c r="DL65" i="9"/>
  <c r="DM65" i="9"/>
  <c r="DN65" i="9"/>
  <c r="DO65" i="9"/>
  <c r="DP65" i="9"/>
  <c r="DQ65" i="9"/>
  <c r="DR65" i="9"/>
  <c r="DS65" i="9"/>
  <c r="DT65" i="9"/>
  <c r="DU65" i="9"/>
  <c r="DV65" i="9"/>
  <c r="CY66" i="9"/>
  <c r="CZ66" i="9"/>
  <c r="DA66" i="9"/>
  <c r="DB66" i="9"/>
  <c r="DC66" i="9"/>
  <c r="DD66" i="9"/>
  <c r="DE66" i="9"/>
  <c r="DF66" i="9"/>
  <c r="DG66" i="9"/>
  <c r="DH66" i="9"/>
  <c r="DI66" i="9"/>
  <c r="DJ66" i="9"/>
  <c r="DK66" i="9"/>
  <c r="DL66" i="9"/>
  <c r="DM66" i="9"/>
  <c r="DN66" i="9"/>
  <c r="DO66" i="9"/>
  <c r="DP66" i="9"/>
  <c r="DQ66" i="9"/>
  <c r="DR66" i="9"/>
  <c r="DS66" i="9"/>
  <c r="DT66" i="9"/>
  <c r="DU66" i="9"/>
  <c r="DV66" i="9"/>
  <c r="CY68" i="9"/>
  <c r="CZ68" i="9"/>
  <c r="DA68" i="9"/>
  <c r="DB68" i="9"/>
  <c r="DC68" i="9"/>
  <c r="DD68" i="9"/>
  <c r="DE68" i="9"/>
  <c r="DF68" i="9"/>
  <c r="DG68" i="9"/>
  <c r="DH68" i="9"/>
  <c r="DI68" i="9"/>
  <c r="DJ68" i="9"/>
  <c r="DK68" i="9"/>
  <c r="DL68" i="9"/>
  <c r="DM68" i="9"/>
  <c r="DN68" i="9"/>
  <c r="DO68" i="9"/>
  <c r="DP68" i="9"/>
  <c r="DQ68" i="9"/>
  <c r="DR68" i="9"/>
  <c r="DS68" i="9"/>
  <c r="DT68" i="9"/>
  <c r="DU68" i="9"/>
  <c r="DV68" i="9"/>
  <c r="CY69" i="9"/>
  <c r="CZ69" i="9"/>
  <c r="DA69" i="9"/>
  <c r="DB69" i="9"/>
  <c r="DC69" i="9"/>
  <c r="DD69" i="9"/>
  <c r="DE69" i="9"/>
  <c r="DF69" i="9"/>
  <c r="DG69" i="9"/>
  <c r="DH69" i="9"/>
  <c r="DI69" i="9"/>
  <c r="DJ69" i="9"/>
  <c r="DK69" i="9"/>
  <c r="DL69" i="9"/>
  <c r="DM69" i="9"/>
  <c r="DN69" i="9"/>
  <c r="DO69" i="9"/>
  <c r="DP69" i="9"/>
  <c r="DQ69" i="9"/>
  <c r="DR69" i="9"/>
  <c r="DS69" i="9"/>
  <c r="DT69" i="9"/>
  <c r="DU69" i="9"/>
  <c r="DV69" i="9"/>
  <c r="CY70" i="9"/>
  <c r="CZ70" i="9"/>
  <c r="DA70" i="9"/>
  <c r="DB70" i="9"/>
  <c r="DC70" i="9"/>
  <c r="DD70" i="9"/>
  <c r="DE70" i="9"/>
  <c r="DF70" i="9"/>
  <c r="DG70" i="9"/>
  <c r="DH70" i="9"/>
  <c r="DI70" i="9"/>
  <c r="DJ70" i="9"/>
  <c r="DK70" i="9"/>
  <c r="DL70" i="9"/>
  <c r="DM70" i="9"/>
  <c r="DN70" i="9"/>
  <c r="DO70" i="9"/>
  <c r="DP70" i="9"/>
  <c r="DQ70" i="9"/>
  <c r="DR70" i="9"/>
  <c r="DS70" i="9"/>
  <c r="DT70" i="9"/>
  <c r="DU70" i="9"/>
  <c r="DV70" i="9"/>
  <c r="CY71" i="9"/>
  <c r="CZ71" i="9"/>
  <c r="DA71" i="9"/>
  <c r="DB71" i="9"/>
  <c r="DC71" i="9"/>
  <c r="DD71" i="9"/>
  <c r="DE71" i="9"/>
  <c r="DF71" i="9"/>
  <c r="DG71" i="9"/>
  <c r="DH71" i="9"/>
  <c r="DI71" i="9"/>
  <c r="DJ71" i="9"/>
  <c r="DK71" i="9"/>
  <c r="DL71" i="9"/>
  <c r="DM71" i="9"/>
  <c r="DN71" i="9"/>
  <c r="DO71" i="9"/>
  <c r="DP71" i="9"/>
  <c r="DQ71" i="9"/>
  <c r="DR71" i="9"/>
  <c r="DS71" i="9"/>
  <c r="DT71" i="9"/>
  <c r="DU71" i="9"/>
  <c r="DV71" i="9"/>
  <c r="CY72" i="9"/>
  <c r="CZ72" i="9"/>
  <c r="DA72" i="9"/>
  <c r="DB72" i="9"/>
  <c r="DC72" i="9"/>
  <c r="DD72" i="9"/>
  <c r="DE72" i="9"/>
  <c r="DF72" i="9"/>
  <c r="DG72" i="9"/>
  <c r="DH72" i="9"/>
  <c r="DI72" i="9"/>
  <c r="DJ72" i="9"/>
  <c r="DK72" i="9"/>
  <c r="DL72" i="9"/>
  <c r="DM72" i="9"/>
  <c r="DN72" i="9"/>
  <c r="DO72" i="9"/>
  <c r="DP72" i="9"/>
  <c r="DQ72" i="9"/>
  <c r="DR72" i="9"/>
  <c r="DS72" i="9"/>
  <c r="DT72" i="9"/>
  <c r="DU72" i="9"/>
  <c r="DV72" i="9"/>
  <c r="CY73" i="9"/>
  <c r="CZ73" i="9"/>
  <c r="DA73" i="9"/>
  <c r="DB73" i="9"/>
  <c r="DC73" i="9"/>
  <c r="DD73" i="9"/>
  <c r="DE73" i="9"/>
  <c r="DF73" i="9"/>
  <c r="DG73" i="9"/>
  <c r="DH73" i="9"/>
  <c r="DI73" i="9"/>
  <c r="DJ73" i="9"/>
  <c r="DK73" i="9"/>
  <c r="DL73" i="9"/>
  <c r="DM73" i="9"/>
  <c r="DN73" i="9"/>
  <c r="DO73" i="9"/>
  <c r="DP73" i="9"/>
  <c r="DQ73" i="9"/>
  <c r="DR73" i="9"/>
  <c r="DS73" i="9"/>
  <c r="DT73" i="9"/>
  <c r="DU73" i="9"/>
  <c r="DV73" i="9"/>
  <c r="CY75" i="9"/>
  <c r="CZ75" i="9"/>
  <c r="DA75" i="9"/>
  <c r="DB75" i="9"/>
  <c r="DC75" i="9"/>
  <c r="DD75" i="9"/>
  <c r="DE75" i="9"/>
  <c r="DF75" i="9"/>
  <c r="DG75" i="9"/>
  <c r="DH75" i="9"/>
  <c r="DI75" i="9"/>
  <c r="DJ75" i="9"/>
  <c r="DK75" i="9"/>
  <c r="DL75" i="9"/>
  <c r="DM75" i="9"/>
  <c r="DN75" i="9"/>
  <c r="DO75" i="9"/>
  <c r="DP75" i="9"/>
  <c r="DQ75" i="9"/>
  <c r="DR75" i="9"/>
  <c r="DS75" i="9"/>
  <c r="DT75" i="9"/>
  <c r="DU75" i="9"/>
  <c r="DV75" i="9"/>
  <c r="CY76" i="9"/>
  <c r="CZ76" i="9"/>
  <c r="DA76" i="9"/>
  <c r="DB76" i="9"/>
  <c r="DC76" i="9"/>
  <c r="DD76" i="9"/>
  <c r="DE76" i="9"/>
  <c r="DF76" i="9"/>
  <c r="DG76" i="9"/>
  <c r="DH76" i="9"/>
  <c r="DI76" i="9"/>
  <c r="DJ76" i="9"/>
  <c r="DK76" i="9"/>
  <c r="DL76" i="9"/>
  <c r="DM76" i="9"/>
  <c r="DN76" i="9"/>
  <c r="DO76" i="9"/>
  <c r="DP76" i="9"/>
  <c r="DQ76" i="9"/>
  <c r="DR76" i="9"/>
  <c r="DS76" i="9"/>
  <c r="DT76" i="9"/>
  <c r="DU76" i="9"/>
  <c r="DV76" i="9"/>
  <c r="CY77" i="9"/>
  <c r="CZ77" i="9"/>
  <c r="DA77" i="9"/>
  <c r="DB77" i="9"/>
  <c r="DC77" i="9"/>
  <c r="DD77" i="9"/>
  <c r="DE77" i="9"/>
  <c r="DF77" i="9"/>
  <c r="DG77" i="9"/>
  <c r="DH77" i="9"/>
  <c r="DI77" i="9"/>
  <c r="DJ77" i="9"/>
  <c r="DK77" i="9"/>
  <c r="DL77" i="9"/>
  <c r="DM77" i="9"/>
  <c r="DN77" i="9"/>
  <c r="DO77" i="9"/>
  <c r="DP77" i="9"/>
  <c r="DQ77" i="9"/>
  <c r="DR77" i="9"/>
  <c r="DS77" i="9"/>
  <c r="DT77" i="9"/>
  <c r="DU77" i="9"/>
  <c r="DV77" i="9"/>
  <c r="CY78" i="9"/>
  <c r="CZ78" i="9"/>
  <c r="DA78" i="9"/>
  <c r="DB78" i="9"/>
  <c r="DC78" i="9"/>
  <c r="DD78" i="9"/>
  <c r="DE78" i="9"/>
  <c r="DF78" i="9"/>
  <c r="DG78" i="9"/>
  <c r="DH78" i="9"/>
  <c r="DI78" i="9"/>
  <c r="DJ78" i="9"/>
  <c r="DK78" i="9"/>
  <c r="DL78" i="9"/>
  <c r="DM78" i="9"/>
  <c r="DN78" i="9"/>
  <c r="DO78" i="9"/>
  <c r="DP78" i="9"/>
  <c r="DQ78" i="9"/>
  <c r="DR78" i="9"/>
  <c r="DS78" i="9"/>
  <c r="DT78" i="9"/>
  <c r="DU78" i="9"/>
  <c r="DV78" i="9"/>
  <c r="CY79" i="9"/>
  <c r="CZ79" i="9"/>
  <c r="DA79" i="9"/>
  <c r="DB79" i="9"/>
  <c r="DC79" i="9"/>
  <c r="DD79" i="9"/>
  <c r="DE79" i="9"/>
  <c r="DF79" i="9"/>
  <c r="DG79" i="9"/>
  <c r="DH79" i="9"/>
  <c r="DI79" i="9"/>
  <c r="DJ79" i="9"/>
  <c r="DK79" i="9"/>
  <c r="DL79" i="9"/>
  <c r="DM79" i="9"/>
  <c r="DN79" i="9"/>
  <c r="DO79" i="9"/>
  <c r="DP79" i="9"/>
  <c r="DQ79" i="9"/>
  <c r="DR79" i="9"/>
  <c r="DS79" i="9"/>
  <c r="DT79" i="9"/>
  <c r="DU79" i="9"/>
  <c r="DV79" i="9"/>
  <c r="CY80" i="9"/>
  <c r="CZ80" i="9"/>
  <c r="DA80" i="9"/>
  <c r="DB80" i="9"/>
  <c r="DC80" i="9"/>
  <c r="DD80" i="9"/>
  <c r="DE80" i="9"/>
  <c r="DF80" i="9"/>
  <c r="DG80" i="9"/>
  <c r="DH80" i="9"/>
  <c r="DI80" i="9"/>
  <c r="DJ80" i="9"/>
  <c r="DK80" i="9"/>
  <c r="DL80" i="9"/>
  <c r="DM80" i="9"/>
  <c r="DN80" i="9"/>
  <c r="DO80" i="9"/>
  <c r="DP80" i="9"/>
  <c r="DQ80" i="9"/>
  <c r="DR80" i="9"/>
  <c r="DS80" i="9"/>
  <c r="DT80" i="9"/>
  <c r="DU80" i="9"/>
  <c r="DV80" i="9"/>
  <c r="CY83" i="9"/>
  <c r="CZ83" i="9"/>
  <c r="DA83" i="9"/>
  <c r="DB83" i="9"/>
  <c r="DC83" i="9"/>
  <c r="DD83" i="9"/>
  <c r="DE83" i="9"/>
  <c r="DF83" i="9"/>
  <c r="DG83" i="9"/>
  <c r="DH83" i="9"/>
  <c r="DI83" i="9"/>
  <c r="DJ83" i="9"/>
  <c r="DK83" i="9"/>
  <c r="DL83" i="9"/>
  <c r="DM83" i="9"/>
  <c r="DN83" i="9"/>
  <c r="DO83" i="9"/>
  <c r="DP83" i="9"/>
  <c r="DQ83" i="9"/>
  <c r="DR83" i="9"/>
  <c r="DS83" i="9"/>
  <c r="DT83" i="9"/>
  <c r="DU83" i="9"/>
  <c r="DV83" i="9"/>
  <c r="CY86" i="9"/>
  <c r="CZ86" i="9"/>
  <c r="DA86" i="9"/>
  <c r="DB86" i="9"/>
  <c r="DC86" i="9"/>
  <c r="DD86" i="9"/>
  <c r="DE86" i="9"/>
  <c r="DF86" i="9"/>
  <c r="DG86" i="9"/>
  <c r="DH86" i="9"/>
  <c r="DI86" i="9"/>
  <c r="DJ86" i="9"/>
  <c r="DK86" i="9"/>
  <c r="DL86" i="9"/>
  <c r="DM86" i="9"/>
  <c r="DN86" i="9"/>
  <c r="DO86" i="9"/>
  <c r="DP86" i="9"/>
  <c r="DQ86" i="9"/>
  <c r="DR86" i="9"/>
  <c r="DS86" i="9"/>
  <c r="DT86" i="9"/>
  <c r="DU86" i="9"/>
  <c r="DV86" i="9"/>
  <c r="CY87" i="9"/>
  <c r="CZ87" i="9"/>
  <c r="DA87" i="9"/>
  <c r="DB87" i="9"/>
  <c r="DC87" i="9"/>
  <c r="DD87" i="9"/>
  <c r="DE87" i="9"/>
  <c r="DF87" i="9"/>
  <c r="DG87" i="9"/>
  <c r="DH87" i="9"/>
  <c r="DI87" i="9"/>
  <c r="DJ87" i="9"/>
  <c r="DK87" i="9"/>
  <c r="DL87" i="9"/>
  <c r="DM87" i="9"/>
  <c r="DN87" i="9"/>
  <c r="DO87" i="9"/>
  <c r="DP87" i="9"/>
  <c r="DQ87" i="9"/>
  <c r="DR87" i="9"/>
  <c r="DS87" i="9"/>
  <c r="DT87" i="9"/>
  <c r="DU87" i="9"/>
  <c r="DV87" i="9"/>
  <c r="CY89" i="9"/>
  <c r="CZ89" i="9"/>
  <c r="DA89" i="9"/>
  <c r="DB89" i="9"/>
  <c r="DC89" i="9"/>
  <c r="DD89" i="9"/>
  <c r="DE89" i="9"/>
  <c r="DF89" i="9"/>
  <c r="DG89" i="9"/>
  <c r="DH89" i="9"/>
  <c r="DI89" i="9"/>
  <c r="DJ89" i="9"/>
  <c r="DK89" i="9"/>
  <c r="DL89" i="9"/>
  <c r="DM89" i="9"/>
  <c r="DN89" i="9"/>
  <c r="DO89" i="9"/>
  <c r="DP89" i="9"/>
  <c r="DQ89" i="9"/>
  <c r="DR89" i="9"/>
  <c r="DS89" i="9"/>
  <c r="DT89" i="9"/>
  <c r="DU89" i="9"/>
  <c r="DV89" i="9"/>
  <c r="CY90" i="9"/>
  <c r="CZ90" i="9"/>
  <c r="DA90" i="9"/>
  <c r="DB90" i="9"/>
  <c r="DC90" i="9"/>
  <c r="DD90" i="9"/>
  <c r="DE90" i="9"/>
  <c r="DF90" i="9"/>
  <c r="DG90" i="9"/>
  <c r="DH90" i="9"/>
  <c r="DI90" i="9"/>
  <c r="DJ90" i="9"/>
  <c r="DK90" i="9"/>
  <c r="DL90" i="9"/>
  <c r="DM90" i="9"/>
  <c r="DN90" i="9"/>
  <c r="DO90" i="9"/>
  <c r="DP90" i="9"/>
  <c r="DQ90" i="9"/>
  <c r="DR90" i="9"/>
  <c r="DS90" i="9"/>
  <c r="DT90" i="9"/>
  <c r="DU90" i="9"/>
  <c r="DV90" i="9"/>
  <c r="CY92" i="9"/>
  <c r="CZ92" i="9"/>
  <c r="DA92" i="9"/>
  <c r="DB92" i="9"/>
  <c r="DC92" i="9"/>
  <c r="DD92" i="9"/>
  <c r="DE92" i="9"/>
  <c r="DF92" i="9"/>
  <c r="DG92" i="9"/>
  <c r="DH92" i="9"/>
  <c r="DI92" i="9"/>
  <c r="DJ92" i="9"/>
  <c r="DK92" i="9"/>
  <c r="DL92" i="9"/>
  <c r="DM92" i="9"/>
  <c r="DN92" i="9"/>
  <c r="DO92" i="9"/>
  <c r="DP92" i="9"/>
  <c r="DQ92" i="9"/>
  <c r="DR92" i="9"/>
  <c r="DS92" i="9"/>
  <c r="DT92" i="9"/>
  <c r="DU92" i="9"/>
  <c r="DV92" i="9"/>
  <c r="CY93" i="9"/>
  <c r="CZ93" i="9"/>
  <c r="DA93" i="9"/>
  <c r="DB93" i="9"/>
  <c r="DC93" i="9"/>
  <c r="DD93" i="9"/>
  <c r="DE93" i="9"/>
  <c r="DF93" i="9"/>
  <c r="DG93" i="9"/>
  <c r="DH93" i="9"/>
  <c r="DI93" i="9"/>
  <c r="DJ93" i="9"/>
  <c r="DK93" i="9"/>
  <c r="DL93" i="9"/>
  <c r="DM93" i="9"/>
  <c r="DN93" i="9"/>
  <c r="DO93" i="9"/>
  <c r="DP93" i="9"/>
  <c r="DQ93" i="9"/>
  <c r="DR93" i="9"/>
  <c r="DS93" i="9"/>
  <c r="DT93" i="9"/>
  <c r="DU93" i="9"/>
  <c r="DV93" i="9"/>
  <c r="CY95" i="9"/>
  <c r="CZ95" i="9"/>
  <c r="DA95" i="9"/>
  <c r="DB95" i="9"/>
  <c r="DC95" i="9"/>
  <c r="DD95" i="9"/>
  <c r="DE95" i="9"/>
  <c r="DF95" i="9"/>
  <c r="DG95" i="9"/>
  <c r="DH95" i="9"/>
  <c r="DI95" i="9"/>
  <c r="DJ95" i="9"/>
  <c r="DK95" i="9"/>
  <c r="DL95" i="9"/>
  <c r="DM95" i="9"/>
  <c r="DN95" i="9"/>
  <c r="DO95" i="9"/>
  <c r="DP95" i="9"/>
  <c r="DQ95" i="9"/>
  <c r="DR95" i="9"/>
  <c r="DS95" i="9"/>
  <c r="DT95" i="9"/>
  <c r="DU95" i="9"/>
  <c r="DV95" i="9"/>
  <c r="CY96" i="9"/>
  <c r="CZ96" i="9"/>
  <c r="DA96" i="9"/>
  <c r="DB96" i="9"/>
  <c r="DC96" i="9"/>
  <c r="DD96" i="9"/>
  <c r="DE96" i="9"/>
  <c r="DF96" i="9"/>
  <c r="DG96" i="9"/>
  <c r="DH96" i="9"/>
  <c r="DI96" i="9"/>
  <c r="DJ96" i="9"/>
  <c r="DK96" i="9"/>
  <c r="DL96" i="9"/>
  <c r="DM96" i="9"/>
  <c r="DN96" i="9"/>
  <c r="DO96" i="9"/>
  <c r="DP96" i="9"/>
  <c r="DQ96" i="9"/>
  <c r="DR96" i="9"/>
  <c r="DS96" i="9"/>
  <c r="DT96" i="9"/>
  <c r="DU96" i="9"/>
  <c r="DV96" i="9"/>
  <c r="CY98" i="9"/>
  <c r="CZ98" i="9"/>
  <c r="DA98" i="9"/>
  <c r="DB98" i="9"/>
  <c r="DC98" i="9"/>
  <c r="DD98" i="9"/>
  <c r="DE98" i="9"/>
  <c r="DF98" i="9"/>
  <c r="DG98" i="9"/>
  <c r="DH98" i="9"/>
  <c r="DI98" i="9"/>
  <c r="DJ98" i="9"/>
  <c r="DK98" i="9"/>
  <c r="DL98" i="9"/>
  <c r="DM98" i="9"/>
  <c r="DN98" i="9"/>
  <c r="DO98" i="9"/>
  <c r="DP98" i="9"/>
  <c r="DQ98" i="9"/>
  <c r="DR98" i="9"/>
  <c r="DS98" i="9"/>
  <c r="DT98" i="9"/>
  <c r="DU98" i="9"/>
  <c r="DV98" i="9"/>
  <c r="CY99" i="9"/>
  <c r="CZ99" i="9"/>
  <c r="DA99" i="9"/>
  <c r="DB99" i="9"/>
  <c r="DC99" i="9"/>
  <c r="DD99" i="9"/>
  <c r="DE99" i="9"/>
  <c r="DF99" i="9"/>
  <c r="DG99" i="9"/>
  <c r="DH99" i="9"/>
  <c r="DI99" i="9"/>
  <c r="DJ99" i="9"/>
  <c r="DK99" i="9"/>
  <c r="DL99" i="9"/>
  <c r="DM99" i="9"/>
  <c r="DN99" i="9"/>
  <c r="DO99" i="9"/>
  <c r="DP99" i="9"/>
  <c r="DQ99" i="9"/>
  <c r="DR99" i="9"/>
  <c r="DS99" i="9"/>
  <c r="DT99" i="9"/>
  <c r="DU99" i="9"/>
  <c r="DV99" i="9"/>
  <c r="CY101" i="9"/>
  <c r="CZ101" i="9"/>
  <c r="DA101" i="9"/>
  <c r="DB101" i="9"/>
  <c r="DC101" i="9"/>
  <c r="DD101" i="9"/>
  <c r="DE101" i="9"/>
  <c r="DF101" i="9"/>
  <c r="DG101" i="9"/>
  <c r="DH101" i="9"/>
  <c r="DI101" i="9"/>
  <c r="DJ101" i="9"/>
  <c r="DK101" i="9"/>
  <c r="DL101" i="9"/>
  <c r="DM101" i="9"/>
  <c r="DN101" i="9"/>
  <c r="DO101" i="9"/>
  <c r="DP101" i="9"/>
  <c r="DQ101" i="9"/>
  <c r="DR101" i="9"/>
  <c r="DS101" i="9"/>
  <c r="DT101" i="9"/>
  <c r="DU101" i="9"/>
  <c r="DV101" i="9"/>
  <c r="CY102" i="9"/>
  <c r="CZ102" i="9"/>
  <c r="DA102" i="9"/>
  <c r="DB102" i="9"/>
  <c r="DC102" i="9"/>
  <c r="DD102" i="9"/>
  <c r="DE102" i="9"/>
  <c r="DF102" i="9"/>
  <c r="DG102" i="9"/>
  <c r="DH102" i="9"/>
  <c r="DI102" i="9"/>
  <c r="DJ102" i="9"/>
  <c r="DK102" i="9"/>
  <c r="DL102" i="9"/>
  <c r="DM102" i="9"/>
  <c r="DN102" i="9"/>
  <c r="DO102" i="9"/>
  <c r="DP102" i="9"/>
  <c r="DQ102" i="9"/>
  <c r="DR102" i="9"/>
  <c r="DS102" i="9"/>
  <c r="DT102" i="9"/>
  <c r="DU102" i="9"/>
  <c r="DV102" i="9"/>
  <c r="CY104" i="9"/>
  <c r="CZ104" i="9"/>
  <c r="DA104" i="9"/>
  <c r="DB104" i="9"/>
  <c r="DC104" i="9"/>
  <c r="DD104" i="9"/>
  <c r="DE104" i="9"/>
  <c r="DF104" i="9"/>
  <c r="DG104" i="9"/>
  <c r="DH104" i="9"/>
  <c r="DI104" i="9"/>
  <c r="DJ104" i="9"/>
  <c r="DK104" i="9"/>
  <c r="DL104" i="9"/>
  <c r="DM104" i="9"/>
  <c r="DN104" i="9"/>
  <c r="DO104" i="9"/>
  <c r="DP104" i="9"/>
  <c r="DQ104" i="9"/>
  <c r="DR104" i="9"/>
  <c r="DS104" i="9"/>
  <c r="DT104" i="9"/>
  <c r="DU104" i="9"/>
  <c r="DV104" i="9"/>
  <c r="CY105" i="9"/>
  <c r="CZ105" i="9"/>
  <c r="DA105" i="9"/>
  <c r="DB105" i="9"/>
  <c r="DC105" i="9"/>
  <c r="DD105" i="9"/>
  <c r="DE105" i="9"/>
  <c r="DF105" i="9"/>
  <c r="DG105" i="9"/>
  <c r="DH105" i="9"/>
  <c r="DI105" i="9"/>
  <c r="DJ105" i="9"/>
  <c r="DK105" i="9"/>
  <c r="DL105" i="9"/>
  <c r="DM105" i="9"/>
  <c r="DN105" i="9"/>
  <c r="DO105" i="9"/>
  <c r="DP105" i="9"/>
  <c r="DQ105" i="9"/>
  <c r="DR105" i="9"/>
  <c r="DS105" i="9"/>
  <c r="DT105" i="9"/>
  <c r="DU105" i="9"/>
  <c r="DV105" i="9"/>
  <c r="CY106" i="9"/>
  <c r="CZ106" i="9"/>
  <c r="DA106" i="9"/>
  <c r="DB106" i="9"/>
  <c r="DC106" i="9"/>
  <c r="DD106" i="9"/>
  <c r="DE106" i="9"/>
  <c r="DF106" i="9"/>
  <c r="DG106" i="9"/>
  <c r="DH106" i="9"/>
  <c r="DI106" i="9"/>
  <c r="DJ106" i="9"/>
  <c r="DK106" i="9"/>
  <c r="DL106" i="9"/>
  <c r="DM106" i="9"/>
  <c r="DN106" i="9"/>
  <c r="DO106" i="9"/>
  <c r="DP106" i="9"/>
  <c r="DQ106" i="9"/>
  <c r="DR106" i="9"/>
  <c r="DS106" i="9"/>
  <c r="DT106" i="9"/>
  <c r="DU106" i="9"/>
  <c r="DV106" i="9"/>
  <c r="CY107" i="9"/>
  <c r="CZ107" i="9"/>
  <c r="DA107" i="9"/>
  <c r="DB107" i="9"/>
  <c r="DC107" i="9"/>
  <c r="DD107" i="9"/>
  <c r="DE107" i="9"/>
  <c r="DF107" i="9"/>
  <c r="DG107" i="9"/>
  <c r="DH107" i="9"/>
  <c r="DI107" i="9"/>
  <c r="DJ107" i="9"/>
  <c r="DK107" i="9"/>
  <c r="DL107" i="9"/>
  <c r="DM107" i="9"/>
  <c r="DN107" i="9"/>
  <c r="DO107" i="9"/>
  <c r="DP107" i="9"/>
  <c r="DQ107" i="9"/>
  <c r="DR107" i="9"/>
  <c r="DS107" i="9"/>
  <c r="DT107" i="9"/>
  <c r="DU107" i="9"/>
  <c r="DV107" i="9"/>
  <c r="B67" i="9"/>
  <c r="B97" i="9" s="1"/>
  <c r="B60" i="9"/>
  <c r="B53" i="9"/>
  <c r="B94" i="9" s="1"/>
  <c r="B46" i="9"/>
  <c r="B91" i="9" s="1"/>
  <c r="B39" i="9"/>
  <c r="B88" i="9" s="1"/>
  <c r="B32" i="9"/>
  <c r="B85" i="9" s="1"/>
  <c r="CW15" i="9"/>
  <c r="DD16" i="9"/>
  <c r="DE16" i="9"/>
  <c r="DF16" i="9"/>
  <c r="DG16" i="9"/>
  <c r="DH16" i="9"/>
  <c r="DI16" i="9"/>
  <c r="DJ16" i="9"/>
  <c r="DK16" i="9"/>
  <c r="DL16" i="9"/>
  <c r="DM16" i="9"/>
  <c r="DN16" i="9"/>
  <c r="DO16" i="9"/>
  <c r="DP16" i="9"/>
  <c r="DQ16" i="9"/>
  <c r="DR16" i="9"/>
  <c r="DS16" i="9"/>
  <c r="DT16" i="9"/>
  <c r="DU16" i="9"/>
  <c r="DV16" i="9"/>
  <c r="DD17" i="9"/>
  <c r="DE17" i="9"/>
  <c r="DF17" i="9"/>
  <c r="DG17" i="9"/>
  <c r="DH17" i="9"/>
  <c r="DI17" i="9"/>
  <c r="DJ17" i="9"/>
  <c r="DK17" i="9"/>
  <c r="DL17" i="9"/>
  <c r="DM17" i="9"/>
  <c r="DN17" i="9"/>
  <c r="DO17" i="9"/>
  <c r="DP17" i="9"/>
  <c r="DQ17" i="9"/>
  <c r="DR17" i="9"/>
  <c r="DS17" i="9"/>
  <c r="DT17" i="9"/>
  <c r="DU17" i="9"/>
  <c r="DV17" i="9"/>
  <c r="DD18" i="9"/>
  <c r="DE18" i="9"/>
  <c r="DF18" i="9"/>
  <c r="DG18" i="9"/>
  <c r="DH18" i="9"/>
  <c r="DI18" i="9"/>
  <c r="DJ18" i="9"/>
  <c r="DK18" i="9"/>
  <c r="DL18" i="9"/>
  <c r="DM18" i="9"/>
  <c r="DN18" i="9"/>
  <c r="DO18" i="9"/>
  <c r="DP18" i="9"/>
  <c r="DQ18" i="9"/>
  <c r="DR18" i="9"/>
  <c r="DS18" i="9"/>
  <c r="DT18" i="9"/>
  <c r="DU18" i="9"/>
  <c r="DV18" i="9"/>
  <c r="DD19" i="9"/>
  <c r="DE19" i="9"/>
  <c r="DF19" i="9"/>
  <c r="DG19" i="9"/>
  <c r="DH19" i="9"/>
  <c r="DI19" i="9"/>
  <c r="DJ19" i="9"/>
  <c r="DK19" i="9"/>
  <c r="DL19" i="9"/>
  <c r="DM19" i="9"/>
  <c r="DN19" i="9"/>
  <c r="DO19" i="9"/>
  <c r="DP19" i="9"/>
  <c r="DQ19" i="9"/>
  <c r="DR19" i="9"/>
  <c r="DS19" i="9"/>
  <c r="DT19" i="9"/>
  <c r="DU19" i="9"/>
  <c r="DV19" i="9"/>
  <c r="DD20" i="9"/>
  <c r="DE20" i="9"/>
  <c r="DF20" i="9"/>
  <c r="DG20" i="9"/>
  <c r="DH20" i="9"/>
  <c r="DI20" i="9"/>
  <c r="DJ20" i="9"/>
  <c r="DK20" i="9"/>
  <c r="DL20" i="9"/>
  <c r="DM20" i="9"/>
  <c r="DN20" i="9"/>
  <c r="DO20" i="9"/>
  <c r="DP20" i="9"/>
  <c r="DQ20" i="9"/>
  <c r="DR20" i="9"/>
  <c r="DS20" i="9"/>
  <c r="DT20" i="9"/>
  <c r="DU20" i="9"/>
  <c r="DV20" i="9"/>
  <c r="DD21" i="9"/>
  <c r="DE21" i="9"/>
  <c r="DF21" i="9"/>
  <c r="DG21" i="9"/>
  <c r="DH21" i="9"/>
  <c r="DI21" i="9"/>
  <c r="DJ21" i="9"/>
  <c r="DK21" i="9"/>
  <c r="DL21" i="9"/>
  <c r="DM21" i="9"/>
  <c r="DN21" i="9"/>
  <c r="DO21" i="9"/>
  <c r="DP21" i="9"/>
  <c r="DQ21" i="9"/>
  <c r="DR21" i="9"/>
  <c r="DS21" i="9"/>
  <c r="DT21" i="9"/>
  <c r="DU21" i="9"/>
  <c r="DV21" i="9"/>
  <c r="DD22" i="9"/>
  <c r="DE22" i="9"/>
  <c r="DF22" i="9"/>
  <c r="DG22" i="9"/>
  <c r="DH22" i="9"/>
  <c r="DI22" i="9"/>
  <c r="DJ22" i="9"/>
  <c r="DK22" i="9"/>
  <c r="DL22" i="9"/>
  <c r="DM22" i="9"/>
  <c r="DN22" i="9"/>
  <c r="DO22" i="9"/>
  <c r="DP22" i="9"/>
  <c r="DQ22" i="9"/>
  <c r="DR22" i="9"/>
  <c r="DS22" i="9"/>
  <c r="DT22" i="9"/>
  <c r="DU22" i="9"/>
  <c r="DV22" i="9"/>
  <c r="DD23" i="9"/>
  <c r="DE23" i="9"/>
  <c r="DF23" i="9"/>
  <c r="DG23" i="9"/>
  <c r="DH23" i="9"/>
  <c r="DI23" i="9"/>
  <c r="DJ23" i="9"/>
  <c r="DK23" i="9"/>
  <c r="DL23" i="9"/>
  <c r="DM23" i="9"/>
  <c r="DN23" i="9"/>
  <c r="DO23" i="9"/>
  <c r="DP23" i="9"/>
  <c r="DQ23" i="9"/>
  <c r="DR23" i="9"/>
  <c r="DS23" i="9"/>
  <c r="DT23" i="9"/>
  <c r="DU23" i="9"/>
  <c r="DV23" i="9"/>
  <c r="DD24" i="9"/>
  <c r="DE24" i="9"/>
  <c r="DF24" i="9"/>
  <c r="DG24" i="9"/>
  <c r="DH24" i="9"/>
  <c r="DI24" i="9"/>
  <c r="DJ24" i="9"/>
  <c r="DK24" i="9"/>
  <c r="DL24" i="9"/>
  <c r="DM24" i="9"/>
  <c r="DN24" i="9"/>
  <c r="DO24" i="9"/>
  <c r="DP24" i="9"/>
  <c r="DQ24" i="9"/>
  <c r="DR24" i="9"/>
  <c r="DS24" i="9"/>
  <c r="DT24" i="9"/>
  <c r="DU24" i="9"/>
  <c r="DV24" i="9"/>
  <c r="DD25" i="9"/>
  <c r="DE25" i="9"/>
  <c r="DF25" i="9"/>
  <c r="DG25" i="9"/>
  <c r="DH25" i="9"/>
  <c r="DI25" i="9"/>
  <c r="DJ25" i="9"/>
  <c r="DK25" i="9"/>
  <c r="DL25" i="9"/>
  <c r="DM25" i="9"/>
  <c r="DN25" i="9"/>
  <c r="DO25" i="9"/>
  <c r="DP25" i="9"/>
  <c r="DQ25" i="9"/>
  <c r="DR25" i="9"/>
  <c r="DS25" i="9"/>
  <c r="DT25" i="9"/>
  <c r="DU25" i="9"/>
  <c r="DV25" i="9"/>
  <c r="DD26" i="9"/>
  <c r="DE26" i="9"/>
  <c r="DF26" i="9"/>
  <c r="DG26" i="9"/>
  <c r="DH26" i="9"/>
  <c r="DI26" i="9"/>
  <c r="DJ26" i="9"/>
  <c r="DK26" i="9"/>
  <c r="DL26" i="9"/>
  <c r="DM26" i="9"/>
  <c r="DN26" i="9"/>
  <c r="DO26" i="9"/>
  <c r="DP26" i="9"/>
  <c r="DQ26" i="9"/>
  <c r="DR26" i="9"/>
  <c r="DS26" i="9"/>
  <c r="DT26" i="9"/>
  <c r="DU26" i="9"/>
  <c r="DV26" i="9"/>
  <c r="DD27" i="9"/>
  <c r="DE27" i="9"/>
  <c r="DF27" i="9"/>
  <c r="DG27" i="9"/>
  <c r="DH27" i="9"/>
  <c r="DI27" i="9"/>
  <c r="DJ27" i="9"/>
  <c r="DK27" i="9"/>
  <c r="DL27" i="9"/>
  <c r="DM27" i="9"/>
  <c r="DN27" i="9"/>
  <c r="DO27" i="9"/>
  <c r="DP27" i="9"/>
  <c r="DQ27" i="9"/>
  <c r="DR27" i="9"/>
  <c r="DS27" i="9"/>
  <c r="DT27" i="9"/>
  <c r="DU27" i="9"/>
  <c r="DV27" i="9"/>
  <c r="DD28" i="9"/>
  <c r="DE28" i="9"/>
  <c r="DF28" i="9"/>
  <c r="DG28" i="9"/>
  <c r="DH28" i="9"/>
  <c r="DI28" i="9"/>
  <c r="DJ28" i="9"/>
  <c r="DK28" i="9"/>
  <c r="DL28" i="9"/>
  <c r="DM28" i="9"/>
  <c r="DN28" i="9"/>
  <c r="DO28" i="9"/>
  <c r="DP28" i="9"/>
  <c r="DQ28" i="9"/>
  <c r="DR28" i="9"/>
  <c r="DS28" i="9"/>
  <c r="DT28" i="9"/>
  <c r="DU28" i="9"/>
  <c r="DV28" i="9"/>
  <c r="DD29" i="9"/>
  <c r="DE29" i="9"/>
  <c r="DF29" i="9"/>
  <c r="DG29" i="9"/>
  <c r="DH29" i="9"/>
  <c r="DI29" i="9"/>
  <c r="DJ29" i="9"/>
  <c r="DK29" i="9"/>
  <c r="DL29" i="9"/>
  <c r="DM29" i="9"/>
  <c r="DN29" i="9"/>
  <c r="DO29" i="9"/>
  <c r="DP29" i="9"/>
  <c r="DQ29" i="9"/>
  <c r="DR29" i="9"/>
  <c r="DS29" i="9"/>
  <c r="DT29" i="9"/>
  <c r="DU29" i="9"/>
  <c r="DV29" i="9"/>
  <c r="DD30" i="9"/>
  <c r="DE30" i="9"/>
  <c r="DF30" i="9"/>
  <c r="DG30" i="9"/>
  <c r="DH30" i="9"/>
  <c r="DI30" i="9"/>
  <c r="DJ30" i="9"/>
  <c r="DK30" i="9"/>
  <c r="DL30" i="9"/>
  <c r="DM30" i="9"/>
  <c r="DN30" i="9"/>
  <c r="DO30" i="9"/>
  <c r="DP30" i="9"/>
  <c r="DQ30" i="9"/>
  <c r="DR30" i="9"/>
  <c r="DS30" i="9"/>
  <c r="DT30" i="9"/>
  <c r="DU30" i="9"/>
  <c r="DV30" i="9"/>
  <c r="DV15" i="9"/>
  <c r="DU15" i="9"/>
  <c r="DT15" i="9"/>
  <c r="DS15" i="9"/>
  <c r="DR15" i="9"/>
  <c r="DQ15" i="9"/>
  <c r="DP15" i="9"/>
  <c r="DO15" i="9"/>
  <c r="DN15" i="9"/>
  <c r="DM15" i="9"/>
  <c r="DL15" i="9"/>
  <c r="DK15" i="9"/>
  <c r="DJ15" i="9"/>
  <c r="DI15" i="9"/>
  <c r="DH15" i="9"/>
  <c r="DG15" i="9"/>
  <c r="DF15" i="9"/>
  <c r="DE15" i="9"/>
  <c r="DD15" i="9"/>
  <c r="CZ16" i="9"/>
  <c r="DA16" i="9"/>
  <c r="DB16" i="9"/>
  <c r="DC16" i="9"/>
  <c r="CZ17" i="9"/>
  <c r="DA17" i="9"/>
  <c r="DB17" i="9"/>
  <c r="DC17" i="9"/>
  <c r="CZ18" i="9"/>
  <c r="DA18" i="9"/>
  <c r="DB18" i="9"/>
  <c r="DC18" i="9"/>
  <c r="CZ19" i="9"/>
  <c r="DA19" i="9"/>
  <c r="DB19" i="9"/>
  <c r="DC19" i="9"/>
  <c r="CZ20" i="9"/>
  <c r="DA20" i="9"/>
  <c r="DB20" i="9"/>
  <c r="DC20" i="9"/>
  <c r="CZ21" i="9"/>
  <c r="DA21" i="9"/>
  <c r="DB21" i="9"/>
  <c r="DC21" i="9"/>
  <c r="CZ22" i="9"/>
  <c r="DA22" i="9"/>
  <c r="DB22" i="9"/>
  <c r="DC22" i="9"/>
  <c r="CZ23" i="9"/>
  <c r="DA23" i="9"/>
  <c r="DB23" i="9"/>
  <c r="DC23" i="9"/>
  <c r="CZ24" i="9"/>
  <c r="DA24" i="9"/>
  <c r="DB24" i="9"/>
  <c r="DC24" i="9"/>
  <c r="CZ25" i="9"/>
  <c r="DA25" i="9"/>
  <c r="DB25" i="9"/>
  <c r="DC25" i="9"/>
  <c r="CZ26" i="9"/>
  <c r="DA26" i="9"/>
  <c r="DB26" i="9"/>
  <c r="DC26" i="9"/>
  <c r="CZ27" i="9"/>
  <c r="DA27" i="9"/>
  <c r="DB27" i="9"/>
  <c r="DC27" i="9"/>
  <c r="CZ28" i="9"/>
  <c r="DA28" i="9"/>
  <c r="DB28" i="9"/>
  <c r="DC28" i="9"/>
  <c r="CZ29" i="9"/>
  <c r="DA29" i="9"/>
  <c r="DB29" i="9"/>
  <c r="DC29" i="9"/>
  <c r="CZ30" i="9"/>
  <c r="DA30" i="9"/>
  <c r="DB30" i="9"/>
  <c r="DC30" i="9"/>
  <c r="DC15" i="9"/>
  <c r="DB15" i="9"/>
  <c r="DA15" i="9"/>
  <c r="CZ15" i="9"/>
  <c r="CY16" i="9"/>
  <c r="CY17" i="9"/>
  <c r="CY18" i="9"/>
  <c r="CY19" i="9"/>
  <c r="CY20" i="9"/>
  <c r="CY21" i="9"/>
  <c r="CY22" i="9"/>
  <c r="CY23" i="9"/>
  <c r="CY24" i="9"/>
  <c r="CY25" i="9"/>
  <c r="CY26" i="9"/>
  <c r="CY27" i="9"/>
  <c r="CY28" i="9"/>
  <c r="CY29" i="9"/>
  <c r="CY30" i="9"/>
  <c r="CY15" i="9"/>
  <c r="AX221" i="120" l="1"/>
  <c r="AZ221" i="120" s="1"/>
  <c r="DJ74" i="9"/>
  <c r="AV42" i="52" s="1"/>
  <c r="DI74" i="9"/>
  <c r="AU42" i="52" s="1"/>
  <c r="DP74" i="9"/>
  <c r="BB42" i="52" s="1"/>
  <c r="DH74" i="9"/>
  <c r="AT42" i="52" s="1"/>
  <c r="CZ74" i="9"/>
  <c r="AL42" i="52" s="1"/>
  <c r="DO74" i="9"/>
  <c r="BA42" i="52" s="1"/>
  <c r="DG74" i="9"/>
  <c r="AS42" i="52" s="1"/>
  <c r="CY74" i="9"/>
  <c r="AK42" i="52" s="1"/>
  <c r="DR74" i="9"/>
  <c r="BD42" i="52" s="1"/>
  <c r="DA74" i="9"/>
  <c r="AM42" i="52" s="1"/>
  <c r="DF74" i="9"/>
  <c r="AR42" i="52" s="1"/>
  <c r="DU74" i="9"/>
  <c r="BG42" i="52" s="1"/>
  <c r="DM74" i="9"/>
  <c r="AY42" i="52" s="1"/>
  <c r="DE74" i="9"/>
  <c r="AQ42" i="52" s="1"/>
  <c r="DB74" i="9"/>
  <c r="AN42" i="52" s="1"/>
  <c r="DN74" i="9"/>
  <c r="AZ42" i="52" s="1"/>
  <c r="DT74" i="9"/>
  <c r="BF42" i="52" s="1"/>
  <c r="DL74" i="9"/>
  <c r="AX42" i="52" s="1"/>
  <c r="DD74" i="9"/>
  <c r="AP42" i="52" s="1"/>
  <c r="DQ74" i="9"/>
  <c r="BC42" i="52" s="1"/>
  <c r="DV74" i="9"/>
  <c r="BH42" i="52" s="1"/>
  <c r="DS74" i="9"/>
  <c r="BE42" i="52" s="1"/>
  <c r="DK74" i="9"/>
  <c r="AW42" i="52" s="1"/>
  <c r="DC74" i="9"/>
  <c r="AO42" i="52" s="1"/>
  <c r="AX220" i="120"/>
  <c r="AY220" i="120" s="1"/>
  <c r="BN222" i="120"/>
  <c r="BN212" i="120"/>
  <c r="AX201" i="120"/>
  <c r="AZ201" i="120" s="1"/>
  <c r="AX210" i="120"/>
  <c r="AY210" i="120" s="1"/>
  <c r="AX211" i="120"/>
  <c r="AZ211" i="120" s="1"/>
  <c r="AY232" i="120"/>
  <c r="AZ232" i="120" s="1"/>
  <c r="AG221" i="120"/>
  <c r="AF221" i="120"/>
  <c r="AY221" i="120"/>
  <c r="BS201" i="120"/>
  <c r="BR201" i="120"/>
  <c r="BS211" i="120"/>
  <c r="BR211" i="120"/>
  <c r="BS221" i="120"/>
  <c r="BR221" i="120"/>
  <c r="DV100" i="9"/>
  <c r="BH21" i="52" s="1"/>
  <c r="BH29" i="52" s="1"/>
  <c r="DT100" i="9"/>
  <c r="BF21" i="52" s="1"/>
  <c r="BF43" i="52" s="1"/>
  <c r="DR100" i="9"/>
  <c r="BD21" i="52" s="1"/>
  <c r="BD25" i="52" s="1"/>
  <c r="DP100" i="9"/>
  <c r="BB21" i="52" s="1"/>
  <c r="BB33" i="52" s="1"/>
  <c r="DN100" i="9"/>
  <c r="AZ21" i="52" s="1"/>
  <c r="AZ29" i="52" s="1"/>
  <c r="DL100" i="9"/>
  <c r="AX21" i="52" s="1"/>
  <c r="AX25" i="52" s="1"/>
  <c r="DJ100" i="9"/>
  <c r="AV21" i="52" s="1"/>
  <c r="AV40" i="52" s="1"/>
  <c r="DH100" i="9"/>
  <c r="AT21" i="52" s="1"/>
  <c r="AT25" i="52" s="1"/>
  <c r="DF100" i="9"/>
  <c r="AR21" i="52" s="1"/>
  <c r="AR29" i="52" s="1"/>
  <c r="DD100" i="9"/>
  <c r="AP21" i="52" s="1"/>
  <c r="AP43" i="52" s="1"/>
  <c r="DB100" i="9"/>
  <c r="AN21" i="52" s="1"/>
  <c r="AN43" i="52" s="1"/>
  <c r="CZ100" i="9"/>
  <c r="AL21" i="52" s="1"/>
  <c r="AL33" i="52" s="1"/>
  <c r="DV39" i="9"/>
  <c r="BH23" i="52" s="1"/>
  <c r="DT39" i="9"/>
  <c r="BF23" i="52" s="1"/>
  <c r="DR39" i="9"/>
  <c r="BD23" i="52" s="1"/>
  <c r="DP39" i="9"/>
  <c r="BB23" i="52" s="1"/>
  <c r="DN39" i="9"/>
  <c r="AZ23" i="52" s="1"/>
  <c r="DL39" i="9"/>
  <c r="AX23" i="52" s="1"/>
  <c r="DJ39" i="9"/>
  <c r="AV23" i="52" s="1"/>
  <c r="DH39" i="9"/>
  <c r="AT23" i="52" s="1"/>
  <c r="DF39" i="9"/>
  <c r="AR23" i="52" s="1"/>
  <c r="DD39" i="9"/>
  <c r="AP23" i="52" s="1"/>
  <c r="DB39" i="9"/>
  <c r="AN23" i="52" s="1"/>
  <c r="AE180" i="120"/>
  <c r="AF180" i="120" s="1"/>
  <c r="AE190" i="120"/>
  <c r="AG190" i="120" s="1"/>
  <c r="AE210" i="120"/>
  <c r="AX190" i="120"/>
  <c r="AY190" i="120" s="1"/>
  <c r="DU100" i="9"/>
  <c r="BG21" i="52" s="1"/>
  <c r="BG36" i="52" s="1"/>
  <c r="DS100" i="9"/>
  <c r="BE21" i="52" s="1"/>
  <c r="BE25" i="52" s="1"/>
  <c r="DQ100" i="9"/>
  <c r="BC21" i="52" s="1"/>
  <c r="BC29" i="52" s="1"/>
  <c r="DO100" i="9"/>
  <c r="BA21" i="52" s="1"/>
  <c r="BA25" i="52" s="1"/>
  <c r="DM100" i="9"/>
  <c r="AY21" i="52" s="1"/>
  <c r="AY36" i="52" s="1"/>
  <c r="DK100" i="9"/>
  <c r="AW21" i="52" s="1"/>
  <c r="AW25" i="52" s="1"/>
  <c r="DI100" i="9"/>
  <c r="AU21" i="52" s="1"/>
  <c r="AU40" i="52" s="1"/>
  <c r="DG100" i="9"/>
  <c r="AS21" i="52" s="1"/>
  <c r="AS29" i="52" s="1"/>
  <c r="DE100" i="9"/>
  <c r="AQ21" i="52" s="1"/>
  <c r="AQ36" i="52" s="1"/>
  <c r="DC100" i="9"/>
  <c r="AO21" i="52" s="1"/>
  <c r="AO25" i="52" s="1"/>
  <c r="DA100" i="9"/>
  <c r="AM21" i="52" s="1"/>
  <c r="AM29" i="52" s="1"/>
  <c r="CY100" i="9"/>
  <c r="AK21" i="52" s="1"/>
  <c r="AK25" i="52" s="1"/>
  <c r="DU97" i="9"/>
  <c r="BG39" i="52" s="1"/>
  <c r="DS97" i="9"/>
  <c r="BE39" i="52" s="1"/>
  <c r="DQ97" i="9"/>
  <c r="BC39" i="52" s="1"/>
  <c r="DO97" i="9"/>
  <c r="BA39" i="52" s="1"/>
  <c r="DM97" i="9"/>
  <c r="AY39" i="52" s="1"/>
  <c r="DK97" i="9"/>
  <c r="AW39" i="52" s="1"/>
  <c r="DI97" i="9"/>
  <c r="AU39" i="52" s="1"/>
  <c r="DG97" i="9"/>
  <c r="AS39" i="52" s="1"/>
  <c r="DE97" i="9"/>
  <c r="AQ39" i="52" s="1"/>
  <c r="DC97" i="9"/>
  <c r="AO39" i="52" s="1"/>
  <c r="DA97" i="9"/>
  <c r="AM39" i="52" s="1"/>
  <c r="DU46" i="9"/>
  <c r="BG27" i="52" s="1"/>
  <c r="DS46" i="9"/>
  <c r="BE27" i="52" s="1"/>
  <c r="DQ46" i="9"/>
  <c r="BC27" i="52" s="1"/>
  <c r="DO46" i="9"/>
  <c r="BA27" i="52" s="1"/>
  <c r="DM46" i="9"/>
  <c r="AY27" i="52" s="1"/>
  <c r="DK46" i="9"/>
  <c r="AW27" i="52" s="1"/>
  <c r="DI46" i="9"/>
  <c r="AU27" i="52" s="1"/>
  <c r="DG46" i="9"/>
  <c r="AS27" i="52" s="1"/>
  <c r="DE46" i="9"/>
  <c r="AQ27" i="52" s="1"/>
  <c r="DC46" i="9"/>
  <c r="AO27" i="52" s="1"/>
  <c r="AE200" i="120"/>
  <c r="AG200" i="120" s="1"/>
  <c r="AE211" i="120"/>
  <c r="AG211" i="120" s="1"/>
  <c r="AX200" i="120"/>
  <c r="AY200" i="120" s="1"/>
  <c r="AZ231" i="120"/>
  <c r="AZ233" i="120"/>
  <c r="AZ235" i="120"/>
  <c r="BS231" i="120"/>
  <c r="BS220" i="120"/>
  <c r="BS210" i="120"/>
  <c r="BS200" i="120"/>
  <c r="BS190" i="120"/>
  <c r="AF236" i="120"/>
  <c r="AG236" i="120" s="1"/>
  <c r="AF181" i="120"/>
  <c r="AF201" i="120"/>
  <c r="AF234" i="120"/>
  <c r="AG234" i="120" s="1"/>
  <c r="AF220" i="120"/>
  <c r="AF231" i="120"/>
  <c r="AG231" i="120" s="1"/>
  <c r="AF235" i="120"/>
  <c r="AG235" i="120" s="1"/>
  <c r="DV97" i="9"/>
  <c r="BH39" i="52" s="1"/>
  <c r="DT97" i="9"/>
  <c r="BF39" i="52" s="1"/>
  <c r="DR97" i="9"/>
  <c r="BD39" i="52" s="1"/>
  <c r="DP97" i="9"/>
  <c r="BB39" i="52" s="1"/>
  <c r="DN97" i="9"/>
  <c r="AZ39" i="52" s="1"/>
  <c r="DL97" i="9"/>
  <c r="AX39" i="52" s="1"/>
  <c r="DJ97" i="9"/>
  <c r="AV39" i="52" s="1"/>
  <c r="DH97" i="9"/>
  <c r="AT39" i="52" s="1"/>
  <c r="DF97" i="9"/>
  <c r="AR39" i="52" s="1"/>
  <c r="DD97" i="9"/>
  <c r="AP39" i="52" s="1"/>
  <c r="DB97" i="9"/>
  <c r="AN39" i="52" s="1"/>
  <c r="CZ97" i="9"/>
  <c r="AL39" i="52" s="1"/>
  <c r="DV94" i="9"/>
  <c r="BH32" i="52" s="1"/>
  <c r="DT94" i="9"/>
  <c r="BF32" i="52" s="1"/>
  <c r="DR94" i="9"/>
  <c r="BD32" i="52" s="1"/>
  <c r="DP94" i="9"/>
  <c r="BB32" i="52" s="1"/>
  <c r="DN94" i="9"/>
  <c r="AZ32" i="52" s="1"/>
  <c r="DL94" i="9"/>
  <c r="AX32" i="52" s="1"/>
  <c r="DJ94" i="9"/>
  <c r="AV32" i="52" s="1"/>
  <c r="DH94" i="9"/>
  <c r="AT32" i="52" s="1"/>
  <c r="DF94" i="9"/>
  <c r="AR32" i="52" s="1"/>
  <c r="DD94" i="9"/>
  <c r="AP32" i="52" s="1"/>
  <c r="DB94" i="9"/>
  <c r="AN32" i="52" s="1"/>
  <c r="CZ94" i="9"/>
  <c r="AL32" i="52" s="1"/>
  <c r="DU94" i="9"/>
  <c r="BG32" i="52" s="1"/>
  <c r="DS94" i="9"/>
  <c r="BE32" i="52" s="1"/>
  <c r="DQ94" i="9"/>
  <c r="BC32" i="52" s="1"/>
  <c r="DO94" i="9"/>
  <c r="BA32" i="52" s="1"/>
  <c r="DM94" i="9"/>
  <c r="AY32" i="52" s="1"/>
  <c r="DK94" i="9"/>
  <c r="AW32" i="52" s="1"/>
  <c r="DI94" i="9"/>
  <c r="AU32" i="52" s="1"/>
  <c r="DG94" i="9"/>
  <c r="AS32" i="52" s="1"/>
  <c r="DE94" i="9"/>
  <c r="AQ32" i="52" s="1"/>
  <c r="DC94" i="9"/>
  <c r="AO32" i="52" s="1"/>
  <c r="DA94" i="9"/>
  <c r="AM32" i="52" s="1"/>
  <c r="DV91" i="9"/>
  <c r="BH28" i="52" s="1"/>
  <c r="DT91" i="9"/>
  <c r="BF28" i="52" s="1"/>
  <c r="DR91" i="9"/>
  <c r="BD28" i="52" s="1"/>
  <c r="DP91" i="9"/>
  <c r="BB28" i="52" s="1"/>
  <c r="DN91" i="9"/>
  <c r="AZ28" i="52" s="1"/>
  <c r="DL91" i="9"/>
  <c r="AX28" i="52" s="1"/>
  <c r="DJ91" i="9"/>
  <c r="AV28" i="52" s="1"/>
  <c r="DH91" i="9"/>
  <c r="AT28" i="52" s="1"/>
  <c r="DF91" i="9"/>
  <c r="AR28" i="52" s="1"/>
  <c r="DD91" i="9"/>
  <c r="AP28" i="52" s="1"/>
  <c r="DB91" i="9"/>
  <c r="AN28" i="52" s="1"/>
  <c r="CZ91" i="9"/>
  <c r="AL28" i="52" s="1"/>
  <c r="DU91" i="9"/>
  <c r="BG28" i="52" s="1"/>
  <c r="DS91" i="9"/>
  <c r="BE28" i="52" s="1"/>
  <c r="DQ91" i="9"/>
  <c r="BC28" i="52" s="1"/>
  <c r="DO91" i="9"/>
  <c r="BA28" i="52" s="1"/>
  <c r="DM91" i="9"/>
  <c r="AY28" i="52" s="1"/>
  <c r="DK91" i="9"/>
  <c r="AW28" i="52" s="1"/>
  <c r="DI91" i="9"/>
  <c r="AU28" i="52" s="1"/>
  <c r="DG91" i="9"/>
  <c r="AS28" i="52" s="1"/>
  <c r="DE91" i="9"/>
  <c r="AQ28" i="52" s="1"/>
  <c r="DC91" i="9"/>
  <c r="AO28" i="52" s="1"/>
  <c r="DA91" i="9"/>
  <c r="AM28" i="52" s="1"/>
  <c r="DV88" i="9"/>
  <c r="BH24" i="52" s="1"/>
  <c r="DT88" i="9"/>
  <c r="BF24" i="52" s="1"/>
  <c r="DR88" i="9"/>
  <c r="BD24" i="52" s="1"/>
  <c r="DP88" i="9"/>
  <c r="BB24" i="52" s="1"/>
  <c r="DN88" i="9"/>
  <c r="AZ24" i="52" s="1"/>
  <c r="DL88" i="9"/>
  <c r="AX24" i="52" s="1"/>
  <c r="DJ88" i="9"/>
  <c r="AV24" i="52" s="1"/>
  <c r="DH88" i="9"/>
  <c r="AT24" i="52" s="1"/>
  <c r="DF88" i="9"/>
  <c r="AR24" i="52" s="1"/>
  <c r="DD88" i="9"/>
  <c r="AP24" i="52" s="1"/>
  <c r="DB88" i="9"/>
  <c r="AN24" i="52" s="1"/>
  <c r="CZ88" i="9"/>
  <c r="AL24" i="52" s="1"/>
  <c r="DU88" i="9"/>
  <c r="BG24" i="52" s="1"/>
  <c r="DS88" i="9"/>
  <c r="BE24" i="52" s="1"/>
  <c r="DQ88" i="9"/>
  <c r="BC24" i="52" s="1"/>
  <c r="DO88" i="9"/>
  <c r="BA24" i="52" s="1"/>
  <c r="DM88" i="9"/>
  <c r="AY24" i="52" s="1"/>
  <c r="DK88" i="9"/>
  <c r="AW24" i="52" s="1"/>
  <c r="DI88" i="9"/>
  <c r="AU24" i="52" s="1"/>
  <c r="DG88" i="9"/>
  <c r="AS24" i="52" s="1"/>
  <c r="DE88" i="9"/>
  <c r="AQ24" i="52" s="1"/>
  <c r="DC88" i="9"/>
  <c r="AO24" i="52" s="1"/>
  <c r="DA88" i="9"/>
  <c r="AM24" i="52" s="1"/>
  <c r="DV67" i="9"/>
  <c r="BH38" i="52" s="1"/>
  <c r="DT67" i="9"/>
  <c r="BF38" i="52" s="1"/>
  <c r="DR67" i="9"/>
  <c r="BD38" i="52" s="1"/>
  <c r="DP67" i="9"/>
  <c r="BB38" i="52" s="1"/>
  <c r="DN67" i="9"/>
  <c r="AZ38" i="52" s="1"/>
  <c r="DL67" i="9"/>
  <c r="AX38" i="52" s="1"/>
  <c r="DJ67" i="9"/>
  <c r="AV38" i="52" s="1"/>
  <c r="DH67" i="9"/>
  <c r="AT38" i="52" s="1"/>
  <c r="DF67" i="9"/>
  <c r="AR38" i="52" s="1"/>
  <c r="DB67" i="9"/>
  <c r="AN38" i="52" s="1"/>
  <c r="CZ67" i="9"/>
  <c r="AL38" i="52" s="1"/>
  <c r="DU67" i="9"/>
  <c r="BG38" i="52" s="1"/>
  <c r="DS67" i="9"/>
  <c r="BE38" i="52" s="1"/>
  <c r="DQ67" i="9"/>
  <c r="BC38" i="52" s="1"/>
  <c r="DO67" i="9"/>
  <c r="BA38" i="52" s="1"/>
  <c r="DM67" i="9"/>
  <c r="AY38" i="52" s="1"/>
  <c r="DK67" i="9"/>
  <c r="AW38" i="52" s="1"/>
  <c r="DI67" i="9"/>
  <c r="AU38" i="52" s="1"/>
  <c r="DG67" i="9"/>
  <c r="AS38" i="52" s="1"/>
  <c r="DE67" i="9"/>
  <c r="AQ38" i="52" s="1"/>
  <c r="DC67" i="9"/>
  <c r="AO38" i="52" s="1"/>
  <c r="DA67" i="9"/>
  <c r="AM38" i="52" s="1"/>
  <c r="DV60" i="9"/>
  <c r="BH35" i="52" s="1"/>
  <c r="DT60" i="9"/>
  <c r="BF35" i="52" s="1"/>
  <c r="DR60" i="9"/>
  <c r="BD35" i="52" s="1"/>
  <c r="DP60" i="9"/>
  <c r="BB35" i="52" s="1"/>
  <c r="DN60" i="9"/>
  <c r="AZ35" i="52" s="1"/>
  <c r="DL60" i="9"/>
  <c r="AX35" i="52" s="1"/>
  <c r="DJ60" i="9"/>
  <c r="AV35" i="52" s="1"/>
  <c r="DH60" i="9"/>
  <c r="AT35" i="52" s="1"/>
  <c r="DF60" i="9"/>
  <c r="AR35" i="52" s="1"/>
  <c r="DD60" i="9"/>
  <c r="AP35" i="52" s="1"/>
  <c r="DB60" i="9"/>
  <c r="AN35" i="52" s="1"/>
  <c r="CZ60" i="9"/>
  <c r="AL35" i="52" s="1"/>
  <c r="DU60" i="9"/>
  <c r="BG35" i="52" s="1"/>
  <c r="DS60" i="9"/>
  <c r="BE35" i="52" s="1"/>
  <c r="DQ60" i="9"/>
  <c r="BC35" i="52" s="1"/>
  <c r="DO60" i="9"/>
  <c r="BA35" i="52" s="1"/>
  <c r="DM60" i="9"/>
  <c r="AY35" i="52" s="1"/>
  <c r="DK60" i="9"/>
  <c r="AW35" i="52" s="1"/>
  <c r="DI60" i="9"/>
  <c r="AU35" i="52" s="1"/>
  <c r="DG60" i="9"/>
  <c r="AS35" i="52" s="1"/>
  <c r="DE60" i="9"/>
  <c r="AQ35" i="52" s="1"/>
  <c r="DA60" i="9"/>
  <c r="AM35" i="52" s="1"/>
  <c r="DV53" i="9"/>
  <c r="BH31" i="52" s="1"/>
  <c r="DT53" i="9"/>
  <c r="BF31" i="52" s="1"/>
  <c r="DR53" i="9"/>
  <c r="BD31" i="52" s="1"/>
  <c r="DP53" i="9"/>
  <c r="BB31" i="52" s="1"/>
  <c r="DN53" i="9"/>
  <c r="AZ31" i="52" s="1"/>
  <c r="DL53" i="9"/>
  <c r="AX31" i="52" s="1"/>
  <c r="DJ53" i="9"/>
  <c r="AV31" i="52" s="1"/>
  <c r="DH53" i="9"/>
  <c r="AT31" i="52" s="1"/>
  <c r="DF53" i="9"/>
  <c r="AR31" i="52" s="1"/>
  <c r="DD53" i="9"/>
  <c r="AP31" i="52" s="1"/>
  <c r="CZ53" i="9"/>
  <c r="AL31" i="52" s="1"/>
  <c r="DU53" i="9"/>
  <c r="BG31" i="52" s="1"/>
  <c r="DS53" i="9"/>
  <c r="BE31" i="52" s="1"/>
  <c r="DQ53" i="9"/>
  <c r="BC31" i="52" s="1"/>
  <c r="DO53" i="9"/>
  <c r="BA31" i="52" s="1"/>
  <c r="DM53" i="9"/>
  <c r="AY31" i="52" s="1"/>
  <c r="DK53" i="9"/>
  <c r="AW31" i="52" s="1"/>
  <c r="DI53" i="9"/>
  <c r="AU31" i="52" s="1"/>
  <c r="DG53" i="9"/>
  <c r="AS31" i="52" s="1"/>
  <c r="DE53" i="9"/>
  <c r="AQ31" i="52" s="1"/>
  <c r="DC53" i="9"/>
  <c r="AO31" i="52" s="1"/>
  <c r="DA53" i="9"/>
  <c r="AM31" i="52" s="1"/>
  <c r="DV46" i="9"/>
  <c r="BH27" i="52" s="1"/>
  <c r="DT46" i="9"/>
  <c r="BF27" i="52" s="1"/>
  <c r="DR46" i="9"/>
  <c r="BD27" i="52" s="1"/>
  <c r="DP46" i="9"/>
  <c r="BB27" i="52" s="1"/>
  <c r="DN46" i="9"/>
  <c r="AZ27" i="52" s="1"/>
  <c r="DL46" i="9"/>
  <c r="AX27" i="52" s="1"/>
  <c r="DJ46" i="9"/>
  <c r="AV27" i="52" s="1"/>
  <c r="DH46" i="9"/>
  <c r="AT27" i="52" s="1"/>
  <c r="DF46" i="9"/>
  <c r="AR27" i="52" s="1"/>
  <c r="DD46" i="9"/>
  <c r="AP27" i="52" s="1"/>
  <c r="CZ46" i="9"/>
  <c r="AL27" i="52" s="1"/>
  <c r="DU39" i="9"/>
  <c r="BG23" i="52" s="1"/>
  <c r="DS39" i="9"/>
  <c r="BE23" i="52" s="1"/>
  <c r="DQ39" i="9"/>
  <c r="BC23" i="52" s="1"/>
  <c r="DO39" i="9"/>
  <c r="BA23" i="52" s="1"/>
  <c r="DM39" i="9"/>
  <c r="AY23" i="52" s="1"/>
  <c r="DK39" i="9"/>
  <c r="AW23" i="52" s="1"/>
  <c r="DI39" i="9"/>
  <c r="AU23" i="52" s="1"/>
  <c r="DG39" i="9"/>
  <c r="AS23" i="52" s="1"/>
  <c r="DE39" i="9"/>
  <c r="AQ23" i="52" s="1"/>
  <c r="DC39" i="9"/>
  <c r="AO23" i="52" s="1"/>
  <c r="DA39" i="9"/>
  <c r="AM23" i="52" s="1"/>
  <c r="DU85" i="9"/>
  <c r="BG20" i="52" s="1"/>
  <c r="DS85" i="9"/>
  <c r="BE20" i="52" s="1"/>
  <c r="DQ85" i="9"/>
  <c r="BC20" i="52" s="1"/>
  <c r="DO85" i="9"/>
  <c r="BA20" i="52" s="1"/>
  <c r="DM85" i="9"/>
  <c r="AY20" i="52" s="1"/>
  <c r="DK85" i="9"/>
  <c r="AW20" i="52" s="1"/>
  <c r="DI85" i="9"/>
  <c r="AU20" i="52" s="1"/>
  <c r="DG85" i="9"/>
  <c r="AS20" i="52" s="1"/>
  <c r="DE85" i="9"/>
  <c r="AQ20" i="52" s="1"/>
  <c r="DC85" i="9"/>
  <c r="AO20" i="52" s="1"/>
  <c r="DA85" i="9"/>
  <c r="AM20" i="52" s="1"/>
  <c r="DV85" i="9"/>
  <c r="BH20" i="52" s="1"/>
  <c r="DT85" i="9"/>
  <c r="BF20" i="52" s="1"/>
  <c r="DR85" i="9"/>
  <c r="BD20" i="52" s="1"/>
  <c r="DP85" i="9"/>
  <c r="BB20" i="52" s="1"/>
  <c r="DN85" i="9"/>
  <c r="AZ20" i="52" s="1"/>
  <c r="DL85" i="9"/>
  <c r="AX20" i="52" s="1"/>
  <c r="DJ85" i="9"/>
  <c r="AV20" i="52" s="1"/>
  <c r="DH85" i="9"/>
  <c r="AT20" i="52" s="1"/>
  <c r="DF85" i="9"/>
  <c r="AR20" i="52" s="1"/>
  <c r="DD85" i="9"/>
  <c r="AP20" i="52" s="1"/>
  <c r="DB85" i="9"/>
  <c r="AN20" i="52" s="1"/>
  <c r="CZ85" i="9"/>
  <c r="AL20" i="52" s="1"/>
  <c r="DU32" i="9"/>
  <c r="BG19" i="52" s="1"/>
  <c r="DS32" i="9"/>
  <c r="BE19" i="52" s="1"/>
  <c r="DQ32" i="9"/>
  <c r="BC19" i="52" s="1"/>
  <c r="DO32" i="9"/>
  <c r="BA19" i="52" s="1"/>
  <c r="DM32" i="9"/>
  <c r="AY19" i="52" s="1"/>
  <c r="DK32" i="9"/>
  <c r="AW19" i="52" s="1"/>
  <c r="DI32" i="9"/>
  <c r="AU19" i="52" s="1"/>
  <c r="DG32" i="9"/>
  <c r="AS19" i="52" s="1"/>
  <c r="DE32" i="9"/>
  <c r="AQ19" i="52" s="1"/>
  <c r="DC32" i="9"/>
  <c r="AO19" i="52" s="1"/>
  <c r="DA32" i="9"/>
  <c r="AM19" i="52" s="1"/>
  <c r="DV32" i="9"/>
  <c r="BH19" i="52" s="1"/>
  <c r="DT32" i="9"/>
  <c r="BF19" i="52" s="1"/>
  <c r="DR32" i="9"/>
  <c r="BD19" i="52" s="1"/>
  <c r="DP32" i="9"/>
  <c r="BB19" i="52" s="1"/>
  <c r="DN32" i="9"/>
  <c r="AZ19" i="52" s="1"/>
  <c r="DL32" i="9"/>
  <c r="AX19" i="52" s="1"/>
  <c r="DJ32" i="9"/>
  <c r="AV19" i="52" s="1"/>
  <c r="DH32" i="9"/>
  <c r="AT19" i="52" s="1"/>
  <c r="DF32" i="9"/>
  <c r="AR19" i="52" s="1"/>
  <c r="DD32" i="9"/>
  <c r="AP19" i="52" s="1"/>
  <c r="DB32" i="9"/>
  <c r="AN19" i="52" s="1"/>
  <c r="CZ32" i="9"/>
  <c r="AL19" i="52" s="1"/>
  <c r="CY97" i="9"/>
  <c r="AK39" i="52" s="1"/>
  <c r="CY94" i="9"/>
  <c r="AK32" i="52" s="1"/>
  <c r="CY91" i="9"/>
  <c r="AK28" i="52" s="1"/>
  <c r="CY88" i="9"/>
  <c r="AK24" i="52" s="1"/>
  <c r="CY85" i="9"/>
  <c r="AK20" i="52" s="1"/>
  <c r="DD67" i="9"/>
  <c r="AP38" i="52" s="1"/>
  <c r="CY67" i="9"/>
  <c r="AK38" i="52" s="1"/>
  <c r="DC60" i="9"/>
  <c r="AO35" i="52" s="1"/>
  <c r="CY60" i="9"/>
  <c r="AK35" i="52" s="1"/>
  <c r="CY53" i="9"/>
  <c r="AK31" i="52" s="1"/>
  <c r="DB53" i="9"/>
  <c r="AN31" i="52" s="1"/>
  <c r="DB46" i="9"/>
  <c r="AN27" i="52" s="1"/>
  <c r="DA46" i="9"/>
  <c r="AM27" i="52" s="1"/>
  <c r="CY46" i="9"/>
  <c r="AK27" i="52" s="1"/>
  <c r="CY39" i="9"/>
  <c r="AK23" i="52" s="1"/>
  <c r="CZ39" i="9"/>
  <c r="AL23" i="52" s="1"/>
  <c r="CY32" i="9"/>
  <c r="AK19" i="52" s="1"/>
  <c r="AZ220" i="120" l="1"/>
  <c r="BA40" i="52"/>
  <c r="AS33" i="52"/>
  <c r="AY40" i="52"/>
  <c r="AW36" i="52"/>
  <c r="AY33" i="52"/>
  <c r="AV43" i="52"/>
  <c r="BA43" i="52"/>
  <c r="AV36" i="52"/>
  <c r="AV33" i="52"/>
  <c r="BA36" i="52"/>
  <c r="BA29" i="52"/>
  <c r="AV25" i="52"/>
  <c r="BA33" i="52"/>
  <c r="AV29" i="52"/>
  <c r="BH40" i="52"/>
  <c r="AY43" i="52"/>
  <c r="AR40" i="52"/>
  <c r="AY29" i="52"/>
  <c r="AK33" i="52"/>
  <c r="AK43" i="52"/>
  <c r="BF33" i="52"/>
  <c r="AS25" i="52"/>
  <c r="AT43" i="52"/>
  <c r="AT40" i="52"/>
  <c r="AT29" i="52"/>
  <c r="AK29" i="52"/>
  <c r="AK40" i="52"/>
  <c r="AR33" i="52"/>
  <c r="AK36" i="52"/>
  <c r="BD29" i="52"/>
  <c r="BD33" i="52"/>
  <c r="AN36" i="52"/>
  <c r="AN29" i="52"/>
  <c r="AN33" i="52"/>
  <c r="AS43" i="52"/>
  <c r="AN40" i="52"/>
  <c r="AT33" i="52"/>
  <c r="BD40" i="52"/>
  <c r="AW43" i="52"/>
  <c r="BH33" i="52"/>
  <c r="AS40" i="52"/>
  <c r="AY25" i="52"/>
  <c r="AT36" i="52"/>
  <c r="AX36" i="52"/>
  <c r="AS36" i="52"/>
  <c r="AN25" i="52"/>
  <c r="BC33" i="52"/>
  <c r="AP33" i="52"/>
  <c r="BB25" i="52"/>
  <c r="AM33" i="52"/>
  <c r="AU36" i="52"/>
  <c r="AL25" i="52"/>
  <c r="BD43" i="52"/>
  <c r="BG33" i="52"/>
  <c r="AQ29" i="52"/>
  <c r="BD36" i="52"/>
  <c r="BC25" i="52"/>
  <c r="AZ40" i="52"/>
  <c r="AF211" i="120"/>
  <c r="AM40" i="52"/>
  <c r="AQ33" i="52"/>
  <c r="AU33" i="52"/>
  <c r="BC40" i="52"/>
  <c r="AL36" i="52"/>
  <c r="AP36" i="52"/>
  <c r="AX43" i="52"/>
  <c r="BB36" i="52"/>
  <c r="BF36" i="52"/>
  <c r="AM25" i="52"/>
  <c r="AX29" i="52"/>
  <c r="AM43" i="52"/>
  <c r="BC43" i="52"/>
  <c r="AX40" i="52"/>
  <c r="AM36" i="52"/>
  <c r="BC36" i="52"/>
  <c r="AX33" i="52"/>
  <c r="BG40" i="52"/>
  <c r="AO43" i="52"/>
  <c r="BE43" i="52"/>
  <c r="BG29" i="52"/>
  <c r="AQ40" i="52"/>
  <c r="AL43" i="52"/>
  <c r="BB43" i="52"/>
  <c r="AG180" i="120"/>
  <c r="AZ210" i="120"/>
  <c r="AY201" i="120"/>
  <c r="AO36" i="52"/>
  <c r="AU25" i="52"/>
  <c r="BE36" i="52"/>
  <c r="AP29" i="52"/>
  <c r="AZ33" i="52"/>
  <c r="BF29" i="52"/>
  <c r="AY211" i="120"/>
  <c r="AO29" i="52"/>
  <c r="AU43" i="52"/>
  <c r="AW29" i="52"/>
  <c r="BE29" i="52"/>
  <c r="AP40" i="52"/>
  <c r="AR25" i="52"/>
  <c r="AZ25" i="52"/>
  <c r="BF40" i="52"/>
  <c r="BH25" i="52"/>
  <c r="AO40" i="52"/>
  <c r="AQ25" i="52"/>
  <c r="AW40" i="52"/>
  <c r="BE40" i="52"/>
  <c r="AL29" i="52"/>
  <c r="AR43" i="52"/>
  <c r="AZ43" i="52"/>
  <c r="BB29" i="52"/>
  <c r="BH43" i="52"/>
  <c r="BG25" i="52"/>
  <c r="AF210" i="120"/>
  <c r="AG210" i="120" s="1"/>
  <c r="AP25" i="52"/>
  <c r="BF25" i="52"/>
  <c r="AO33" i="52"/>
  <c r="AQ43" i="52"/>
  <c r="AW33" i="52"/>
  <c r="BE33" i="52"/>
  <c r="AL40" i="52"/>
  <c r="AR36" i="52"/>
  <c r="AZ36" i="52"/>
  <c r="BB40" i="52"/>
  <c r="BH36" i="52"/>
  <c r="BG43" i="52"/>
  <c r="AF190" i="120"/>
  <c r="AU29" i="52"/>
  <c r="AF200" i="120"/>
  <c r="AZ200" i="120"/>
  <c r="AZ190" i="120"/>
  <c r="AA50" i="120"/>
  <c r="AA72" i="120" s="1"/>
  <c r="Y50" i="120"/>
  <c r="AR50" i="120" s="1"/>
  <c r="I40" i="120"/>
  <c r="AB40" i="120" s="1"/>
  <c r="AU40" i="120" s="1"/>
  <c r="H40" i="120"/>
  <c r="H236" i="120"/>
  <c r="D107" i="9"/>
  <c r="I152" i="120"/>
  <c r="I151" i="120"/>
  <c r="I150" i="120"/>
  <c r="AE172" i="120" s="1"/>
  <c r="I149" i="120"/>
  <c r="I148" i="120"/>
  <c r="I147" i="120"/>
  <c r="I130" i="120"/>
  <c r="AB130" i="120" s="1"/>
  <c r="AU130" i="120" s="1"/>
  <c r="I129" i="120"/>
  <c r="AB129" i="120" s="1"/>
  <c r="AU129" i="120" s="1"/>
  <c r="I128" i="120"/>
  <c r="AB128" i="120" s="1"/>
  <c r="AU128" i="120" s="1"/>
  <c r="I127" i="120"/>
  <c r="AB127" i="120" s="1"/>
  <c r="AU127" i="120" s="1"/>
  <c r="I126" i="120"/>
  <c r="AB126" i="120" s="1"/>
  <c r="AU126" i="120" s="1"/>
  <c r="I125" i="120"/>
  <c r="AB125" i="120" s="1"/>
  <c r="AU125" i="120" s="1"/>
  <c r="I108" i="120"/>
  <c r="I107" i="120"/>
  <c r="AB107" i="120" s="1"/>
  <c r="AU107" i="120" s="1"/>
  <c r="I106" i="120"/>
  <c r="AB106" i="120" s="1"/>
  <c r="AU106" i="120" s="1"/>
  <c r="I105" i="120"/>
  <c r="AB105" i="120" s="1"/>
  <c r="AU105" i="120" s="1"/>
  <c r="I104" i="120"/>
  <c r="AB104" i="120" s="1"/>
  <c r="AU104" i="120" s="1"/>
  <c r="I103" i="120"/>
  <c r="AB103" i="120" s="1"/>
  <c r="AU103" i="120" s="1"/>
  <c r="I86" i="120"/>
  <c r="AB86" i="120" s="1"/>
  <c r="AU86" i="120" s="1"/>
  <c r="I85" i="120"/>
  <c r="AB85" i="120" s="1"/>
  <c r="AU85" i="120" s="1"/>
  <c r="I84" i="120"/>
  <c r="AB84" i="120" s="1"/>
  <c r="AU84" i="120" s="1"/>
  <c r="I83" i="120"/>
  <c r="AB83" i="120" s="1"/>
  <c r="AU83" i="120" s="1"/>
  <c r="I82" i="120"/>
  <c r="AB82" i="120" s="1"/>
  <c r="AU82" i="120" s="1"/>
  <c r="I81" i="120"/>
  <c r="AB81" i="120" s="1"/>
  <c r="AU81" i="120" s="1"/>
  <c r="I64" i="120"/>
  <c r="AB64" i="120" s="1"/>
  <c r="AU64" i="120" s="1"/>
  <c r="I63" i="120"/>
  <c r="AB63" i="120" s="1"/>
  <c r="AU63" i="120" s="1"/>
  <c r="I62" i="120"/>
  <c r="AB62" i="120" s="1"/>
  <c r="AU62" i="120" s="1"/>
  <c r="I61" i="120"/>
  <c r="AB61" i="120" s="1"/>
  <c r="AU61" i="120" s="1"/>
  <c r="I60" i="120"/>
  <c r="AB60" i="120" s="1"/>
  <c r="AU60" i="120" s="1"/>
  <c r="I59" i="120"/>
  <c r="AB59" i="120" s="1"/>
  <c r="AU59" i="120" s="1"/>
  <c r="I42" i="120"/>
  <c r="AB42" i="120" s="1"/>
  <c r="AU42" i="120" s="1"/>
  <c r="I41" i="120"/>
  <c r="I39" i="120"/>
  <c r="AB39" i="120" s="1"/>
  <c r="AU39" i="120" s="1"/>
  <c r="I38" i="120"/>
  <c r="AB38" i="120" s="1"/>
  <c r="AU38" i="120" s="1"/>
  <c r="I37" i="120"/>
  <c r="AB37" i="120" s="1"/>
  <c r="AU37" i="120" s="1"/>
  <c r="H221" i="120"/>
  <c r="H220" i="120"/>
  <c r="H211" i="120"/>
  <c r="H210" i="120"/>
  <c r="H201" i="120"/>
  <c r="H200" i="120"/>
  <c r="H191" i="120"/>
  <c r="H190" i="120"/>
  <c r="H181" i="120"/>
  <c r="H180" i="120"/>
  <c r="D98" i="9"/>
  <c r="D95" i="9"/>
  <c r="D92" i="9"/>
  <c r="D89" i="9"/>
  <c r="D86" i="9"/>
  <c r="H152" i="120"/>
  <c r="H151" i="120"/>
  <c r="H150" i="120"/>
  <c r="H148" i="120"/>
  <c r="H147" i="120"/>
  <c r="H130" i="120"/>
  <c r="H129" i="120"/>
  <c r="H128" i="120"/>
  <c r="H126" i="120"/>
  <c r="H125" i="120"/>
  <c r="H108" i="120"/>
  <c r="H107" i="120"/>
  <c r="H106" i="120"/>
  <c r="H104" i="120"/>
  <c r="H103" i="120"/>
  <c r="H86" i="120"/>
  <c r="H85" i="120"/>
  <c r="H84" i="120"/>
  <c r="H83" i="120"/>
  <c r="H82" i="120"/>
  <c r="H81" i="120"/>
  <c r="H64" i="120"/>
  <c r="H63" i="120"/>
  <c r="H62" i="120"/>
  <c r="H60" i="120"/>
  <c r="H61" i="120"/>
  <c r="H59" i="120"/>
  <c r="I31" i="120"/>
  <c r="I32" i="120"/>
  <c r="I33" i="120"/>
  <c r="I18" i="120"/>
  <c r="L18" i="120" s="1"/>
  <c r="I19" i="120"/>
  <c r="AB19" i="120" s="1"/>
  <c r="AU19" i="120" s="1"/>
  <c r="I20" i="120"/>
  <c r="L20" i="120" s="1"/>
  <c r="I21" i="120"/>
  <c r="AB21" i="120" s="1"/>
  <c r="I23" i="120"/>
  <c r="L23" i="120" s="1"/>
  <c r="I24" i="120"/>
  <c r="L24" i="120" s="1"/>
  <c r="I25" i="120"/>
  <c r="L25" i="120" s="1"/>
  <c r="I26" i="120"/>
  <c r="L26" i="120" s="1"/>
  <c r="I27" i="120"/>
  <c r="L27" i="120" s="1"/>
  <c r="I28" i="120"/>
  <c r="L28" i="120" s="1"/>
  <c r="I29" i="120"/>
  <c r="L29" i="120" s="1"/>
  <c r="I30" i="120"/>
  <c r="L30" i="120" s="1"/>
  <c r="I17" i="120"/>
  <c r="L17" i="120" s="1"/>
  <c r="H42" i="120"/>
  <c r="H41" i="120"/>
  <c r="AA41" i="120" s="1"/>
  <c r="H39" i="120"/>
  <c r="H38" i="120"/>
  <c r="H37" i="120"/>
  <c r="C70" i="9"/>
  <c r="H149" i="120" s="1"/>
  <c r="C63" i="9"/>
  <c r="H127" i="120" s="1"/>
  <c r="C56" i="9"/>
  <c r="H105" i="120" s="1"/>
  <c r="F24" i="1"/>
  <c r="BN139" i="120"/>
  <c r="BN73" i="120"/>
  <c r="BN51" i="120"/>
  <c r="AU161" i="120"/>
  <c r="BN161" i="120" s="1"/>
  <c r="AU139" i="120"/>
  <c r="AU73" i="120"/>
  <c r="AU51" i="120"/>
  <c r="AB161" i="120"/>
  <c r="AB139" i="120"/>
  <c r="AB117" i="120"/>
  <c r="AU117" i="120" s="1"/>
  <c r="BN117" i="120" s="1"/>
  <c r="AB73" i="120"/>
  <c r="AB51" i="120"/>
  <c r="AA51" i="120"/>
  <c r="AT51" i="120" s="1"/>
  <c r="D45" i="140"/>
  <c r="D43" i="140"/>
  <c r="D45" i="135"/>
  <c r="D43" i="135"/>
  <c r="D45" i="130"/>
  <c r="D43" i="130"/>
  <c r="N94" i="138"/>
  <c r="M94" i="138"/>
  <c r="L94" i="138"/>
  <c r="K94" i="138"/>
  <c r="J94" i="138"/>
  <c r="I94" i="138"/>
  <c r="H94" i="138"/>
  <c r="G94" i="138"/>
  <c r="F94" i="138"/>
  <c r="H93" i="138"/>
  <c r="G93" i="138"/>
  <c r="F93" i="138"/>
  <c r="N91" i="138"/>
  <c r="M91" i="138"/>
  <c r="L91" i="138"/>
  <c r="K91" i="138"/>
  <c r="J91" i="138"/>
  <c r="I91" i="138"/>
  <c r="H91" i="138"/>
  <c r="G91" i="138"/>
  <c r="F91" i="138"/>
  <c r="H90" i="138"/>
  <c r="G90" i="138"/>
  <c r="F90" i="138"/>
  <c r="N88" i="138"/>
  <c r="M88" i="138"/>
  <c r="L88" i="138"/>
  <c r="K88" i="138"/>
  <c r="J88" i="138"/>
  <c r="I88" i="138"/>
  <c r="H88" i="138"/>
  <c r="G88" i="138"/>
  <c r="F88" i="138"/>
  <c r="H87" i="138"/>
  <c r="G87" i="138"/>
  <c r="F87" i="138"/>
  <c r="N82" i="138"/>
  <c r="M82" i="138"/>
  <c r="L82" i="138"/>
  <c r="K82" i="138"/>
  <c r="J82" i="138"/>
  <c r="I82" i="138"/>
  <c r="H82" i="138"/>
  <c r="G82" i="138"/>
  <c r="F82" i="138"/>
  <c r="H81" i="138"/>
  <c r="G81" i="138"/>
  <c r="F81" i="138"/>
  <c r="N61" i="138"/>
  <c r="M61" i="138"/>
  <c r="L61" i="138"/>
  <c r="K61" i="138"/>
  <c r="J61" i="138"/>
  <c r="I61" i="138"/>
  <c r="H61" i="138"/>
  <c r="G61" i="138"/>
  <c r="F61" i="138"/>
  <c r="H60" i="138"/>
  <c r="G60" i="138"/>
  <c r="F60" i="138"/>
  <c r="N49" i="138"/>
  <c r="M49" i="138"/>
  <c r="L49" i="138"/>
  <c r="K49" i="138"/>
  <c r="J49" i="138"/>
  <c r="I49" i="138"/>
  <c r="H49" i="138"/>
  <c r="G49" i="138"/>
  <c r="F49" i="138"/>
  <c r="H48" i="138"/>
  <c r="G48" i="138"/>
  <c r="F48" i="138"/>
  <c r="N37" i="138"/>
  <c r="M37" i="138"/>
  <c r="L37" i="138"/>
  <c r="K37" i="138"/>
  <c r="J37" i="138"/>
  <c r="I37" i="138"/>
  <c r="H37" i="138"/>
  <c r="G37" i="138"/>
  <c r="F37" i="138"/>
  <c r="H36" i="138"/>
  <c r="G36" i="138"/>
  <c r="F36" i="138"/>
  <c r="N25" i="138"/>
  <c r="M25" i="138"/>
  <c r="L25" i="138"/>
  <c r="K25" i="138"/>
  <c r="J25" i="138"/>
  <c r="I25" i="138"/>
  <c r="H25" i="138"/>
  <c r="G25" i="138"/>
  <c r="F25" i="138"/>
  <c r="H24" i="138"/>
  <c r="G24" i="138"/>
  <c r="F24" i="138"/>
  <c r="K94" i="133"/>
  <c r="J94" i="133"/>
  <c r="I94" i="133"/>
  <c r="H94" i="133"/>
  <c r="G94" i="133"/>
  <c r="F94" i="133"/>
  <c r="H93" i="133"/>
  <c r="G93" i="133"/>
  <c r="F93" i="133"/>
  <c r="K91" i="133"/>
  <c r="J91" i="133"/>
  <c r="I91" i="133"/>
  <c r="H91" i="133"/>
  <c r="G91" i="133"/>
  <c r="F91" i="133"/>
  <c r="H90" i="133"/>
  <c r="G90" i="133"/>
  <c r="F90" i="133"/>
  <c r="K88" i="133"/>
  <c r="J88" i="133"/>
  <c r="I88" i="133"/>
  <c r="H88" i="133"/>
  <c r="G88" i="133"/>
  <c r="F88" i="133"/>
  <c r="H87" i="133"/>
  <c r="G87" i="133"/>
  <c r="F87" i="133"/>
  <c r="K82" i="133"/>
  <c r="J82" i="133"/>
  <c r="I82" i="133"/>
  <c r="H82" i="133"/>
  <c r="G82" i="133"/>
  <c r="F82" i="133"/>
  <c r="H81" i="133"/>
  <c r="G81" i="133"/>
  <c r="F81" i="133"/>
  <c r="K61" i="133"/>
  <c r="J61" i="133"/>
  <c r="I61" i="133"/>
  <c r="H61" i="133"/>
  <c r="G61" i="133"/>
  <c r="F61" i="133"/>
  <c r="H60" i="133"/>
  <c r="G60" i="133"/>
  <c r="F60" i="133"/>
  <c r="K49" i="133"/>
  <c r="J49" i="133"/>
  <c r="I49" i="133"/>
  <c r="H49" i="133"/>
  <c r="G49" i="133"/>
  <c r="F49" i="133"/>
  <c r="H48" i="133"/>
  <c r="G48" i="133"/>
  <c r="F48" i="133"/>
  <c r="K37" i="133"/>
  <c r="J37" i="133"/>
  <c r="I37" i="133"/>
  <c r="H37" i="133"/>
  <c r="G37" i="133"/>
  <c r="F37" i="133"/>
  <c r="H36" i="133"/>
  <c r="G36" i="133"/>
  <c r="F36" i="133"/>
  <c r="K25" i="133"/>
  <c r="J25" i="133"/>
  <c r="I25" i="133"/>
  <c r="H25" i="133"/>
  <c r="G25" i="133"/>
  <c r="F25" i="133"/>
  <c r="H24" i="133"/>
  <c r="G24" i="133"/>
  <c r="F24" i="133"/>
  <c r="D104" i="1" l="1"/>
  <c r="D101" i="1" s="1"/>
  <c r="D30" i="1" s="1"/>
  <c r="E30" i="1" s="1"/>
  <c r="D110" i="1"/>
  <c r="E36" i="1" s="1"/>
  <c r="D107" i="1"/>
  <c r="E33" i="1" s="1"/>
  <c r="D106" i="1"/>
  <c r="E32" i="1" s="1"/>
  <c r="L220" i="120"/>
  <c r="N220" i="120" s="1"/>
  <c r="L130" i="120"/>
  <c r="N130" i="120" s="1"/>
  <c r="L59" i="120"/>
  <c r="M59" i="120" s="1"/>
  <c r="N59" i="120" s="1"/>
  <c r="L127" i="120"/>
  <c r="N127" i="120" s="1"/>
  <c r="L38" i="120"/>
  <c r="M38" i="120" s="1"/>
  <c r="N38" i="120" s="1"/>
  <c r="AE60" i="120"/>
  <c r="AE62" i="120"/>
  <c r="AE64" i="120"/>
  <c r="AE82" i="120"/>
  <c r="AE84" i="120"/>
  <c r="AE86" i="120"/>
  <c r="AE104" i="120"/>
  <c r="AE106" i="120"/>
  <c r="AE126" i="120"/>
  <c r="AE128" i="120"/>
  <c r="AE130" i="120"/>
  <c r="AU192" i="120"/>
  <c r="AE170" i="120"/>
  <c r="AF172" i="120"/>
  <c r="AG172" i="120"/>
  <c r="BN19" i="120"/>
  <c r="BQ19" i="120" s="1"/>
  <c r="AE19" i="120"/>
  <c r="AE59" i="120"/>
  <c r="AE61" i="120"/>
  <c r="AE63" i="120"/>
  <c r="AE81" i="120"/>
  <c r="AE83" i="120"/>
  <c r="AE85" i="120"/>
  <c r="AE103" i="120"/>
  <c r="AE105" i="120"/>
  <c r="AE107" i="120"/>
  <c r="AE125" i="120"/>
  <c r="AE127" i="120"/>
  <c r="AE129" i="120"/>
  <c r="AX191" i="120"/>
  <c r="AE169" i="120"/>
  <c r="AE37" i="120"/>
  <c r="AE39" i="120"/>
  <c r="AE42" i="120"/>
  <c r="AE40" i="120"/>
  <c r="AE38" i="120"/>
  <c r="L210" i="120"/>
  <c r="AE232" i="120"/>
  <c r="L200" i="120"/>
  <c r="N200" i="120" s="1"/>
  <c r="AB222" i="120"/>
  <c r="L190" i="120"/>
  <c r="N190" i="120" s="1"/>
  <c r="AB212" i="120"/>
  <c r="AX234" i="120" s="1"/>
  <c r="L180" i="120"/>
  <c r="M180" i="120" s="1"/>
  <c r="N180" i="120" s="1"/>
  <c r="AB202" i="120"/>
  <c r="AB152" i="120"/>
  <c r="AB151" i="120"/>
  <c r="AE173" i="120"/>
  <c r="Y72" i="120"/>
  <c r="AA63" i="120"/>
  <c r="AA85" i="120" s="1"/>
  <c r="AA107" i="120" s="1"/>
  <c r="AA129" i="120" s="1"/>
  <c r="AA151" i="120" s="1"/>
  <c r="AT41" i="120"/>
  <c r="L41" i="120"/>
  <c r="M41" i="120" s="1"/>
  <c r="AB41" i="120"/>
  <c r="AU41" i="120" s="1"/>
  <c r="L147" i="120"/>
  <c r="N147" i="120" s="1"/>
  <c r="AB147" i="120"/>
  <c r="L149" i="120"/>
  <c r="M149" i="120" s="1"/>
  <c r="N149" i="120" s="1"/>
  <c r="AB149" i="120"/>
  <c r="AU149" i="120" s="1"/>
  <c r="L108" i="120"/>
  <c r="N108" i="120" s="1"/>
  <c r="AB108" i="120"/>
  <c r="AU108" i="120" s="1"/>
  <c r="L148" i="120"/>
  <c r="M148" i="120" s="1"/>
  <c r="AB148" i="120"/>
  <c r="L150" i="120"/>
  <c r="M150" i="120" s="1"/>
  <c r="AB150" i="120"/>
  <c r="AD150" i="120" s="1"/>
  <c r="L63" i="120"/>
  <c r="N63" i="120" s="1"/>
  <c r="L83" i="120"/>
  <c r="N83" i="120" s="1"/>
  <c r="L107" i="120"/>
  <c r="N107" i="120" s="1"/>
  <c r="L86" i="120"/>
  <c r="N86" i="120" s="1"/>
  <c r="L39" i="120"/>
  <c r="M39" i="120" s="1"/>
  <c r="N39" i="120" s="1"/>
  <c r="L64" i="120"/>
  <c r="M64" i="120" s="1"/>
  <c r="L82" i="120"/>
  <c r="L61" i="120"/>
  <c r="M61" i="120" s="1"/>
  <c r="L81" i="120"/>
  <c r="L85" i="120"/>
  <c r="N85" i="120" s="1"/>
  <c r="L105" i="120"/>
  <c r="M105" i="120" s="1"/>
  <c r="L129" i="120"/>
  <c r="N129" i="120" s="1"/>
  <c r="L125" i="120"/>
  <c r="N125" i="120" s="1"/>
  <c r="L151" i="120"/>
  <c r="M151" i="120" s="1"/>
  <c r="L42" i="120"/>
  <c r="N42" i="120" s="1"/>
  <c r="L60" i="120"/>
  <c r="M60" i="120" s="1"/>
  <c r="L62" i="120"/>
  <c r="M62" i="120" s="1"/>
  <c r="L84" i="120"/>
  <c r="N84" i="120" s="1"/>
  <c r="L106" i="120"/>
  <c r="N106" i="120" s="1"/>
  <c r="L104" i="120"/>
  <c r="L126" i="120"/>
  <c r="L128" i="120"/>
  <c r="N128" i="120" s="1"/>
  <c r="L152" i="120"/>
  <c r="M152" i="120" s="1"/>
  <c r="L37" i="120"/>
  <c r="M37" i="120" s="1"/>
  <c r="N37" i="120" s="1"/>
  <c r="L19" i="120"/>
  <c r="K150" i="120"/>
  <c r="L33" i="120"/>
  <c r="M33" i="120" s="1"/>
  <c r="N33" i="120" s="1"/>
  <c r="L31" i="120"/>
  <c r="M31" i="120" s="1"/>
  <c r="N31" i="120" s="1"/>
  <c r="L21" i="120"/>
  <c r="N21" i="120" s="1"/>
  <c r="L103" i="120"/>
  <c r="AB18" i="120"/>
  <c r="AU18" i="120" s="1"/>
  <c r="AB32" i="120"/>
  <c r="AU32" i="120" s="1"/>
  <c r="AB28" i="120"/>
  <c r="AU28" i="120" s="1"/>
  <c r="AB24" i="120"/>
  <c r="AU24" i="120" s="1"/>
  <c r="AB17" i="120"/>
  <c r="AU17" i="120" s="1"/>
  <c r="AB23" i="120"/>
  <c r="AU23" i="120" s="1"/>
  <c r="AB31" i="120"/>
  <c r="AU31" i="120" s="1"/>
  <c r="AB20" i="120"/>
  <c r="AU20" i="120" s="1"/>
  <c r="AB30" i="120"/>
  <c r="AU30" i="120" s="1"/>
  <c r="AB26" i="120"/>
  <c r="AU26" i="120" s="1"/>
  <c r="AB33" i="120"/>
  <c r="AU33" i="120" s="1"/>
  <c r="AB29" i="120"/>
  <c r="AU29" i="120" s="1"/>
  <c r="AB25" i="120"/>
  <c r="AU25" i="120" s="1"/>
  <c r="BK50" i="120"/>
  <c r="BK72" i="120" s="1"/>
  <c r="AR72" i="120"/>
  <c r="AT50" i="120"/>
  <c r="L40" i="120"/>
  <c r="M40" i="120" s="1"/>
  <c r="N40" i="120" s="1"/>
  <c r="M17" i="120"/>
  <c r="N17" i="120" s="1"/>
  <c r="M27" i="120"/>
  <c r="N27" i="120" s="1"/>
  <c r="N25" i="120"/>
  <c r="M25" i="120"/>
  <c r="M20" i="120"/>
  <c r="N20" i="120"/>
  <c r="M18" i="120"/>
  <c r="N18" i="120" s="1"/>
  <c r="N29" i="120"/>
  <c r="M29" i="120"/>
  <c r="M23" i="120"/>
  <c r="N23" i="120" s="1"/>
  <c r="M30" i="120"/>
  <c r="N30" i="120" s="1"/>
  <c r="M28" i="120"/>
  <c r="N28" i="120"/>
  <c r="M26" i="120"/>
  <c r="N26" i="120"/>
  <c r="M24" i="120"/>
  <c r="N24" i="120"/>
  <c r="L32" i="120"/>
  <c r="AU166" i="120"/>
  <c r="BN166" i="120" s="1"/>
  <c r="AB166" i="120"/>
  <c r="BM51" i="120"/>
  <c r="BM73" i="120" s="1"/>
  <c r="BM95" i="120" s="1"/>
  <c r="BM117" i="120" s="1"/>
  <c r="BM139" i="120" s="1"/>
  <c r="BM161" i="120" s="1"/>
  <c r="AT73" i="120"/>
  <c r="AT95" i="120" s="1"/>
  <c r="AT117" i="120" s="1"/>
  <c r="AT139" i="120" s="1"/>
  <c r="AT161" i="120" s="1"/>
  <c r="AA73" i="120"/>
  <c r="AA95" i="120" s="1"/>
  <c r="AA117" i="120" s="1"/>
  <c r="AA139" i="120" s="1"/>
  <c r="AA161" i="120" s="1"/>
  <c r="H82" i="128"/>
  <c r="G82" i="128"/>
  <c r="F82" i="128"/>
  <c r="Q81" i="128"/>
  <c r="Q81" i="133" s="1"/>
  <c r="Q81" i="138" s="1"/>
  <c r="P81" i="128"/>
  <c r="P81" i="133" s="1"/>
  <c r="P81" i="138" s="1"/>
  <c r="O81" i="128"/>
  <c r="O81" i="133" s="1"/>
  <c r="O81" i="138" s="1"/>
  <c r="N81" i="128"/>
  <c r="N81" i="133" s="1"/>
  <c r="N81" i="138" s="1"/>
  <c r="M81" i="128"/>
  <c r="M81" i="133" s="1"/>
  <c r="M81" i="138" s="1"/>
  <c r="L81" i="128"/>
  <c r="L81" i="133" s="1"/>
  <c r="L81" i="138" s="1"/>
  <c r="K81" i="128"/>
  <c r="J81" i="128"/>
  <c r="I81" i="128"/>
  <c r="H81" i="128"/>
  <c r="G81" i="128"/>
  <c r="F81" i="128"/>
  <c r="H61" i="128"/>
  <c r="G61" i="128"/>
  <c r="F61" i="128"/>
  <c r="Q60" i="128"/>
  <c r="Q60" i="133" s="1"/>
  <c r="Q60" i="138" s="1"/>
  <c r="P60" i="128"/>
  <c r="P60" i="133" s="1"/>
  <c r="P60" i="138" s="1"/>
  <c r="O60" i="128"/>
  <c r="O60" i="133" s="1"/>
  <c r="O60" i="138" s="1"/>
  <c r="N60" i="128"/>
  <c r="N60" i="133" s="1"/>
  <c r="N60" i="138" s="1"/>
  <c r="M60" i="128"/>
  <c r="M60" i="133" s="1"/>
  <c r="M60" i="138" s="1"/>
  <c r="L60" i="128"/>
  <c r="L60" i="133" s="1"/>
  <c r="L60" i="138" s="1"/>
  <c r="K60" i="128"/>
  <c r="J60" i="128"/>
  <c r="I60" i="128"/>
  <c r="H60" i="128"/>
  <c r="G60" i="128"/>
  <c r="F60" i="128"/>
  <c r="H49" i="128"/>
  <c r="G49" i="128"/>
  <c r="F49" i="128"/>
  <c r="Q48" i="128"/>
  <c r="Q48" i="133" s="1"/>
  <c r="Q48" i="138" s="1"/>
  <c r="P48" i="128"/>
  <c r="P48" i="133" s="1"/>
  <c r="P48" i="138" s="1"/>
  <c r="O48" i="128"/>
  <c r="O48" i="133" s="1"/>
  <c r="O48" i="138" s="1"/>
  <c r="N48" i="128"/>
  <c r="N48" i="133" s="1"/>
  <c r="N48" i="138" s="1"/>
  <c r="M48" i="128"/>
  <c r="M48" i="133" s="1"/>
  <c r="M48" i="138" s="1"/>
  <c r="L48" i="128"/>
  <c r="L48" i="133" s="1"/>
  <c r="L48" i="138" s="1"/>
  <c r="K48" i="128"/>
  <c r="J48" i="128"/>
  <c r="I48" i="128"/>
  <c r="H48" i="128"/>
  <c r="G48" i="128"/>
  <c r="F48" i="128"/>
  <c r="H37" i="128"/>
  <c r="G37" i="128"/>
  <c r="F37" i="128"/>
  <c r="Q36" i="128"/>
  <c r="Q36" i="133" s="1"/>
  <c r="Q36" i="138" s="1"/>
  <c r="P36" i="128"/>
  <c r="P36" i="133" s="1"/>
  <c r="P36" i="138" s="1"/>
  <c r="O36" i="128"/>
  <c r="O36" i="133" s="1"/>
  <c r="O36" i="138" s="1"/>
  <c r="N36" i="128"/>
  <c r="N36" i="133" s="1"/>
  <c r="N36" i="138" s="1"/>
  <c r="M36" i="128"/>
  <c r="M36" i="133" s="1"/>
  <c r="M36" i="138" s="1"/>
  <c r="L36" i="128"/>
  <c r="L36" i="133" s="1"/>
  <c r="L36" i="138" s="1"/>
  <c r="K36" i="128"/>
  <c r="J36" i="128"/>
  <c r="I36" i="128"/>
  <c r="H36" i="128"/>
  <c r="G36" i="128"/>
  <c r="F36" i="128"/>
  <c r="H25" i="128"/>
  <c r="G25" i="128"/>
  <c r="F25" i="128"/>
  <c r="Q24" i="128"/>
  <c r="Q24" i="133" s="1"/>
  <c r="Q24" i="138" s="1"/>
  <c r="P24" i="128"/>
  <c r="P24" i="133" s="1"/>
  <c r="P24" i="138" s="1"/>
  <c r="O24" i="128"/>
  <c r="O24" i="133" s="1"/>
  <c r="O24" i="138" s="1"/>
  <c r="N24" i="128"/>
  <c r="N24" i="133" s="1"/>
  <c r="N24" i="138" s="1"/>
  <c r="M24" i="128"/>
  <c r="M24" i="133" s="1"/>
  <c r="M24" i="138" s="1"/>
  <c r="L24" i="128"/>
  <c r="L24" i="133" s="1"/>
  <c r="L24" i="138" s="1"/>
  <c r="K24" i="128"/>
  <c r="J24" i="128"/>
  <c r="I24" i="128"/>
  <c r="H24" i="128"/>
  <c r="G24" i="128"/>
  <c r="F24" i="128"/>
  <c r="H94" i="128"/>
  <c r="G94" i="128"/>
  <c r="F94" i="128"/>
  <c r="Q93" i="128"/>
  <c r="Q93" i="133" s="1"/>
  <c r="Q93" i="138" s="1"/>
  <c r="P93" i="128"/>
  <c r="P93" i="133" s="1"/>
  <c r="P93" i="138" s="1"/>
  <c r="O93" i="128"/>
  <c r="O93" i="133" s="1"/>
  <c r="O93" i="138" s="1"/>
  <c r="N93" i="128"/>
  <c r="N93" i="133" s="1"/>
  <c r="N93" i="138" s="1"/>
  <c r="M93" i="128"/>
  <c r="M93" i="133" s="1"/>
  <c r="M93" i="138" s="1"/>
  <c r="L93" i="128"/>
  <c r="L93" i="133" s="1"/>
  <c r="L93" i="138" s="1"/>
  <c r="K93" i="128"/>
  <c r="J93" i="128"/>
  <c r="I93" i="128"/>
  <c r="H93" i="128"/>
  <c r="G93" i="128"/>
  <c r="F93" i="128"/>
  <c r="H91" i="128"/>
  <c r="G91" i="128"/>
  <c r="F91" i="128"/>
  <c r="Q90" i="128"/>
  <c r="Q90" i="133" s="1"/>
  <c r="Q90" i="138" s="1"/>
  <c r="P90" i="128"/>
  <c r="P90" i="133" s="1"/>
  <c r="P90" i="138" s="1"/>
  <c r="O90" i="128"/>
  <c r="O90" i="133" s="1"/>
  <c r="O90" i="138" s="1"/>
  <c r="N90" i="128"/>
  <c r="N90" i="133" s="1"/>
  <c r="N90" i="138" s="1"/>
  <c r="M90" i="128"/>
  <c r="M90" i="133" s="1"/>
  <c r="M90" i="138" s="1"/>
  <c r="L90" i="128"/>
  <c r="L90" i="133" s="1"/>
  <c r="L90" i="138" s="1"/>
  <c r="K90" i="128"/>
  <c r="J90" i="128"/>
  <c r="I90" i="128"/>
  <c r="H90" i="128"/>
  <c r="G90" i="128"/>
  <c r="F90" i="128"/>
  <c r="H88" i="128"/>
  <c r="G88" i="128"/>
  <c r="F88" i="128"/>
  <c r="Q87" i="128"/>
  <c r="Q87" i="133" s="1"/>
  <c r="Q87" i="138" s="1"/>
  <c r="P87" i="128"/>
  <c r="P87" i="133" s="1"/>
  <c r="P87" i="138" s="1"/>
  <c r="O87" i="128"/>
  <c r="O87" i="133" s="1"/>
  <c r="O87" i="138" s="1"/>
  <c r="N87" i="128"/>
  <c r="N87" i="133" s="1"/>
  <c r="N87" i="138" s="1"/>
  <c r="M87" i="128"/>
  <c r="M87" i="133" s="1"/>
  <c r="M87" i="138" s="1"/>
  <c r="L87" i="128"/>
  <c r="L87" i="133" s="1"/>
  <c r="L87" i="138" s="1"/>
  <c r="K87" i="128"/>
  <c r="J87" i="128"/>
  <c r="I87" i="128"/>
  <c r="H87" i="128"/>
  <c r="G87" i="128"/>
  <c r="F87" i="128"/>
  <c r="Q39" i="137"/>
  <c r="Q32" i="137"/>
  <c r="Q28" i="137"/>
  <c r="Q24" i="137"/>
  <c r="Q20" i="137"/>
  <c r="N42" i="132"/>
  <c r="N42" i="137" s="1"/>
  <c r="N39" i="132"/>
  <c r="N39" i="137" s="1"/>
  <c r="N32" i="132"/>
  <c r="N32" i="137" s="1"/>
  <c r="N28" i="132"/>
  <c r="N28" i="137" s="1"/>
  <c r="N24" i="132"/>
  <c r="N24" i="137" s="1"/>
  <c r="N20" i="132"/>
  <c r="N20" i="137" s="1"/>
  <c r="K42" i="127"/>
  <c r="K42" i="132" s="1"/>
  <c r="K42" i="137" s="1"/>
  <c r="K39" i="127"/>
  <c r="K39" i="132" s="1"/>
  <c r="K39" i="137" s="1"/>
  <c r="K32" i="127"/>
  <c r="K32" i="132" s="1"/>
  <c r="K32" i="137" s="1"/>
  <c r="K28" i="127"/>
  <c r="K28" i="132" s="1"/>
  <c r="K28" i="137" s="1"/>
  <c r="K24" i="127"/>
  <c r="K24" i="132" s="1"/>
  <c r="K24" i="137" s="1"/>
  <c r="K20" i="127"/>
  <c r="K20" i="132" s="1"/>
  <c r="K20" i="137" s="1"/>
  <c r="D45" i="125"/>
  <c r="D43" i="125"/>
  <c r="M220" i="120" l="1"/>
  <c r="M130" i="120"/>
  <c r="M108" i="120"/>
  <c r="M190" i="120"/>
  <c r="M125" i="120"/>
  <c r="D112" i="1"/>
  <c r="E38" i="1" s="1"/>
  <c r="M210" i="120"/>
  <c r="N210" i="120" s="1"/>
  <c r="N151" i="120"/>
  <c r="M127" i="120"/>
  <c r="N105" i="120"/>
  <c r="M86" i="120"/>
  <c r="M84" i="120"/>
  <c r="N61" i="120"/>
  <c r="M83" i="120"/>
  <c r="M63" i="120"/>
  <c r="M200" i="120"/>
  <c r="M129" i="120"/>
  <c r="N148" i="120"/>
  <c r="N152" i="120"/>
  <c r="M147" i="120"/>
  <c r="AE152" i="120"/>
  <c r="AF152" i="120" s="1"/>
  <c r="AU152" i="120"/>
  <c r="AX152" i="120" s="1"/>
  <c r="AE150" i="120"/>
  <c r="AF150" i="120" s="1"/>
  <c r="AU150" i="120"/>
  <c r="AX150" i="120" s="1"/>
  <c r="AE148" i="120"/>
  <c r="AF148" i="120" s="1"/>
  <c r="AU148" i="120"/>
  <c r="AX148" i="120" s="1"/>
  <c r="AE147" i="120"/>
  <c r="AG147" i="120" s="1"/>
  <c r="AU147" i="120"/>
  <c r="AX147" i="120" s="1"/>
  <c r="AE151" i="120"/>
  <c r="AG151" i="120" s="1"/>
  <c r="AU151" i="120"/>
  <c r="AX151" i="120" s="1"/>
  <c r="AE29" i="120"/>
  <c r="AE26" i="120"/>
  <c r="AE20" i="120"/>
  <c r="AE31" i="120"/>
  <c r="AE28" i="120"/>
  <c r="AE18" i="120"/>
  <c r="AE108" i="120"/>
  <c r="AE149" i="120"/>
  <c r="AZ191" i="120"/>
  <c r="AY191" i="120"/>
  <c r="BN129" i="120"/>
  <c r="BQ129" i="120" s="1"/>
  <c r="AX129" i="120"/>
  <c r="BN127" i="120"/>
  <c r="BQ127" i="120" s="1"/>
  <c r="AX127" i="120"/>
  <c r="BN125" i="120"/>
  <c r="BQ125" i="120" s="1"/>
  <c r="AX125" i="120"/>
  <c r="BN107" i="120"/>
  <c r="BQ107" i="120" s="1"/>
  <c r="AX107" i="120"/>
  <c r="BN105" i="120"/>
  <c r="BQ105" i="120" s="1"/>
  <c r="AX105" i="120"/>
  <c r="BN103" i="120"/>
  <c r="BQ103" i="120" s="1"/>
  <c r="AX103" i="120"/>
  <c r="BN85" i="120"/>
  <c r="BQ85" i="120" s="1"/>
  <c r="AX85" i="120"/>
  <c r="BN83" i="120"/>
  <c r="BQ83" i="120" s="1"/>
  <c r="AX83" i="120"/>
  <c r="BN81" i="120"/>
  <c r="BQ81" i="120" s="1"/>
  <c r="AX81" i="120"/>
  <c r="BN63" i="120"/>
  <c r="BQ63" i="120" s="1"/>
  <c r="AX63" i="120"/>
  <c r="BN61" i="120"/>
  <c r="BQ61" i="120" s="1"/>
  <c r="AX61" i="120"/>
  <c r="BN59" i="120"/>
  <c r="BQ59" i="120" s="1"/>
  <c r="AX59" i="120"/>
  <c r="BR19" i="120"/>
  <c r="BS19" i="120" s="1"/>
  <c r="BN130" i="120"/>
  <c r="BQ130" i="120" s="1"/>
  <c r="AX130" i="120"/>
  <c r="BN128" i="120"/>
  <c r="BQ128" i="120" s="1"/>
  <c r="AX128" i="120"/>
  <c r="BN126" i="120"/>
  <c r="BQ126" i="120" s="1"/>
  <c r="AX126" i="120"/>
  <c r="BN106" i="120"/>
  <c r="BQ106" i="120" s="1"/>
  <c r="AX106" i="120"/>
  <c r="BN104" i="120"/>
  <c r="BQ104" i="120" s="1"/>
  <c r="AX104" i="120"/>
  <c r="BN86" i="120"/>
  <c r="BQ86" i="120" s="1"/>
  <c r="AX86" i="120"/>
  <c r="BN84" i="120"/>
  <c r="BQ84" i="120" s="1"/>
  <c r="AX84" i="120"/>
  <c r="BN82" i="120"/>
  <c r="BQ82" i="120" s="1"/>
  <c r="AX82" i="120"/>
  <c r="BN64" i="120"/>
  <c r="BQ64" i="120" s="1"/>
  <c r="AX64" i="120"/>
  <c r="BN62" i="120"/>
  <c r="BQ62" i="120" s="1"/>
  <c r="AX62" i="120"/>
  <c r="BN60" i="120"/>
  <c r="BQ60" i="120" s="1"/>
  <c r="AX60" i="120"/>
  <c r="AE25" i="120"/>
  <c r="AE24" i="120"/>
  <c r="AG173" i="120"/>
  <c r="AF173" i="120"/>
  <c r="AY234" i="120"/>
  <c r="AZ234" i="120" s="1"/>
  <c r="AF232" i="120"/>
  <c r="AG232" i="120" s="1"/>
  <c r="AF169" i="120"/>
  <c r="AG169" i="120"/>
  <c r="AF129" i="120"/>
  <c r="AG129" i="120"/>
  <c r="AF127" i="120"/>
  <c r="AG127" i="120"/>
  <c r="AF125" i="120"/>
  <c r="AG125" i="120"/>
  <c r="AF107" i="120"/>
  <c r="AG107" i="120" s="1"/>
  <c r="AF105" i="120"/>
  <c r="AG105" i="120" s="1"/>
  <c r="AF103" i="120"/>
  <c r="AG103" i="120" s="1"/>
  <c r="AF85" i="120"/>
  <c r="AG85" i="120"/>
  <c r="AF83" i="120"/>
  <c r="AG83" i="120"/>
  <c r="AF81" i="120"/>
  <c r="AG81" i="120"/>
  <c r="AF63" i="120"/>
  <c r="AG63" i="120"/>
  <c r="AF61" i="120"/>
  <c r="AG61" i="120"/>
  <c r="AF59" i="120"/>
  <c r="AG59" i="120"/>
  <c r="AF19" i="120"/>
  <c r="AG19" i="120" s="1"/>
  <c r="AG170" i="120"/>
  <c r="AF170" i="120"/>
  <c r="AG130" i="120"/>
  <c r="AF130" i="120"/>
  <c r="AG128" i="120"/>
  <c r="AF128" i="120"/>
  <c r="AG126" i="120"/>
  <c r="AF126" i="120"/>
  <c r="AF106" i="120"/>
  <c r="AG106" i="120" s="1"/>
  <c r="AF104" i="120"/>
  <c r="AG104" i="120" s="1"/>
  <c r="AG86" i="120"/>
  <c r="AF86" i="120"/>
  <c r="AG84" i="120"/>
  <c r="AF84" i="120"/>
  <c r="AG82" i="120"/>
  <c r="AF82" i="120"/>
  <c r="AG64" i="120"/>
  <c r="AF64" i="120"/>
  <c r="AG62" i="120"/>
  <c r="AF62" i="120"/>
  <c r="AG60" i="120"/>
  <c r="AF60" i="120"/>
  <c r="AE41" i="120"/>
  <c r="BN38" i="120"/>
  <c r="BQ38" i="120" s="1"/>
  <c r="AX38" i="120"/>
  <c r="BN40" i="120"/>
  <c r="BQ40" i="120" s="1"/>
  <c r="AX40" i="120"/>
  <c r="BN42" i="120"/>
  <c r="BQ42" i="120" s="1"/>
  <c r="AX42" i="120"/>
  <c r="BN39" i="120"/>
  <c r="BQ39" i="120" s="1"/>
  <c r="AX39" i="120"/>
  <c r="BN37" i="120"/>
  <c r="BQ37" i="120" s="1"/>
  <c r="AX37" i="120"/>
  <c r="AF38" i="120"/>
  <c r="AG38" i="120" s="1"/>
  <c r="AF40" i="120"/>
  <c r="AG40" i="120" s="1"/>
  <c r="AG42" i="120"/>
  <c r="AF42" i="120"/>
  <c r="AF39" i="120"/>
  <c r="AG39" i="120" s="1"/>
  <c r="AF37" i="120"/>
  <c r="AG37" i="120"/>
  <c r="AE33" i="120"/>
  <c r="AE32" i="120"/>
  <c r="AE30" i="120"/>
  <c r="AE23" i="120"/>
  <c r="AE17" i="120"/>
  <c r="N150" i="120"/>
  <c r="AX172" i="120"/>
  <c r="AX173" i="120"/>
  <c r="N41" i="120"/>
  <c r="BM41" i="120"/>
  <c r="BM63" i="120" s="1"/>
  <c r="BM85" i="120" s="1"/>
  <c r="BM107" i="120" s="1"/>
  <c r="BM129" i="120" s="1"/>
  <c r="BM151" i="120" s="1"/>
  <c r="AT63" i="120"/>
  <c r="AT85" i="120" s="1"/>
  <c r="AT107" i="120" s="1"/>
  <c r="AT129" i="120" s="1"/>
  <c r="AT151" i="120" s="1"/>
  <c r="M107" i="120"/>
  <c r="M82" i="120"/>
  <c r="N82" i="120" s="1"/>
  <c r="M42" i="120"/>
  <c r="N62" i="120"/>
  <c r="M106" i="120"/>
  <c r="M126" i="120"/>
  <c r="N126" i="120" s="1"/>
  <c r="M81" i="120"/>
  <c r="N81" i="120" s="1"/>
  <c r="M19" i="120"/>
  <c r="N19" i="120" s="1"/>
  <c r="N64" i="120"/>
  <c r="M104" i="120"/>
  <c r="N104" i="120" s="1"/>
  <c r="M128" i="120"/>
  <c r="M85" i="120"/>
  <c r="N60" i="120"/>
  <c r="M21" i="120"/>
  <c r="M103" i="120"/>
  <c r="N103" i="120" s="1"/>
  <c r="AT72" i="120"/>
  <c r="BM50" i="120"/>
  <c r="BM72" i="120" s="1"/>
  <c r="M32" i="120"/>
  <c r="N32" i="120" s="1"/>
  <c r="BN144" i="120"/>
  <c r="AU144" i="120"/>
  <c r="AB144" i="120"/>
  <c r="BN100" i="120"/>
  <c r="AU100" i="120"/>
  <c r="AB100" i="120"/>
  <c r="AB122" i="120"/>
  <c r="AU122" i="120" s="1"/>
  <c r="BN122" i="120" s="1"/>
  <c r="BN78" i="120"/>
  <c r="AU78" i="120"/>
  <c r="AB78" i="120"/>
  <c r="I36" i="138"/>
  <c r="I36" i="133"/>
  <c r="K36" i="138"/>
  <c r="K36" i="133"/>
  <c r="J36" i="138"/>
  <c r="J36" i="133"/>
  <c r="J24" i="138"/>
  <c r="J24" i="133"/>
  <c r="I24" i="138"/>
  <c r="I24" i="133"/>
  <c r="K24" i="138"/>
  <c r="K24" i="133"/>
  <c r="I87" i="138"/>
  <c r="I87" i="133"/>
  <c r="K87" i="138"/>
  <c r="K87" i="133"/>
  <c r="J90" i="138"/>
  <c r="J90" i="133"/>
  <c r="I93" i="138"/>
  <c r="I93" i="133"/>
  <c r="K93" i="138"/>
  <c r="K93" i="133"/>
  <c r="J87" i="138"/>
  <c r="J87" i="133"/>
  <c r="I90" i="133"/>
  <c r="I90" i="138"/>
  <c r="K90" i="133"/>
  <c r="K90" i="138"/>
  <c r="J93" i="138"/>
  <c r="J93" i="133"/>
  <c r="J81" i="138"/>
  <c r="J81" i="133"/>
  <c r="I81" i="138"/>
  <c r="I81" i="133"/>
  <c r="K81" i="138"/>
  <c r="K81" i="133"/>
  <c r="I60" i="138"/>
  <c r="I60" i="133"/>
  <c r="K60" i="138"/>
  <c r="K60" i="133"/>
  <c r="J60" i="138"/>
  <c r="J60" i="133"/>
  <c r="J48" i="138"/>
  <c r="J48" i="133"/>
  <c r="I48" i="138"/>
  <c r="I48" i="133"/>
  <c r="K48" i="138"/>
  <c r="K48" i="133"/>
  <c r="P11" i="136"/>
  <c r="G11" i="139" s="1"/>
  <c r="I11" i="136"/>
  <c r="C14" i="140" s="1"/>
  <c r="P11" i="131"/>
  <c r="G11" i="134" s="1"/>
  <c r="I11" i="131"/>
  <c r="C14" i="135" s="1"/>
  <c r="P11" i="126"/>
  <c r="G11" i="129" s="1"/>
  <c r="C11" i="127"/>
  <c r="AG148" i="120" l="1"/>
  <c r="AF151" i="120"/>
  <c r="AG152" i="120"/>
  <c r="AF147" i="120"/>
  <c r="AG150" i="120"/>
  <c r="AZ152" i="120"/>
  <c r="AY152" i="120"/>
  <c r="AY151" i="120"/>
  <c r="AZ151" i="120"/>
  <c r="BQ191" i="120"/>
  <c r="BP257" i="120" s="1"/>
  <c r="AX169" i="120"/>
  <c r="BN192" i="120"/>
  <c r="AX170" i="120"/>
  <c r="AZ150" i="120"/>
  <c r="AY150" i="120"/>
  <c r="AF24" i="120"/>
  <c r="AG24" i="120"/>
  <c r="BN25" i="120"/>
  <c r="BQ25" i="120" s="1"/>
  <c r="AX25" i="120"/>
  <c r="BS60" i="120"/>
  <c r="BR60" i="120"/>
  <c r="BS62" i="120"/>
  <c r="BR62" i="120"/>
  <c r="BS64" i="120"/>
  <c r="BR64" i="120"/>
  <c r="BS82" i="120"/>
  <c r="BR82" i="120"/>
  <c r="BS84" i="120"/>
  <c r="BR84" i="120"/>
  <c r="BS86" i="120"/>
  <c r="BR86" i="120"/>
  <c r="BR104" i="120"/>
  <c r="BS104" i="120" s="1"/>
  <c r="BR106" i="120"/>
  <c r="BS106" i="120" s="1"/>
  <c r="BS126" i="120"/>
  <c r="BR126" i="120"/>
  <c r="BS128" i="120"/>
  <c r="BR128" i="120"/>
  <c r="BS130" i="120"/>
  <c r="BR130" i="120"/>
  <c r="BR59" i="120"/>
  <c r="BS59" i="120"/>
  <c r="BR61" i="120"/>
  <c r="BS61" i="120"/>
  <c r="BR63" i="120"/>
  <c r="BS63" i="120"/>
  <c r="BR81" i="120"/>
  <c r="BS81" i="120"/>
  <c r="BR83" i="120"/>
  <c r="BS83" i="120"/>
  <c r="BR85" i="120"/>
  <c r="BS85" i="120"/>
  <c r="BR103" i="120"/>
  <c r="BS103" i="120" s="1"/>
  <c r="BR105" i="120"/>
  <c r="BS105" i="120" s="1"/>
  <c r="BR107" i="120"/>
  <c r="BS107" i="120" s="1"/>
  <c r="BR125" i="120"/>
  <c r="BS125" i="120"/>
  <c r="BR127" i="120"/>
  <c r="BS127" i="120"/>
  <c r="BR129" i="120"/>
  <c r="BS129" i="120"/>
  <c r="BN149" i="120"/>
  <c r="BQ149" i="120" s="1"/>
  <c r="AX149" i="120"/>
  <c r="AW253" i="120" s="1"/>
  <c r="BN108" i="120"/>
  <c r="BQ108" i="120" s="1"/>
  <c r="BP251" i="120" s="1"/>
  <c r="AX108" i="120"/>
  <c r="AW251" i="120" s="1"/>
  <c r="BN18" i="120"/>
  <c r="BQ18" i="120" s="1"/>
  <c r="AX18" i="120"/>
  <c r="AF28" i="120"/>
  <c r="AG28" i="120"/>
  <c r="AF31" i="120"/>
  <c r="AG31" i="120" s="1"/>
  <c r="AF20" i="120"/>
  <c r="AG20" i="120"/>
  <c r="AF26" i="120"/>
  <c r="AG26" i="120"/>
  <c r="AG29" i="120"/>
  <c r="AF29" i="120"/>
  <c r="AZ173" i="120"/>
  <c r="AY173" i="120"/>
  <c r="AY147" i="120"/>
  <c r="AZ147" i="120"/>
  <c r="AZ148" i="120"/>
  <c r="AY148" i="120"/>
  <c r="AY172" i="120"/>
  <c r="AZ172" i="120"/>
  <c r="BN24" i="120"/>
  <c r="BQ24" i="120" s="1"/>
  <c r="AX24" i="120"/>
  <c r="AG25" i="120"/>
  <c r="AF25" i="120"/>
  <c r="AZ60" i="120"/>
  <c r="AY60" i="120"/>
  <c r="AZ62" i="120"/>
  <c r="AY62" i="120"/>
  <c r="AZ64" i="120"/>
  <c r="AY64" i="120"/>
  <c r="AZ82" i="120"/>
  <c r="AY82" i="120"/>
  <c r="AZ84" i="120"/>
  <c r="AY84" i="120"/>
  <c r="AZ86" i="120"/>
  <c r="AY86" i="120"/>
  <c r="AY104" i="120"/>
  <c r="AZ104" i="120" s="1"/>
  <c r="AY106" i="120"/>
  <c r="AZ106" i="120" s="1"/>
  <c r="AZ126" i="120"/>
  <c r="AY126" i="120"/>
  <c r="AZ128" i="120"/>
  <c r="AY128" i="120"/>
  <c r="AZ130" i="120"/>
  <c r="AY130" i="120"/>
  <c r="AY59" i="120"/>
  <c r="AZ59" i="120"/>
  <c r="AY61" i="120"/>
  <c r="AZ61" i="120"/>
  <c r="AY63" i="120"/>
  <c r="AZ63" i="120"/>
  <c r="AY81" i="120"/>
  <c r="AZ81" i="120"/>
  <c r="AY83" i="120"/>
  <c r="AZ83" i="120"/>
  <c r="AY85" i="120"/>
  <c r="AZ85" i="120"/>
  <c r="AY103" i="120"/>
  <c r="AZ103" i="120" s="1"/>
  <c r="AY105" i="120"/>
  <c r="AZ105" i="120" s="1"/>
  <c r="AY107" i="120"/>
  <c r="AZ107" i="120" s="1"/>
  <c r="AY125" i="120"/>
  <c r="AZ125" i="120"/>
  <c r="AY127" i="120"/>
  <c r="AZ127" i="120"/>
  <c r="AY129" i="120"/>
  <c r="AZ129" i="120"/>
  <c r="AF149" i="120"/>
  <c r="AG149" i="120"/>
  <c r="AG108" i="120"/>
  <c r="AF251" i="120" s="1"/>
  <c r="AF108" i="120"/>
  <c r="AE251" i="120" s="1"/>
  <c r="AF18" i="120"/>
  <c r="AG18" i="120" s="1"/>
  <c r="BN28" i="120"/>
  <c r="BQ28" i="120" s="1"/>
  <c r="AX28" i="120"/>
  <c r="BN31" i="120"/>
  <c r="BQ31" i="120" s="1"/>
  <c r="AX31" i="120"/>
  <c r="BN20" i="120"/>
  <c r="BQ20" i="120" s="1"/>
  <c r="AX20" i="120"/>
  <c r="BN26" i="120"/>
  <c r="BQ26" i="120" s="1"/>
  <c r="AX26" i="120"/>
  <c r="BN29" i="120"/>
  <c r="BQ29" i="120" s="1"/>
  <c r="AX29" i="120"/>
  <c r="BR37" i="120"/>
  <c r="BS37" i="120" s="1"/>
  <c r="BR39" i="120"/>
  <c r="BS39" i="120" s="1"/>
  <c r="BS42" i="120"/>
  <c r="BR42" i="120"/>
  <c r="BR40" i="120"/>
  <c r="BS40" i="120" s="1"/>
  <c r="BR38" i="120"/>
  <c r="BS38" i="120" s="1"/>
  <c r="BN41" i="120"/>
  <c r="BQ41" i="120" s="1"/>
  <c r="BP248" i="120" s="1"/>
  <c r="AX41" i="120"/>
  <c r="AW248" i="120" s="1"/>
  <c r="AY37" i="120"/>
  <c r="AZ37" i="120" s="1"/>
  <c r="AY39" i="120"/>
  <c r="AZ39" i="120" s="1"/>
  <c r="AZ42" i="120"/>
  <c r="AY42" i="120"/>
  <c r="AY40" i="120"/>
  <c r="AZ40" i="120" s="1"/>
  <c r="AY38" i="120"/>
  <c r="AZ38" i="120" s="1"/>
  <c r="AF41" i="120"/>
  <c r="AE248" i="120" s="1"/>
  <c r="AF33" i="120"/>
  <c r="AG33" i="120"/>
  <c r="BN33" i="120"/>
  <c r="BQ33" i="120" s="1"/>
  <c r="AX33" i="120"/>
  <c r="AF32" i="120"/>
  <c r="AG32" i="120"/>
  <c r="BN32" i="120"/>
  <c r="BQ32" i="120" s="1"/>
  <c r="AX32" i="120"/>
  <c r="AY32" i="120" s="1"/>
  <c r="AZ32" i="120" s="1"/>
  <c r="BN30" i="120"/>
  <c r="BQ30" i="120" s="1"/>
  <c r="AX30" i="120"/>
  <c r="AY30" i="120" s="1"/>
  <c r="AZ30" i="120" s="1"/>
  <c r="AF30" i="120"/>
  <c r="AG30" i="120"/>
  <c r="BN23" i="120"/>
  <c r="BQ23" i="120" s="1"/>
  <c r="AX23" i="120"/>
  <c r="AF23" i="120"/>
  <c r="AG23" i="120"/>
  <c r="AF17" i="120"/>
  <c r="AG17" i="120" s="1"/>
  <c r="BN17" i="120"/>
  <c r="BQ17" i="120" s="1"/>
  <c r="AX17" i="120"/>
  <c r="AY17" i="120" s="1"/>
  <c r="AZ17" i="120" s="1"/>
  <c r="BQ169" i="120"/>
  <c r="BN147" i="120"/>
  <c r="BQ147" i="120" s="1"/>
  <c r="BQ170" i="120"/>
  <c r="BN148" i="120"/>
  <c r="BQ148" i="120" s="1"/>
  <c r="BN152" i="120"/>
  <c r="BQ152" i="120" s="1"/>
  <c r="BQ173" i="120"/>
  <c r="BN151" i="120"/>
  <c r="BQ151" i="120" s="1"/>
  <c r="BN150" i="120"/>
  <c r="BQ172" i="120"/>
  <c r="AW150" i="120"/>
  <c r="G11" i="127"/>
  <c r="C14" i="130"/>
  <c r="C11" i="129"/>
  <c r="G11" i="132"/>
  <c r="C11" i="137"/>
  <c r="C11" i="139"/>
  <c r="C11" i="132"/>
  <c r="C11" i="134"/>
  <c r="G11" i="137"/>
  <c r="H39" i="122"/>
  <c r="H39" i="127" s="1"/>
  <c r="H39" i="132" s="1"/>
  <c r="H39" i="137" s="1"/>
  <c r="R39" i="137" s="1"/>
  <c r="H32" i="122"/>
  <c r="H32" i="127" s="1"/>
  <c r="H32" i="132" s="1"/>
  <c r="H32" i="137" s="1"/>
  <c r="R32" i="137" s="1"/>
  <c r="H28" i="122"/>
  <c r="H28" i="127" s="1"/>
  <c r="H28" i="132" s="1"/>
  <c r="H28" i="137" s="1"/>
  <c r="R28" i="137" s="1"/>
  <c r="H24" i="122"/>
  <c r="H24" i="127" s="1"/>
  <c r="H24" i="132" s="1"/>
  <c r="H24" i="137" s="1"/>
  <c r="R24" i="137" s="1"/>
  <c r="H20" i="127"/>
  <c r="H20" i="132" s="1"/>
  <c r="H20" i="137" s="1"/>
  <c r="R20" i="137" s="1"/>
  <c r="H18" i="139"/>
  <c r="G18" i="139"/>
  <c r="F18" i="139"/>
  <c r="E18" i="139"/>
  <c r="P92" i="138"/>
  <c r="O92" i="138"/>
  <c r="N92" i="138"/>
  <c r="M92" i="138"/>
  <c r="L92" i="138"/>
  <c r="K92" i="138"/>
  <c r="J92" i="138"/>
  <c r="I92" i="138"/>
  <c r="G92" i="138"/>
  <c r="F92" i="138"/>
  <c r="P89" i="138"/>
  <c r="O89" i="138"/>
  <c r="N89" i="138"/>
  <c r="M89" i="138"/>
  <c r="L89" i="138"/>
  <c r="K89" i="138"/>
  <c r="J89" i="138"/>
  <c r="I89" i="138"/>
  <c r="H89" i="138"/>
  <c r="G89" i="138"/>
  <c r="F89" i="138"/>
  <c r="P86" i="138"/>
  <c r="O86" i="138"/>
  <c r="N86" i="138"/>
  <c r="M86" i="138"/>
  <c r="L86" i="138"/>
  <c r="K86" i="138"/>
  <c r="J86" i="138"/>
  <c r="I86" i="138"/>
  <c r="G86" i="138"/>
  <c r="F86" i="138"/>
  <c r="Q83" i="138"/>
  <c r="P83" i="138"/>
  <c r="O83" i="138"/>
  <c r="N83" i="138"/>
  <c r="M83" i="138"/>
  <c r="L83" i="138"/>
  <c r="K83" i="138"/>
  <c r="J83" i="138"/>
  <c r="I83" i="138"/>
  <c r="G83" i="138"/>
  <c r="F83" i="138"/>
  <c r="Q80" i="138"/>
  <c r="P80" i="138"/>
  <c r="O80" i="138"/>
  <c r="N80" i="138"/>
  <c r="M80" i="138"/>
  <c r="L80" i="138"/>
  <c r="K80" i="138"/>
  <c r="J80" i="138"/>
  <c r="I80" i="138"/>
  <c r="H80" i="138"/>
  <c r="G80" i="138"/>
  <c r="F80" i="138"/>
  <c r="Q77" i="138"/>
  <c r="P77" i="138"/>
  <c r="O77" i="138"/>
  <c r="N77" i="138"/>
  <c r="M77" i="138"/>
  <c r="L77" i="138"/>
  <c r="K77" i="138"/>
  <c r="J77" i="138"/>
  <c r="I77" i="138"/>
  <c r="H77" i="138"/>
  <c r="G77" i="138"/>
  <c r="F77" i="138"/>
  <c r="Q74" i="138"/>
  <c r="P74" i="138"/>
  <c r="O74" i="138"/>
  <c r="N74" i="138"/>
  <c r="M74" i="138"/>
  <c r="L74" i="138"/>
  <c r="K74" i="138"/>
  <c r="J74" i="138"/>
  <c r="I74" i="138"/>
  <c r="G74" i="138"/>
  <c r="F74" i="138"/>
  <c r="Q71" i="138"/>
  <c r="P71" i="138"/>
  <c r="O71" i="138"/>
  <c r="N71" i="138"/>
  <c r="M71" i="138"/>
  <c r="L71" i="138"/>
  <c r="K71" i="138"/>
  <c r="J71" i="138"/>
  <c r="I71" i="138"/>
  <c r="G71" i="138"/>
  <c r="F71" i="138"/>
  <c r="Q68" i="138"/>
  <c r="P68" i="138"/>
  <c r="O68" i="138"/>
  <c r="N68" i="138"/>
  <c r="M68" i="138"/>
  <c r="L68" i="138"/>
  <c r="K68" i="138"/>
  <c r="J68" i="138"/>
  <c r="I68" i="138"/>
  <c r="H68" i="138"/>
  <c r="G68" i="138"/>
  <c r="F68" i="138"/>
  <c r="Q65" i="138"/>
  <c r="P65" i="138"/>
  <c r="O65" i="138"/>
  <c r="N65" i="138"/>
  <c r="M65" i="138"/>
  <c r="L65" i="138"/>
  <c r="K65" i="138"/>
  <c r="J65" i="138"/>
  <c r="I65" i="138"/>
  <c r="G65" i="138"/>
  <c r="F65" i="138"/>
  <c r="Q62" i="138"/>
  <c r="P62" i="138"/>
  <c r="O62" i="138"/>
  <c r="N62" i="138"/>
  <c r="M62" i="138"/>
  <c r="L62" i="138"/>
  <c r="K62" i="138"/>
  <c r="J62" i="138"/>
  <c r="I62" i="138"/>
  <c r="G62" i="138"/>
  <c r="F62" i="138"/>
  <c r="Q59" i="138"/>
  <c r="P59" i="138"/>
  <c r="O59" i="138"/>
  <c r="N59" i="138"/>
  <c r="M59" i="138"/>
  <c r="L59" i="138"/>
  <c r="K59" i="138"/>
  <c r="J59" i="138"/>
  <c r="I59" i="138"/>
  <c r="H59" i="138"/>
  <c r="G59" i="138"/>
  <c r="F59" i="138"/>
  <c r="Q56" i="138"/>
  <c r="P56" i="138"/>
  <c r="O56" i="138"/>
  <c r="N56" i="138"/>
  <c r="M56" i="138"/>
  <c r="L56" i="138"/>
  <c r="K56" i="138"/>
  <c r="J56" i="138"/>
  <c r="I56" i="138"/>
  <c r="H56" i="138"/>
  <c r="G56" i="138"/>
  <c r="F56" i="138"/>
  <c r="Q53" i="138"/>
  <c r="P53" i="138"/>
  <c r="O53" i="138"/>
  <c r="N53" i="138"/>
  <c r="M53" i="138"/>
  <c r="L53" i="138"/>
  <c r="K53" i="138"/>
  <c r="J53" i="138"/>
  <c r="I53" i="138"/>
  <c r="G53" i="138"/>
  <c r="F53" i="138"/>
  <c r="Q50" i="138"/>
  <c r="P50" i="138"/>
  <c r="O50" i="138"/>
  <c r="N50" i="138"/>
  <c r="M50" i="138"/>
  <c r="L50" i="138"/>
  <c r="K50" i="138"/>
  <c r="J50" i="138"/>
  <c r="I50" i="138"/>
  <c r="G50" i="138"/>
  <c r="F50" i="138"/>
  <c r="Q47" i="138"/>
  <c r="P47" i="138"/>
  <c r="O47" i="138"/>
  <c r="N47" i="138"/>
  <c r="M47" i="138"/>
  <c r="L47" i="138"/>
  <c r="K47" i="138"/>
  <c r="J47" i="138"/>
  <c r="I47" i="138"/>
  <c r="H47" i="138"/>
  <c r="G47" i="138"/>
  <c r="F47" i="138"/>
  <c r="Q44" i="138"/>
  <c r="P44" i="138"/>
  <c r="O44" i="138"/>
  <c r="N44" i="138"/>
  <c r="M44" i="138"/>
  <c r="L44" i="138"/>
  <c r="K44" i="138"/>
  <c r="J44" i="138"/>
  <c r="I44" i="138"/>
  <c r="H44" i="138"/>
  <c r="G44" i="138"/>
  <c r="F44" i="138"/>
  <c r="Q41" i="138"/>
  <c r="P41" i="138"/>
  <c r="O41" i="138"/>
  <c r="N41" i="138"/>
  <c r="M41" i="138"/>
  <c r="L41" i="138"/>
  <c r="K41" i="138"/>
  <c r="J41" i="138"/>
  <c r="I41" i="138"/>
  <c r="G41" i="138"/>
  <c r="F41" i="138"/>
  <c r="Q38" i="138"/>
  <c r="P38" i="138"/>
  <c r="O38" i="138"/>
  <c r="N38" i="138"/>
  <c r="M38" i="138"/>
  <c r="L38" i="138"/>
  <c r="K38" i="138"/>
  <c r="J38" i="138"/>
  <c r="I38" i="138"/>
  <c r="G38" i="138"/>
  <c r="F38" i="138"/>
  <c r="Q35" i="138"/>
  <c r="P35" i="138"/>
  <c r="O35" i="138"/>
  <c r="N35" i="138"/>
  <c r="M35" i="138"/>
  <c r="L35" i="138"/>
  <c r="K35" i="138"/>
  <c r="J35" i="138"/>
  <c r="I35" i="138"/>
  <c r="G35" i="138"/>
  <c r="F35" i="138"/>
  <c r="Q32" i="138"/>
  <c r="P32" i="138"/>
  <c r="O32" i="138"/>
  <c r="N32" i="138"/>
  <c r="M32" i="138"/>
  <c r="L32" i="138"/>
  <c r="K32" i="138"/>
  <c r="J32" i="138"/>
  <c r="I32" i="138"/>
  <c r="H32" i="138"/>
  <c r="G32" i="138"/>
  <c r="F32" i="138"/>
  <c r="Q29" i="138"/>
  <c r="P29" i="138"/>
  <c r="O29" i="138"/>
  <c r="N29" i="138"/>
  <c r="M29" i="138"/>
  <c r="L29" i="138"/>
  <c r="K29" i="138"/>
  <c r="J29" i="138"/>
  <c r="I29" i="138"/>
  <c r="G29" i="138"/>
  <c r="F29" i="138"/>
  <c r="Q26" i="138"/>
  <c r="P26" i="138"/>
  <c r="O26" i="138"/>
  <c r="N26" i="138"/>
  <c r="M26" i="138"/>
  <c r="L26" i="138"/>
  <c r="K26" i="138"/>
  <c r="J26" i="138"/>
  <c r="I26" i="138"/>
  <c r="H26" i="138"/>
  <c r="G26" i="138"/>
  <c r="F26" i="138"/>
  <c r="Q23" i="138"/>
  <c r="P23" i="138"/>
  <c r="O23" i="138"/>
  <c r="N23" i="138"/>
  <c r="M23" i="138"/>
  <c r="L23" i="138"/>
  <c r="K23" i="138"/>
  <c r="J23" i="138"/>
  <c r="H23" i="138"/>
  <c r="G23" i="138"/>
  <c r="F23" i="138"/>
  <c r="Q20" i="138"/>
  <c r="P20" i="138"/>
  <c r="O20" i="138"/>
  <c r="M20" i="138"/>
  <c r="L20" i="138"/>
  <c r="K20" i="138"/>
  <c r="J20" i="138"/>
  <c r="I20" i="138"/>
  <c r="H20" i="138"/>
  <c r="G20" i="138"/>
  <c r="Q17" i="138"/>
  <c r="P17" i="138"/>
  <c r="O17" i="138"/>
  <c r="N17" i="138"/>
  <c r="M17" i="138"/>
  <c r="L17" i="138"/>
  <c r="K17" i="138"/>
  <c r="J17" i="138"/>
  <c r="I17" i="138"/>
  <c r="H17" i="138"/>
  <c r="G17" i="138"/>
  <c r="F17" i="138"/>
  <c r="D42" i="137"/>
  <c r="D21" i="137"/>
  <c r="D20" i="137"/>
  <c r="D19" i="137"/>
  <c r="D18" i="137"/>
  <c r="C72" i="136"/>
  <c r="Q38" i="137"/>
  <c r="C68" i="136"/>
  <c r="C65" i="136"/>
  <c r="Q31" i="137"/>
  <c r="C61" i="136"/>
  <c r="C57" i="136"/>
  <c r="Q23" i="137"/>
  <c r="C53" i="136"/>
  <c r="Q19" i="137"/>
  <c r="C49" i="136"/>
  <c r="C26" i="136"/>
  <c r="L24" i="136"/>
  <c r="I24" i="136"/>
  <c r="F24" i="136"/>
  <c r="L23" i="136"/>
  <c r="I23" i="136"/>
  <c r="F23" i="136"/>
  <c r="L22" i="136"/>
  <c r="I22" i="136"/>
  <c r="F22" i="136"/>
  <c r="L21" i="136"/>
  <c r="I21" i="136"/>
  <c r="F21" i="136"/>
  <c r="L20" i="136"/>
  <c r="I20" i="136"/>
  <c r="F20" i="136"/>
  <c r="L19" i="136"/>
  <c r="I19" i="136"/>
  <c r="F19" i="136"/>
  <c r="L18" i="136"/>
  <c r="I18" i="136"/>
  <c r="F18" i="136"/>
  <c r="D15" i="136"/>
  <c r="C15" i="136"/>
  <c r="C11" i="136"/>
  <c r="H18" i="134"/>
  <c r="G18" i="134"/>
  <c r="F18" i="134"/>
  <c r="E18" i="134"/>
  <c r="P92" i="133"/>
  <c r="O92" i="133"/>
  <c r="N92" i="133"/>
  <c r="M92" i="133"/>
  <c r="L92" i="133"/>
  <c r="K92" i="133"/>
  <c r="J92" i="133"/>
  <c r="I92" i="133"/>
  <c r="G92" i="133"/>
  <c r="F92" i="133"/>
  <c r="P89" i="133"/>
  <c r="O89" i="133"/>
  <c r="N89" i="133"/>
  <c r="M89" i="133"/>
  <c r="L89" i="133"/>
  <c r="K89" i="133"/>
  <c r="J89" i="133"/>
  <c r="I89" i="133"/>
  <c r="H89" i="133"/>
  <c r="G89" i="133"/>
  <c r="F89" i="133"/>
  <c r="P86" i="133"/>
  <c r="O86" i="133"/>
  <c r="N86" i="133"/>
  <c r="M86" i="133"/>
  <c r="L86" i="133"/>
  <c r="K86" i="133"/>
  <c r="J86" i="133"/>
  <c r="I86" i="133"/>
  <c r="G86" i="133"/>
  <c r="F86" i="133"/>
  <c r="Q83" i="133"/>
  <c r="P83" i="133"/>
  <c r="O83" i="133"/>
  <c r="N83" i="133"/>
  <c r="M83" i="133"/>
  <c r="L83" i="133"/>
  <c r="K83" i="133"/>
  <c r="J83" i="133"/>
  <c r="I83" i="133"/>
  <c r="G83" i="133"/>
  <c r="F83" i="133"/>
  <c r="Q80" i="133"/>
  <c r="P80" i="133"/>
  <c r="O80" i="133"/>
  <c r="N80" i="133"/>
  <c r="M80" i="133"/>
  <c r="L80" i="133"/>
  <c r="K80" i="133"/>
  <c r="J80" i="133"/>
  <c r="I80" i="133"/>
  <c r="H80" i="133"/>
  <c r="G80" i="133"/>
  <c r="F80" i="133"/>
  <c r="Q77" i="133"/>
  <c r="P77" i="133"/>
  <c r="O77" i="133"/>
  <c r="N77" i="133"/>
  <c r="M77" i="133"/>
  <c r="L77" i="133"/>
  <c r="K77" i="133"/>
  <c r="J77" i="133"/>
  <c r="I77" i="133"/>
  <c r="H77" i="133"/>
  <c r="G77" i="133"/>
  <c r="F77" i="133"/>
  <c r="Q74" i="133"/>
  <c r="P74" i="133"/>
  <c r="O74" i="133"/>
  <c r="N74" i="133"/>
  <c r="M74" i="133"/>
  <c r="L74" i="133"/>
  <c r="K74" i="133"/>
  <c r="J74" i="133"/>
  <c r="I74" i="133"/>
  <c r="G74" i="133"/>
  <c r="F74" i="133"/>
  <c r="Q71" i="133"/>
  <c r="P71" i="133"/>
  <c r="O71" i="133"/>
  <c r="N71" i="133"/>
  <c r="M71" i="133"/>
  <c r="L71" i="133"/>
  <c r="K71" i="133"/>
  <c r="J71" i="133"/>
  <c r="I71" i="133"/>
  <c r="G71" i="133"/>
  <c r="F71" i="133"/>
  <c r="Q68" i="133"/>
  <c r="P68" i="133"/>
  <c r="O68" i="133"/>
  <c r="N68" i="133"/>
  <c r="M68" i="133"/>
  <c r="L68" i="133"/>
  <c r="K68" i="133"/>
  <c r="J68" i="133"/>
  <c r="I68" i="133"/>
  <c r="H68" i="133"/>
  <c r="G68" i="133"/>
  <c r="F68" i="133"/>
  <c r="Q65" i="133"/>
  <c r="P65" i="133"/>
  <c r="O65" i="133"/>
  <c r="N65" i="133"/>
  <c r="M65" i="133"/>
  <c r="L65" i="133"/>
  <c r="K65" i="133"/>
  <c r="J65" i="133"/>
  <c r="I65" i="133"/>
  <c r="G65" i="133"/>
  <c r="F65" i="133"/>
  <c r="Q62" i="133"/>
  <c r="P62" i="133"/>
  <c r="O62" i="133"/>
  <c r="N62" i="133"/>
  <c r="M62" i="133"/>
  <c r="L62" i="133"/>
  <c r="K62" i="133"/>
  <c r="J62" i="133"/>
  <c r="I62" i="133"/>
  <c r="G62" i="133"/>
  <c r="F62" i="133"/>
  <c r="Q59" i="133"/>
  <c r="P59" i="133"/>
  <c r="O59" i="133"/>
  <c r="N59" i="133"/>
  <c r="M59" i="133"/>
  <c r="L59" i="133"/>
  <c r="K59" i="133"/>
  <c r="J59" i="133"/>
  <c r="I59" i="133"/>
  <c r="H59" i="133"/>
  <c r="G59" i="133"/>
  <c r="F59" i="133"/>
  <c r="Q56" i="133"/>
  <c r="P56" i="133"/>
  <c r="O56" i="133"/>
  <c r="N56" i="133"/>
  <c r="M56" i="133"/>
  <c r="L56" i="133"/>
  <c r="K56" i="133"/>
  <c r="J56" i="133"/>
  <c r="I56" i="133"/>
  <c r="H56" i="133"/>
  <c r="G56" i="133"/>
  <c r="F56" i="133"/>
  <c r="Q53" i="133"/>
  <c r="P53" i="133"/>
  <c r="O53" i="133"/>
  <c r="N53" i="133"/>
  <c r="M53" i="133"/>
  <c r="L53" i="133"/>
  <c r="K53" i="133"/>
  <c r="J53" i="133"/>
  <c r="I53" i="133"/>
  <c r="G53" i="133"/>
  <c r="F53" i="133"/>
  <c r="Q50" i="133"/>
  <c r="P50" i="133"/>
  <c r="O50" i="133"/>
  <c r="N50" i="133"/>
  <c r="M50" i="133"/>
  <c r="L50" i="133"/>
  <c r="K50" i="133"/>
  <c r="J50" i="133"/>
  <c r="I50" i="133"/>
  <c r="G50" i="133"/>
  <c r="F50" i="133"/>
  <c r="Q47" i="133"/>
  <c r="P47" i="133"/>
  <c r="O47" i="133"/>
  <c r="N47" i="133"/>
  <c r="M47" i="133"/>
  <c r="L47" i="133"/>
  <c r="K47" i="133"/>
  <c r="J47" i="133"/>
  <c r="I47" i="133"/>
  <c r="H47" i="133"/>
  <c r="G47" i="133"/>
  <c r="F47" i="133"/>
  <c r="Q44" i="133"/>
  <c r="P44" i="133"/>
  <c r="O44" i="133"/>
  <c r="N44" i="133"/>
  <c r="M44" i="133"/>
  <c r="L44" i="133"/>
  <c r="K44" i="133"/>
  <c r="J44" i="133"/>
  <c r="I44" i="133"/>
  <c r="H44" i="133"/>
  <c r="G44" i="133"/>
  <c r="F44" i="133"/>
  <c r="Q41" i="133"/>
  <c r="P41" i="133"/>
  <c r="O41" i="133"/>
  <c r="N41" i="133"/>
  <c r="M41" i="133"/>
  <c r="L41" i="133"/>
  <c r="K41" i="133"/>
  <c r="J41" i="133"/>
  <c r="I41" i="133"/>
  <c r="G41" i="133"/>
  <c r="F41" i="133"/>
  <c r="Q38" i="133"/>
  <c r="P38" i="133"/>
  <c r="O38" i="133"/>
  <c r="N38" i="133"/>
  <c r="M38" i="133"/>
  <c r="L38" i="133"/>
  <c r="K38" i="133"/>
  <c r="J38" i="133"/>
  <c r="I38" i="133"/>
  <c r="G38" i="133"/>
  <c r="F38" i="133"/>
  <c r="Q35" i="133"/>
  <c r="P35" i="133"/>
  <c r="O35" i="133"/>
  <c r="N35" i="133"/>
  <c r="M35" i="133"/>
  <c r="L35" i="133"/>
  <c r="K35" i="133"/>
  <c r="J35" i="133"/>
  <c r="I35" i="133"/>
  <c r="G35" i="133"/>
  <c r="F35" i="133"/>
  <c r="Q32" i="133"/>
  <c r="P32" i="133"/>
  <c r="O32" i="133"/>
  <c r="N32" i="133"/>
  <c r="M32" i="133"/>
  <c r="L32" i="133"/>
  <c r="K32" i="133"/>
  <c r="J32" i="133"/>
  <c r="I32" i="133"/>
  <c r="H32" i="133"/>
  <c r="G32" i="133"/>
  <c r="F32" i="133"/>
  <c r="Q29" i="133"/>
  <c r="P29" i="133"/>
  <c r="O29" i="133"/>
  <c r="N29" i="133"/>
  <c r="M29" i="133"/>
  <c r="L29" i="133"/>
  <c r="K29" i="133"/>
  <c r="J29" i="133"/>
  <c r="I29" i="133"/>
  <c r="G29" i="133"/>
  <c r="F29" i="133"/>
  <c r="Q26" i="133"/>
  <c r="P26" i="133"/>
  <c r="O26" i="133"/>
  <c r="N26" i="133"/>
  <c r="M26" i="133"/>
  <c r="L26" i="133"/>
  <c r="K26" i="133"/>
  <c r="J26" i="133"/>
  <c r="I26" i="133"/>
  <c r="H26" i="133"/>
  <c r="G26" i="133"/>
  <c r="F26" i="133"/>
  <c r="Q23" i="133"/>
  <c r="P23" i="133"/>
  <c r="O23" i="133"/>
  <c r="N23" i="133"/>
  <c r="M23" i="133"/>
  <c r="L23" i="133"/>
  <c r="K23" i="133"/>
  <c r="J23" i="133"/>
  <c r="H23" i="133"/>
  <c r="G23" i="133"/>
  <c r="F23" i="133"/>
  <c r="Q20" i="133"/>
  <c r="P20" i="133"/>
  <c r="O20" i="133"/>
  <c r="M20" i="133"/>
  <c r="L20" i="133"/>
  <c r="K20" i="133"/>
  <c r="J20" i="133"/>
  <c r="I20" i="133"/>
  <c r="H20" i="133"/>
  <c r="G20" i="133"/>
  <c r="Q17" i="133"/>
  <c r="P17" i="133"/>
  <c r="O17" i="133"/>
  <c r="N17" i="133"/>
  <c r="M17" i="133"/>
  <c r="L17" i="133"/>
  <c r="K17" i="133"/>
  <c r="J17" i="133"/>
  <c r="I17" i="133"/>
  <c r="H17" i="133"/>
  <c r="G17" i="133"/>
  <c r="F17" i="133"/>
  <c r="D42" i="132"/>
  <c r="D21" i="132"/>
  <c r="D20" i="132"/>
  <c r="D19" i="132"/>
  <c r="D18" i="132"/>
  <c r="C72" i="131"/>
  <c r="C68" i="131"/>
  <c r="R65" i="131"/>
  <c r="C65" i="131"/>
  <c r="R61" i="131"/>
  <c r="C61" i="131"/>
  <c r="R57" i="131"/>
  <c r="C57" i="131"/>
  <c r="R53" i="131"/>
  <c r="C53" i="131"/>
  <c r="C49" i="131"/>
  <c r="C26" i="131"/>
  <c r="L24" i="131"/>
  <c r="I24" i="131"/>
  <c r="F24" i="131"/>
  <c r="L23" i="131"/>
  <c r="I23" i="131"/>
  <c r="F23" i="131"/>
  <c r="L22" i="131"/>
  <c r="I22" i="131"/>
  <c r="F22" i="131"/>
  <c r="L21" i="131"/>
  <c r="I21" i="131"/>
  <c r="F21" i="131"/>
  <c r="L20" i="131"/>
  <c r="I20" i="131"/>
  <c r="F20" i="131"/>
  <c r="L19" i="131"/>
  <c r="I19" i="131"/>
  <c r="F19" i="131"/>
  <c r="L18" i="131"/>
  <c r="I18" i="131"/>
  <c r="F18" i="131"/>
  <c r="D15" i="131"/>
  <c r="C15" i="131"/>
  <c r="C11" i="131"/>
  <c r="H18" i="129"/>
  <c r="G18" i="129"/>
  <c r="F18" i="129"/>
  <c r="E18" i="129"/>
  <c r="P92" i="128"/>
  <c r="O92" i="128"/>
  <c r="N92" i="128"/>
  <c r="M92" i="128"/>
  <c r="L92" i="128"/>
  <c r="K92" i="128"/>
  <c r="J92" i="128"/>
  <c r="I92" i="128"/>
  <c r="G92" i="128"/>
  <c r="F92" i="128"/>
  <c r="P89" i="128"/>
  <c r="O89" i="128"/>
  <c r="N89" i="128"/>
  <c r="M89" i="128"/>
  <c r="L89" i="128"/>
  <c r="K89" i="128"/>
  <c r="J89" i="128"/>
  <c r="I89" i="128"/>
  <c r="H89" i="128"/>
  <c r="G89" i="128"/>
  <c r="F89" i="128"/>
  <c r="P86" i="128"/>
  <c r="O86" i="128"/>
  <c r="N86" i="128"/>
  <c r="M86" i="128"/>
  <c r="L86" i="128"/>
  <c r="K86" i="128"/>
  <c r="J86" i="128"/>
  <c r="I86" i="128"/>
  <c r="G86" i="128"/>
  <c r="F86" i="128"/>
  <c r="Q83" i="128"/>
  <c r="P83" i="128"/>
  <c r="O83" i="128"/>
  <c r="N83" i="128"/>
  <c r="M83" i="128"/>
  <c r="L83" i="128"/>
  <c r="K83" i="128"/>
  <c r="J83" i="128"/>
  <c r="I83" i="128"/>
  <c r="G83" i="128"/>
  <c r="F83" i="128"/>
  <c r="Q80" i="128"/>
  <c r="P80" i="128"/>
  <c r="O80" i="128"/>
  <c r="N80" i="128"/>
  <c r="M80" i="128"/>
  <c r="L80" i="128"/>
  <c r="K80" i="128"/>
  <c r="J80" i="128"/>
  <c r="I80" i="128"/>
  <c r="H80" i="128"/>
  <c r="G80" i="128"/>
  <c r="F80" i="128"/>
  <c r="Q77" i="128"/>
  <c r="P77" i="128"/>
  <c r="O77" i="128"/>
  <c r="N77" i="128"/>
  <c r="M77" i="128"/>
  <c r="L77" i="128"/>
  <c r="K77" i="128"/>
  <c r="J77" i="128"/>
  <c r="I77" i="128"/>
  <c r="H77" i="128"/>
  <c r="G77" i="128"/>
  <c r="F77" i="128"/>
  <c r="Q74" i="128"/>
  <c r="P74" i="128"/>
  <c r="O74" i="128"/>
  <c r="N74" i="128"/>
  <c r="M74" i="128"/>
  <c r="L74" i="128"/>
  <c r="K74" i="128"/>
  <c r="J74" i="128"/>
  <c r="I74" i="128"/>
  <c r="G74" i="128"/>
  <c r="F74" i="128"/>
  <c r="Q71" i="128"/>
  <c r="P71" i="128"/>
  <c r="O71" i="128"/>
  <c r="N71" i="128"/>
  <c r="M71" i="128"/>
  <c r="L71" i="128"/>
  <c r="K71" i="128"/>
  <c r="J71" i="128"/>
  <c r="I71" i="128"/>
  <c r="G71" i="128"/>
  <c r="F71" i="128"/>
  <c r="Q68" i="128"/>
  <c r="P68" i="128"/>
  <c r="O68" i="128"/>
  <c r="N68" i="128"/>
  <c r="M68" i="128"/>
  <c r="L68" i="128"/>
  <c r="K68" i="128"/>
  <c r="J68" i="128"/>
  <c r="I68" i="128"/>
  <c r="H68" i="128"/>
  <c r="G68" i="128"/>
  <c r="F68" i="128"/>
  <c r="Q65" i="128"/>
  <c r="P65" i="128"/>
  <c r="O65" i="128"/>
  <c r="N65" i="128"/>
  <c r="M65" i="128"/>
  <c r="L65" i="128"/>
  <c r="K65" i="128"/>
  <c r="J65" i="128"/>
  <c r="I65" i="128"/>
  <c r="G65" i="128"/>
  <c r="F65" i="128"/>
  <c r="Q62" i="128"/>
  <c r="P62" i="128"/>
  <c r="O62" i="128"/>
  <c r="N62" i="128"/>
  <c r="M62" i="128"/>
  <c r="L62" i="128"/>
  <c r="K62" i="128"/>
  <c r="J62" i="128"/>
  <c r="I62" i="128"/>
  <c r="G62" i="128"/>
  <c r="F62" i="128"/>
  <c r="Q59" i="128"/>
  <c r="P59" i="128"/>
  <c r="O59" i="128"/>
  <c r="N59" i="128"/>
  <c r="M59" i="128"/>
  <c r="L59" i="128"/>
  <c r="K59" i="128"/>
  <c r="J59" i="128"/>
  <c r="I59" i="128"/>
  <c r="H59" i="128"/>
  <c r="G59" i="128"/>
  <c r="F59" i="128"/>
  <c r="Q56" i="128"/>
  <c r="P56" i="128"/>
  <c r="O56" i="128"/>
  <c r="N56" i="128"/>
  <c r="M56" i="128"/>
  <c r="L56" i="128"/>
  <c r="K56" i="128"/>
  <c r="J56" i="128"/>
  <c r="I56" i="128"/>
  <c r="H56" i="128"/>
  <c r="G56" i="128"/>
  <c r="F56" i="128"/>
  <c r="Q53" i="128"/>
  <c r="P53" i="128"/>
  <c r="O53" i="128"/>
  <c r="N53" i="128"/>
  <c r="M53" i="128"/>
  <c r="L53" i="128"/>
  <c r="K53" i="128"/>
  <c r="J53" i="128"/>
  <c r="I53" i="128"/>
  <c r="G53" i="128"/>
  <c r="F53" i="128"/>
  <c r="Q50" i="128"/>
  <c r="P50" i="128"/>
  <c r="O50" i="128"/>
  <c r="N50" i="128"/>
  <c r="M50" i="128"/>
  <c r="L50" i="128"/>
  <c r="K50" i="128"/>
  <c r="J50" i="128"/>
  <c r="I50" i="128"/>
  <c r="G50" i="128"/>
  <c r="F50" i="128"/>
  <c r="Q47" i="128"/>
  <c r="P47" i="128"/>
  <c r="O47" i="128"/>
  <c r="N47" i="128"/>
  <c r="M47" i="128"/>
  <c r="L47" i="128"/>
  <c r="K47" i="128"/>
  <c r="J47" i="128"/>
  <c r="I47" i="128"/>
  <c r="H47" i="128"/>
  <c r="G47" i="128"/>
  <c r="F47" i="128"/>
  <c r="Q44" i="128"/>
  <c r="P44" i="128"/>
  <c r="O44" i="128"/>
  <c r="N44" i="128"/>
  <c r="M44" i="128"/>
  <c r="L44" i="128"/>
  <c r="K44" i="128"/>
  <c r="J44" i="128"/>
  <c r="I44" i="128"/>
  <c r="H44" i="128"/>
  <c r="G44" i="128"/>
  <c r="F44" i="128"/>
  <c r="Q41" i="128"/>
  <c r="P41" i="128"/>
  <c r="O41" i="128"/>
  <c r="N41" i="128"/>
  <c r="M41" i="128"/>
  <c r="L41" i="128"/>
  <c r="K41" i="128"/>
  <c r="J41" i="128"/>
  <c r="I41" i="128"/>
  <c r="G41" i="128"/>
  <c r="F41" i="128"/>
  <c r="Q38" i="128"/>
  <c r="P38" i="128"/>
  <c r="O38" i="128"/>
  <c r="N38" i="128"/>
  <c r="M38" i="128"/>
  <c r="L38" i="128"/>
  <c r="K38" i="128"/>
  <c r="J38" i="128"/>
  <c r="I38" i="128"/>
  <c r="G38" i="128"/>
  <c r="F38" i="128"/>
  <c r="Q35" i="128"/>
  <c r="P35" i="128"/>
  <c r="O35" i="128"/>
  <c r="N35" i="128"/>
  <c r="M35" i="128"/>
  <c r="L35" i="128"/>
  <c r="K35" i="128"/>
  <c r="J35" i="128"/>
  <c r="I35" i="128"/>
  <c r="G35" i="128"/>
  <c r="F35" i="128"/>
  <c r="Q32" i="128"/>
  <c r="P32" i="128"/>
  <c r="O32" i="128"/>
  <c r="N32" i="128"/>
  <c r="M32" i="128"/>
  <c r="L32" i="128"/>
  <c r="K32" i="128"/>
  <c r="J32" i="128"/>
  <c r="I32" i="128"/>
  <c r="H32" i="128"/>
  <c r="G32" i="128"/>
  <c r="F32" i="128"/>
  <c r="Q29" i="128"/>
  <c r="P29" i="128"/>
  <c r="O29" i="128"/>
  <c r="N29" i="128"/>
  <c r="M29" i="128"/>
  <c r="L29" i="128"/>
  <c r="K29" i="128"/>
  <c r="J29" i="128"/>
  <c r="I29" i="128"/>
  <c r="G29" i="128"/>
  <c r="F29" i="128"/>
  <c r="Q26" i="128"/>
  <c r="P26" i="128"/>
  <c r="O26" i="128"/>
  <c r="N26" i="128"/>
  <c r="M26" i="128"/>
  <c r="L26" i="128"/>
  <c r="K26" i="128"/>
  <c r="J26" i="128"/>
  <c r="I26" i="128"/>
  <c r="H26" i="128"/>
  <c r="G26" i="128"/>
  <c r="F26" i="128"/>
  <c r="Q23" i="128"/>
  <c r="P23" i="128"/>
  <c r="O23" i="128"/>
  <c r="N23" i="128"/>
  <c r="M23" i="128"/>
  <c r="L23" i="128"/>
  <c r="K23" i="128"/>
  <c r="J23" i="128"/>
  <c r="H23" i="128"/>
  <c r="G23" i="128"/>
  <c r="F23" i="128"/>
  <c r="Q20" i="128"/>
  <c r="P20" i="128"/>
  <c r="O20" i="128"/>
  <c r="M20" i="128"/>
  <c r="L20" i="128"/>
  <c r="K20" i="128"/>
  <c r="J20" i="128"/>
  <c r="I20" i="128"/>
  <c r="H20" i="128"/>
  <c r="G20" i="128"/>
  <c r="Q17" i="128"/>
  <c r="P17" i="128"/>
  <c r="O17" i="128"/>
  <c r="N17" i="128"/>
  <c r="M17" i="128"/>
  <c r="L17" i="128"/>
  <c r="K17" i="128"/>
  <c r="J17" i="128"/>
  <c r="I17" i="128"/>
  <c r="H17" i="128"/>
  <c r="G17" i="128"/>
  <c r="F17" i="128"/>
  <c r="D42" i="127"/>
  <c r="D21" i="127"/>
  <c r="D20" i="127"/>
  <c r="D19" i="127"/>
  <c r="D18" i="127"/>
  <c r="C72" i="126"/>
  <c r="C68" i="126"/>
  <c r="C65" i="126"/>
  <c r="C61" i="126"/>
  <c r="C57" i="126"/>
  <c r="C53" i="126"/>
  <c r="R49" i="126"/>
  <c r="C49" i="126"/>
  <c r="C26" i="126"/>
  <c r="L24" i="126"/>
  <c r="I24" i="126"/>
  <c r="F24" i="126"/>
  <c r="L23" i="126"/>
  <c r="I23" i="126"/>
  <c r="F23" i="126"/>
  <c r="L22" i="126"/>
  <c r="I22" i="126"/>
  <c r="F22" i="126"/>
  <c r="L21" i="126"/>
  <c r="I21" i="126"/>
  <c r="F21" i="126"/>
  <c r="L20" i="126"/>
  <c r="I20" i="126"/>
  <c r="F20" i="126"/>
  <c r="L19" i="126"/>
  <c r="I19" i="126"/>
  <c r="F19" i="126"/>
  <c r="L18" i="126"/>
  <c r="I18" i="126"/>
  <c r="F18" i="126"/>
  <c r="D15" i="126"/>
  <c r="C15" i="126"/>
  <c r="C11" i="126"/>
  <c r="H18" i="124"/>
  <c r="G18" i="124"/>
  <c r="F18" i="124"/>
  <c r="E18" i="124"/>
  <c r="P92" i="123"/>
  <c r="O92" i="123"/>
  <c r="N92" i="123"/>
  <c r="M92" i="123"/>
  <c r="L92" i="123"/>
  <c r="K92" i="123"/>
  <c r="J92" i="123"/>
  <c r="I92" i="123"/>
  <c r="G92" i="123"/>
  <c r="F92" i="123"/>
  <c r="P89" i="123"/>
  <c r="O89" i="123"/>
  <c r="N89" i="123"/>
  <c r="M89" i="123"/>
  <c r="L89" i="123"/>
  <c r="K89" i="123"/>
  <c r="J89" i="123"/>
  <c r="I89" i="123"/>
  <c r="H89" i="123"/>
  <c r="G89" i="123"/>
  <c r="F89" i="123"/>
  <c r="P86" i="123"/>
  <c r="O86" i="123"/>
  <c r="N86" i="123"/>
  <c r="M86" i="123"/>
  <c r="L86" i="123"/>
  <c r="K86" i="123"/>
  <c r="J86" i="123"/>
  <c r="I86" i="123"/>
  <c r="G86" i="123"/>
  <c r="F86" i="123"/>
  <c r="Q83" i="123"/>
  <c r="P83" i="123"/>
  <c r="O83" i="123"/>
  <c r="N83" i="123"/>
  <c r="M83" i="123"/>
  <c r="L83" i="123"/>
  <c r="K83" i="123"/>
  <c r="J83" i="123"/>
  <c r="I83" i="123"/>
  <c r="G83" i="123"/>
  <c r="F83" i="123"/>
  <c r="Q80" i="123"/>
  <c r="P80" i="123"/>
  <c r="O80" i="123"/>
  <c r="N80" i="123"/>
  <c r="M80" i="123"/>
  <c r="L80" i="123"/>
  <c r="K80" i="123"/>
  <c r="J80" i="123"/>
  <c r="I80" i="123"/>
  <c r="H80" i="123"/>
  <c r="G80" i="123"/>
  <c r="F80" i="123"/>
  <c r="Q77" i="123"/>
  <c r="P77" i="123"/>
  <c r="O77" i="123"/>
  <c r="N77" i="123"/>
  <c r="M77" i="123"/>
  <c r="L77" i="123"/>
  <c r="K77" i="123"/>
  <c r="J77" i="123"/>
  <c r="I77" i="123"/>
  <c r="H77" i="123"/>
  <c r="G77" i="123"/>
  <c r="F77" i="123"/>
  <c r="Q74" i="123"/>
  <c r="P74" i="123"/>
  <c r="O74" i="123"/>
  <c r="N74" i="123"/>
  <c r="M74" i="123"/>
  <c r="L74" i="123"/>
  <c r="K74" i="123"/>
  <c r="J74" i="123"/>
  <c r="I74" i="123"/>
  <c r="G74" i="123"/>
  <c r="F74" i="123"/>
  <c r="Q71" i="123"/>
  <c r="P71" i="123"/>
  <c r="O71" i="123"/>
  <c r="N71" i="123"/>
  <c r="M71" i="123"/>
  <c r="L71" i="123"/>
  <c r="K71" i="123"/>
  <c r="J71" i="123"/>
  <c r="I71" i="123"/>
  <c r="G71" i="123"/>
  <c r="F71" i="123"/>
  <c r="Q68" i="123"/>
  <c r="P68" i="123"/>
  <c r="O68" i="123"/>
  <c r="N68" i="123"/>
  <c r="M68" i="123"/>
  <c r="L68" i="123"/>
  <c r="K68" i="123"/>
  <c r="J68" i="123"/>
  <c r="I68" i="123"/>
  <c r="H68" i="123"/>
  <c r="G68" i="123"/>
  <c r="F68" i="123"/>
  <c r="Q65" i="123"/>
  <c r="P65" i="123"/>
  <c r="O65" i="123"/>
  <c r="N65" i="123"/>
  <c r="M65" i="123"/>
  <c r="L65" i="123"/>
  <c r="K65" i="123"/>
  <c r="J65" i="123"/>
  <c r="I65" i="123"/>
  <c r="G65" i="123"/>
  <c r="F65" i="123"/>
  <c r="Q62" i="123"/>
  <c r="P62" i="123"/>
  <c r="O62" i="123"/>
  <c r="N62" i="123"/>
  <c r="M62" i="123"/>
  <c r="L62" i="123"/>
  <c r="K62" i="123"/>
  <c r="J62" i="123"/>
  <c r="I62" i="123"/>
  <c r="G62" i="123"/>
  <c r="F62" i="123"/>
  <c r="Q59" i="123"/>
  <c r="P59" i="123"/>
  <c r="O59" i="123"/>
  <c r="N59" i="123"/>
  <c r="M59" i="123"/>
  <c r="L59" i="123"/>
  <c r="K59" i="123"/>
  <c r="J59" i="123"/>
  <c r="I59" i="123"/>
  <c r="H59" i="123"/>
  <c r="G59" i="123"/>
  <c r="F59" i="123"/>
  <c r="Q56" i="123"/>
  <c r="P56" i="123"/>
  <c r="O56" i="123"/>
  <c r="N56" i="123"/>
  <c r="M56" i="123"/>
  <c r="L56" i="123"/>
  <c r="K56" i="123"/>
  <c r="J56" i="123"/>
  <c r="I56" i="123"/>
  <c r="H56" i="123"/>
  <c r="G56" i="123"/>
  <c r="F56" i="123"/>
  <c r="Q53" i="123"/>
  <c r="P53" i="123"/>
  <c r="O53" i="123"/>
  <c r="N53" i="123"/>
  <c r="M53" i="123"/>
  <c r="L53" i="123"/>
  <c r="K53" i="123"/>
  <c r="J53" i="123"/>
  <c r="I53" i="123"/>
  <c r="G53" i="123"/>
  <c r="F53" i="123"/>
  <c r="Q50" i="123"/>
  <c r="P50" i="123"/>
  <c r="O50" i="123"/>
  <c r="N50" i="123"/>
  <c r="M50" i="123"/>
  <c r="L50" i="123"/>
  <c r="K50" i="123"/>
  <c r="J50" i="123"/>
  <c r="I50" i="123"/>
  <c r="G50" i="123"/>
  <c r="F50" i="123"/>
  <c r="Q47" i="123"/>
  <c r="P47" i="123"/>
  <c r="O47" i="123"/>
  <c r="N47" i="123"/>
  <c r="M47" i="123"/>
  <c r="L47" i="123"/>
  <c r="K47" i="123"/>
  <c r="J47" i="123"/>
  <c r="I47" i="123"/>
  <c r="H47" i="123"/>
  <c r="G47" i="123"/>
  <c r="F47" i="123"/>
  <c r="Q44" i="123"/>
  <c r="P44" i="123"/>
  <c r="O44" i="123"/>
  <c r="N44" i="123"/>
  <c r="M44" i="123"/>
  <c r="L44" i="123"/>
  <c r="K44" i="123"/>
  <c r="J44" i="123"/>
  <c r="I44" i="123"/>
  <c r="H44" i="123"/>
  <c r="G44" i="123"/>
  <c r="F44" i="123"/>
  <c r="Q41" i="123"/>
  <c r="P41" i="123"/>
  <c r="O41" i="123"/>
  <c r="N41" i="123"/>
  <c r="M41" i="123"/>
  <c r="L41" i="123"/>
  <c r="K41" i="123"/>
  <c r="J41" i="123"/>
  <c r="I41" i="123"/>
  <c r="G41" i="123"/>
  <c r="F41" i="123"/>
  <c r="Q38" i="123"/>
  <c r="P38" i="123"/>
  <c r="O38" i="123"/>
  <c r="N38" i="123"/>
  <c r="M38" i="123"/>
  <c r="L38" i="123"/>
  <c r="K38" i="123"/>
  <c r="J38" i="123"/>
  <c r="I38" i="123"/>
  <c r="G38" i="123"/>
  <c r="F38" i="123"/>
  <c r="Q35" i="123"/>
  <c r="P35" i="123"/>
  <c r="O35" i="123"/>
  <c r="N35" i="123"/>
  <c r="M35" i="123"/>
  <c r="L35" i="123"/>
  <c r="K35" i="123"/>
  <c r="J35" i="123"/>
  <c r="I35" i="123"/>
  <c r="G35" i="123"/>
  <c r="F35" i="123"/>
  <c r="Q32" i="123"/>
  <c r="P32" i="123"/>
  <c r="O32" i="123"/>
  <c r="N32" i="123"/>
  <c r="M32" i="123"/>
  <c r="L32" i="123"/>
  <c r="K32" i="123"/>
  <c r="J32" i="123"/>
  <c r="I32" i="123"/>
  <c r="H32" i="123"/>
  <c r="G32" i="123"/>
  <c r="F32" i="123"/>
  <c r="Q29" i="123"/>
  <c r="P29" i="123"/>
  <c r="O29" i="123"/>
  <c r="N29" i="123"/>
  <c r="M29" i="123"/>
  <c r="L29" i="123"/>
  <c r="K29" i="123"/>
  <c r="J29" i="123"/>
  <c r="I29" i="123"/>
  <c r="G29" i="123"/>
  <c r="F29" i="123"/>
  <c r="Q26" i="123"/>
  <c r="P26" i="123"/>
  <c r="O26" i="123"/>
  <c r="N26" i="123"/>
  <c r="M26" i="123"/>
  <c r="L26" i="123"/>
  <c r="K26" i="123"/>
  <c r="J26" i="123"/>
  <c r="I26" i="123"/>
  <c r="H26" i="123"/>
  <c r="G26" i="123"/>
  <c r="F26" i="123"/>
  <c r="Q23" i="123"/>
  <c r="P23" i="123"/>
  <c r="O23" i="123"/>
  <c r="N23" i="123"/>
  <c r="M23" i="123"/>
  <c r="L23" i="123"/>
  <c r="K23" i="123"/>
  <c r="J23" i="123"/>
  <c r="H23" i="123"/>
  <c r="G23" i="123"/>
  <c r="F23" i="123"/>
  <c r="Q20" i="123"/>
  <c r="P20" i="123"/>
  <c r="O20" i="123"/>
  <c r="M20" i="123"/>
  <c r="L20" i="123"/>
  <c r="K20" i="123"/>
  <c r="J20" i="123"/>
  <c r="I20" i="123"/>
  <c r="H20" i="123"/>
  <c r="G20" i="123"/>
  <c r="Q17" i="123"/>
  <c r="P17" i="123"/>
  <c r="O17" i="123"/>
  <c r="N17" i="123"/>
  <c r="M17" i="123"/>
  <c r="L17" i="123"/>
  <c r="K17" i="123"/>
  <c r="J17" i="123"/>
  <c r="I17" i="123"/>
  <c r="H17" i="123"/>
  <c r="G17" i="123"/>
  <c r="F17" i="123"/>
  <c r="D42" i="122"/>
  <c r="D21" i="122"/>
  <c r="D20" i="122"/>
  <c r="D19" i="122"/>
  <c r="D18" i="122"/>
  <c r="C72" i="121"/>
  <c r="C68" i="121"/>
  <c r="C65" i="121"/>
  <c r="C61" i="121"/>
  <c r="C57" i="121"/>
  <c r="C53" i="121"/>
  <c r="C49" i="121"/>
  <c r="C26" i="121"/>
  <c r="L24" i="121"/>
  <c r="I24" i="121"/>
  <c r="F24" i="121"/>
  <c r="L23" i="121"/>
  <c r="I23" i="121"/>
  <c r="F23" i="121"/>
  <c r="L22" i="121"/>
  <c r="I22" i="121"/>
  <c r="F22" i="121"/>
  <c r="L21" i="121"/>
  <c r="I21" i="121"/>
  <c r="F21" i="121"/>
  <c r="L20" i="121"/>
  <c r="I20" i="121"/>
  <c r="F20" i="121"/>
  <c r="L19" i="121"/>
  <c r="I19" i="121"/>
  <c r="F19" i="121"/>
  <c r="L18" i="121"/>
  <c r="I18" i="121"/>
  <c r="F18" i="121"/>
  <c r="D15" i="121"/>
  <c r="C15" i="121"/>
  <c r="C13" i="122" s="1"/>
  <c r="C12" i="123" s="1"/>
  <c r="C13" i="124" s="1"/>
  <c r="P11" i="121"/>
  <c r="G11" i="124" s="1"/>
  <c r="I11" i="121"/>
  <c r="C11" i="121"/>
  <c r="D42" i="140"/>
  <c r="D39" i="140"/>
  <c r="D38" i="140"/>
  <c r="D36" i="140"/>
  <c r="D35" i="140"/>
  <c r="D32" i="140"/>
  <c r="D31" i="140"/>
  <c r="D28" i="140"/>
  <c r="D27" i="140"/>
  <c r="D24" i="140"/>
  <c r="E9" i="139"/>
  <c r="D9" i="139"/>
  <c r="D8" i="139"/>
  <c r="Q97" i="138"/>
  <c r="P97" i="138"/>
  <c r="O97" i="138"/>
  <c r="R94" i="138"/>
  <c r="R93" i="138"/>
  <c r="R91" i="138"/>
  <c r="R90" i="138"/>
  <c r="R88" i="138"/>
  <c r="R87" i="138"/>
  <c r="N85" i="138"/>
  <c r="M85" i="138"/>
  <c r="L85" i="138"/>
  <c r="K85" i="138"/>
  <c r="J85" i="138"/>
  <c r="I85" i="138"/>
  <c r="H85" i="138"/>
  <c r="G85" i="138"/>
  <c r="F85" i="138"/>
  <c r="H84" i="138"/>
  <c r="G84" i="138"/>
  <c r="F84" i="138"/>
  <c r="R82" i="138"/>
  <c r="R81" i="138"/>
  <c r="N79" i="138"/>
  <c r="M79" i="138"/>
  <c r="L79" i="138"/>
  <c r="K79" i="138"/>
  <c r="J79" i="138"/>
  <c r="I79" i="138"/>
  <c r="H79" i="138"/>
  <c r="G79" i="138"/>
  <c r="F79" i="138"/>
  <c r="H78" i="138"/>
  <c r="G78" i="138"/>
  <c r="F78" i="138"/>
  <c r="N76" i="138"/>
  <c r="M76" i="138"/>
  <c r="L76" i="138"/>
  <c r="K76" i="138"/>
  <c r="J76" i="138"/>
  <c r="I76" i="138"/>
  <c r="H76" i="138"/>
  <c r="G76" i="138"/>
  <c r="F76" i="138"/>
  <c r="H75" i="138"/>
  <c r="G75" i="138"/>
  <c r="F75" i="138"/>
  <c r="N73" i="138"/>
  <c r="M73" i="138"/>
  <c r="L73" i="138"/>
  <c r="K73" i="138"/>
  <c r="J73" i="138"/>
  <c r="I73" i="138"/>
  <c r="H73" i="138"/>
  <c r="G73" i="138"/>
  <c r="F73" i="138"/>
  <c r="H72" i="138"/>
  <c r="G72" i="138"/>
  <c r="F72" i="138"/>
  <c r="N70" i="138"/>
  <c r="M70" i="138"/>
  <c r="L70" i="138"/>
  <c r="K70" i="138"/>
  <c r="J70" i="138"/>
  <c r="I70" i="138"/>
  <c r="H70" i="138"/>
  <c r="G70" i="138"/>
  <c r="F70" i="138"/>
  <c r="H69" i="138"/>
  <c r="G69" i="138"/>
  <c r="F69" i="138"/>
  <c r="N67" i="138"/>
  <c r="M67" i="138"/>
  <c r="L67" i="138"/>
  <c r="K67" i="138"/>
  <c r="J67" i="138"/>
  <c r="I67" i="138"/>
  <c r="H67" i="138"/>
  <c r="G67" i="138"/>
  <c r="F67" i="138"/>
  <c r="H66" i="138"/>
  <c r="G66" i="138"/>
  <c r="F66" i="138"/>
  <c r="N64" i="138"/>
  <c r="M64" i="138"/>
  <c r="L64" i="138"/>
  <c r="K64" i="138"/>
  <c r="J64" i="138"/>
  <c r="I64" i="138"/>
  <c r="H64" i="138"/>
  <c r="G64" i="138"/>
  <c r="F64" i="138"/>
  <c r="H63" i="138"/>
  <c r="G63" i="138"/>
  <c r="F63" i="138"/>
  <c r="R61" i="138"/>
  <c r="R60" i="138"/>
  <c r="N58" i="138"/>
  <c r="M58" i="138"/>
  <c r="L58" i="138"/>
  <c r="K58" i="138"/>
  <c r="J58" i="138"/>
  <c r="I58" i="138"/>
  <c r="H58" i="138"/>
  <c r="G58" i="138"/>
  <c r="F58" i="138"/>
  <c r="H57" i="138"/>
  <c r="G57" i="138"/>
  <c r="F57" i="138"/>
  <c r="N55" i="138"/>
  <c r="M55" i="138"/>
  <c r="L55" i="138"/>
  <c r="K55" i="138"/>
  <c r="J55" i="138"/>
  <c r="I55" i="138"/>
  <c r="H55" i="138"/>
  <c r="G55" i="138"/>
  <c r="F55" i="138"/>
  <c r="H54" i="138"/>
  <c r="G54" i="138"/>
  <c r="F54" i="138"/>
  <c r="N52" i="138"/>
  <c r="M52" i="138"/>
  <c r="L52" i="138"/>
  <c r="K52" i="138"/>
  <c r="J52" i="138"/>
  <c r="I52" i="138"/>
  <c r="H52" i="138"/>
  <c r="G52" i="138"/>
  <c r="F52" i="138"/>
  <c r="H51" i="138"/>
  <c r="G51" i="138"/>
  <c r="F51" i="138"/>
  <c r="R49" i="138"/>
  <c r="R48" i="138"/>
  <c r="N46" i="138"/>
  <c r="M46" i="138"/>
  <c r="L46" i="138"/>
  <c r="K46" i="138"/>
  <c r="J46" i="138"/>
  <c r="I46" i="138"/>
  <c r="H46" i="138"/>
  <c r="G46" i="138"/>
  <c r="F46" i="138"/>
  <c r="H45" i="138"/>
  <c r="G45" i="138"/>
  <c r="F45" i="138"/>
  <c r="N43" i="138"/>
  <c r="M43" i="138"/>
  <c r="L43" i="138"/>
  <c r="K43" i="138"/>
  <c r="J43" i="138"/>
  <c r="I43" i="138"/>
  <c r="H43" i="138"/>
  <c r="G43" i="138"/>
  <c r="F43" i="138"/>
  <c r="H42" i="138"/>
  <c r="G42" i="138"/>
  <c r="F42" i="138"/>
  <c r="N40" i="138"/>
  <c r="M40" i="138"/>
  <c r="L40" i="138"/>
  <c r="K40" i="138"/>
  <c r="J40" i="138"/>
  <c r="I40" i="138"/>
  <c r="H40" i="138"/>
  <c r="G40" i="138"/>
  <c r="F40" i="138"/>
  <c r="H39" i="138"/>
  <c r="G39" i="138"/>
  <c r="F39" i="138"/>
  <c r="R37" i="138"/>
  <c r="R36" i="138"/>
  <c r="N34" i="138"/>
  <c r="M34" i="138"/>
  <c r="L34" i="138"/>
  <c r="K34" i="138"/>
  <c r="J34" i="138"/>
  <c r="I34" i="138"/>
  <c r="H34" i="138"/>
  <c r="G34" i="138"/>
  <c r="F34" i="138"/>
  <c r="H33" i="138"/>
  <c r="G33" i="138"/>
  <c r="F33" i="138"/>
  <c r="N31" i="138"/>
  <c r="M31" i="138"/>
  <c r="L31" i="138"/>
  <c r="K31" i="138"/>
  <c r="J31" i="138"/>
  <c r="I31" i="138"/>
  <c r="H31" i="138"/>
  <c r="G31" i="138"/>
  <c r="F31" i="138"/>
  <c r="H30" i="138"/>
  <c r="G30" i="138"/>
  <c r="F30" i="138"/>
  <c r="N28" i="138"/>
  <c r="M28" i="138"/>
  <c r="L28" i="138"/>
  <c r="K28" i="138"/>
  <c r="J28" i="138"/>
  <c r="I28" i="138"/>
  <c r="H28" i="138"/>
  <c r="G28" i="138"/>
  <c r="F28" i="138"/>
  <c r="H27" i="138"/>
  <c r="G27" i="138"/>
  <c r="F27" i="138"/>
  <c r="R25" i="138"/>
  <c r="R24" i="138"/>
  <c r="N22" i="138"/>
  <c r="M22" i="138"/>
  <c r="L22" i="138"/>
  <c r="K22" i="138"/>
  <c r="J22" i="138"/>
  <c r="I22" i="138"/>
  <c r="H22" i="138"/>
  <c r="G22" i="138"/>
  <c r="F22" i="138"/>
  <c r="H21" i="138"/>
  <c r="G21" i="138"/>
  <c r="F21" i="138"/>
  <c r="N19" i="138"/>
  <c r="M19" i="138"/>
  <c r="L19" i="138"/>
  <c r="K19" i="138"/>
  <c r="J19" i="138"/>
  <c r="I19" i="138"/>
  <c r="H19" i="138"/>
  <c r="G19" i="138"/>
  <c r="F19" i="138"/>
  <c r="H18" i="138"/>
  <c r="G18" i="138"/>
  <c r="F18" i="138"/>
  <c r="R72" i="136"/>
  <c r="R68" i="136"/>
  <c r="Q35" i="137"/>
  <c r="R65" i="136"/>
  <c r="R61" i="136"/>
  <c r="Q27" i="137"/>
  <c r="R57" i="136"/>
  <c r="R53" i="136"/>
  <c r="D42" i="135"/>
  <c r="D39" i="135"/>
  <c r="D38" i="135"/>
  <c r="D36" i="135"/>
  <c r="D35" i="135"/>
  <c r="D32" i="135"/>
  <c r="D31" i="135"/>
  <c r="D28" i="135"/>
  <c r="D27" i="135"/>
  <c r="D24" i="135"/>
  <c r="E9" i="134"/>
  <c r="D9" i="134"/>
  <c r="D8" i="134"/>
  <c r="Q97" i="133"/>
  <c r="P97" i="133"/>
  <c r="O97" i="133"/>
  <c r="N97" i="133"/>
  <c r="M97" i="133"/>
  <c r="L97" i="133"/>
  <c r="R94" i="133"/>
  <c r="R93" i="133"/>
  <c r="R91" i="133"/>
  <c r="R90" i="133"/>
  <c r="R88" i="133"/>
  <c r="R87" i="133"/>
  <c r="K85" i="133"/>
  <c r="J85" i="133"/>
  <c r="I85" i="133"/>
  <c r="H85" i="133"/>
  <c r="G85" i="133"/>
  <c r="F85" i="133"/>
  <c r="H84" i="133"/>
  <c r="G84" i="133"/>
  <c r="F84" i="133"/>
  <c r="R82" i="133"/>
  <c r="R81" i="133"/>
  <c r="K79" i="133"/>
  <c r="J79" i="133"/>
  <c r="I79" i="133"/>
  <c r="H79" i="133"/>
  <c r="G79" i="133"/>
  <c r="F79" i="133"/>
  <c r="H78" i="133"/>
  <c r="G78" i="133"/>
  <c r="F78" i="133"/>
  <c r="K76" i="133"/>
  <c r="J76" i="133"/>
  <c r="I76" i="133"/>
  <c r="H76" i="133"/>
  <c r="G76" i="133"/>
  <c r="F76" i="133"/>
  <c r="H75" i="133"/>
  <c r="G75" i="133"/>
  <c r="F75" i="133"/>
  <c r="K73" i="133"/>
  <c r="J73" i="133"/>
  <c r="I73" i="133"/>
  <c r="H73" i="133"/>
  <c r="G73" i="133"/>
  <c r="F73" i="133"/>
  <c r="H72" i="133"/>
  <c r="G72" i="133"/>
  <c r="F72" i="133"/>
  <c r="K70" i="133"/>
  <c r="J70" i="133"/>
  <c r="I70" i="133"/>
  <c r="H70" i="133"/>
  <c r="G70" i="133"/>
  <c r="F70" i="133"/>
  <c r="H69" i="133"/>
  <c r="G69" i="133"/>
  <c r="F69" i="133"/>
  <c r="K67" i="133"/>
  <c r="J67" i="133"/>
  <c r="I67" i="133"/>
  <c r="H67" i="133"/>
  <c r="G67" i="133"/>
  <c r="F67" i="133"/>
  <c r="H66" i="133"/>
  <c r="G66" i="133"/>
  <c r="F66" i="133"/>
  <c r="K64" i="133"/>
  <c r="J64" i="133"/>
  <c r="I64" i="133"/>
  <c r="H64" i="133"/>
  <c r="G64" i="133"/>
  <c r="F64" i="133"/>
  <c r="H63" i="133"/>
  <c r="G63" i="133"/>
  <c r="F63" i="133"/>
  <c r="R61" i="133"/>
  <c r="R60" i="133"/>
  <c r="K58" i="133"/>
  <c r="J58" i="133"/>
  <c r="I58" i="133"/>
  <c r="H58" i="133"/>
  <c r="G58" i="133"/>
  <c r="F58" i="133"/>
  <c r="H57" i="133"/>
  <c r="G57" i="133"/>
  <c r="F57" i="133"/>
  <c r="K55" i="133"/>
  <c r="J55" i="133"/>
  <c r="I55" i="133"/>
  <c r="H55" i="133"/>
  <c r="G55" i="133"/>
  <c r="F55" i="133"/>
  <c r="H54" i="133"/>
  <c r="G54" i="133"/>
  <c r="F54" i="133"/>
  <c r="K52" i="133"/>
  <c r="J52" i="133"/>
  <c r="I52" i="133"/>
  <c r="H52" i="133"/>
  <c r="G52" i="133"/>
  <c r="F52" i="133"/>
  <c r="H51" i="133"/>
  <c r="G51" i="133"/>
  <c r="F51" i="133"/>
  <c r="R49" i="133"/>
  <c r="R48" i="133"/>
  <c r="K46" i="133"/>
  <c r="J46" i="133"/>
  <c r="I46" i="133"/>
  <c r="H46" i="133"/>
  <c r="G46" i="133"/>
  <c r="F46" i="133"/>
  <c r="H45" i="133"/>
  <c r="G45" i="133"/>
  <c r="F45" i="133"/>
  <c r="K43" i="133"/>
  <c r="J43" i="133"/>
  <c r="I43" i="133"/>
  <c r="H43" i="133"/>
  <c r="G43" i="133"/>
  <c r="F43" i="133"/>
  <c r="H42" i="133"/>
  <c r="G42" i="133"/>
  <c r="F42" i="133"/>
  <c r="K40" i="133"/>
  <c r="J40" i="133"/>
  <c r="I40" i="133"/>
  <c r="H40" i="133"/>
  <c r="G40" i="133"/>
  <c r="F40" i="133"/>
  <c r="H39" i="133"/>
  <c r="G39" i="133"/>
  <c r="F39" i="133"/>
  <c r="R37" i="133"/>
  <c r="R36" i="133"/>
  <c r="K34" i="133"/>
  <c r="J34" i="133"/>
  <c r="I34" i="133"/>
  <c r="H34" i="133"/>
  <c r="G34" i="133"/>
  <c r="F34" i="133"/>
  <c r="H33" i="133"/>
  <c r="G33" i="133"/>
  <c r="F33" i="133"/>
  <c r="K31" i="133"/>
  <c r="J31" i="133"/>
  <c r="I31" i="133"/>
  <c r="H31" i="133"/>
  <c r="G31" i="133"/>
  <c r="F31" i="133"/>
  <c r="H30" i="133"/>
  <c r="G30" i="133"/>
  <c r="F30" i="133"/>
  <c r="K28" i="133"/>
  <c r="J28" i="133"/>
  <c r="I28" i="133"/>
  <c r="H28" i="133"/>
  <c r="G28" i="133"/>
  <c r="F28" i="133"/>
  <c r="H27" i="133"/>
  <c r="G27" i="133"/>
  <c r="F27" i="133"/>
  <c r="R25" i="133"/>
  <c r="R24" i="133"/>
  <c r="K22" i="133"/>
  <c r="J22" i="133"/>
  <c r="I22" i="133"/>
  <c r="H22" i="133"/>
  <c r="G22" i="133"/>
  <c r="F22" i="133"/>
  <c r="H21" i="133"/>
  <c r="G21" i="133"/>
  <c r="F21" i="133"/>
  <c r="K19" i="133"/>
  <c r="J19" i="133"/>
  <c r="I19" i="133"/>
  <c r="H19" i="133"/>
  <c r="G19" i="133"/>
  <c r="F19" i="133"/>
  <c r="H18" i="133"/>
  <c r="G18" i="133"/>
  <c r="F18" i="133"/>
  <c r="R72" i="131"/>
  <c r="N38" i="137"/>
  <c r="N35" i="137"/>
  <c r="N31" i="137"/>
  <c r="N27" i="137"/>
  <c r="N23" i="137"/>
  <c r="N19" i="137"/>
  <c r="D42" i="130"/>
  <c r="D39" i="130"/>
  <c r="D38" i="130"/>
  <c r="D36" i="130"/>
  <c r="D35" i="130"/>
  <c r="D32" i="130"/>
  <c r="D31" i="130"/>
  <c r="D28" i="130"/>
  <c r="D27" i="130"/>
  <c r="D24" i="130"/>
  <c r="E9" i="129"/>
  <c r="D9" i="129"/>
  <c r="D8" i="129"/>
  <c r="Q97" i="128"/>
  <c r="P97" i="128"/>
  <c r="O97" i="128"/>
  <c r="N97" i="128"/>
  <c r="M97" i="128"/>
  <c r="L97" i="128"/>
  <c r="K97" i="128"/>
  <c r="J97" i="128"/>
  <c r="I97" i="128"/>
  <c r="R94" i="128"/>
  <c r="R93" i="128"/>
  <c r="R91" i="128"/>
  <c r="R90" i="128"/>
  <c r="R88" i="128"/>
  <c r="R87" i="128"/>
  <c r="H85" i="128"/>
  <c r="G85" i="128"/>
  <c r="F85" i="128"/>
  <c r="Q84" i="128"/>
  <c r="Q84" i="133" s="1"/>
  <c r="P84" i="128"/>
  <c r="P84" i="133" s="1"/>
  <c r="O84" i="128"/>
  <c r="O84" i="133" s="1"/>
  <c r="N84" i="128"/>
  <c r="M84" i="128"/>
  <c r="M84" i="133" s="1"/>
  <c r="L84" i="128"/>
  <c r="L84" i="133" s="1"/>
  <c r="K84" i="128"/>
  <c r="K84" i="138" s="1"/>
  <c r="J84" i="128"/>
  <c r="J84" i="138" s="1"/>
  <c r="I84" i="128"/>
  <c r="I84" i="138" s="1"/>
  <c r="H84" i="128"/>
  <c r="G84" i="128"/>
  <c r="F84" i="128"/>
  <c r="R82" i="128"/>
  <c r="R81" i="128"/>
  <c r="H79" i="128"/>
  <c r="G79" i="128"/>
  <c r="F79" i="128"/>
  <c r="Q78" i="128"/>
  <c r="Q78" i="133" s="1"/>
  <c r="Q78" i="138" s="1"/>
  <c r="P78" i="128"/>
  <c r="P78" i="133" s="1"/>
  <c r="P78" i="138" s="1"/>
  <c r="O78" i="128"/>
  <c r="O78" i="133" s="1"/>
  <c r="O78" i="138" s="1"/>
  <c r="N78" i="128"/>
  <c r="N78" i="133" s="1"/>
  <c r="N78" i="138" s="1"/>
  <c r="M78" i="128"/>
  <c r="M78" i="133" s="1"/>
  <c r="M78" i="138" s="1"/>
  <c r="L78" i="128"/>
  <c r="L78" i="133" s="1"/>
  <c r="L78" i="138" s="1"/>
  <c r="K78" i="128"/>
  <c r="K78" i="138" s="1"/>
  <c r="J78" i="128"/>
  <c r="J78" i="138" s="1"/>
  <c r="I78" i="128"/>
  <c r="I78" i="138" s="1"/>
  <c r="H78" i="128"/>
  <c r="G78" i="128"/>
  <c r="F78" i="128"/>
  <c r="H76" i="128"/>
  <c r="G76" i="128"/>
  <c r="F76" i="128"/>
  <c r="Q75" i="128"/>
  <c r="Q75" i="133" s="1"/>
  <c r="Q75" i="138" s="1"/>
  <c r="P75" i="128"/>
  <c r="P75" i="133" s="1"/>
  <c r="P75" i="138" s="1"/>
  <c r="O75" i="128"/>
  <c r="O75" i="133" s="1"/>
  <c r="O75" i="138" s="1"/>
  <c r="N75" i="128"/>
  <c r="N75" i="133" s="1"/>
  <c r="N75" i="138" s="1"/>
  <c r="M75" i="128"/>
  <c r="M75" i="133" s="1"/>
  <c r="M75" i="138" s="1"/>
  <c r="L75" i="128"/>
  <c r="L75" i="133" s="1"/>
  <c r="L75" i="138" s="1"/>
  <c r="K75" i="128"/>
  <c r="K75" i="138" s="1"/>
  <c r="J75" i="128"/>
  <c r="J75" i="138" s="1"/>
  <c r="I75" i="128"/>
  <c r="I75" i="138" s="1"/>
  <c r="H75" i="128"/>
  <c r="G75" i="128"/>
  <c r="F75" i="128"/>
  <c r="H73" i="128"/>
  <c r="G73" i="128"/>
  <c r="F73" i="128"/>
  <c r="Q72" i="128"/>
  <c r="Q72" i="133" s="1"/>
  <c r="Q72" i="138" s="1"/>
  <c r="P72" i="128"/>
  <c r="P72" i="133" s="1"/>
  <c r="P72" i="138" s="1"/>
  <c r="O72" i="128"/>
  <c r="O72" i="133" s="1"/>
  <c r="O72" i="138" s="1"/>
  <c r="N72" i="128"/>
  <c r="N72" i="133" s="1"/>
  <c r="N72" i="138" s="1"/>
  <c r="M72" i="128"/>
  <c r="M72" i="133" s="1"/>
  <c r="M72" i="138" s="1"/>
  <c r="L72" i="128"/>
  <c r="L72" i="133" s="1"/>
  <c r="L72" i="138" s="1"/>
  <c r="K72" i="128"/>
  <c r="K72" i="138" s="1"/>
  <c r="J72" i="128"/>
  <c r="J72" i="138" s="1"/>
  <c r="I72" i="128"/>
  <c r="I72" i="138" s="1"/>
  <c r="H72" i="128"/>
  <c r="G72" i="128"/>
  <c r="F72" i="128"/>
  <c r="H70" i="128"/>
  <c r="G70" i="128"/>
  <c r="F70" i="128"/>
  <c r="Q69" i="128"/>
  <c r="Q69" i="133" s="1"/>
  <c r="Q69" i="138" s="1"/>
  <c r="P69" i="128"/>
  <c r="P69" i="133" s="1"/>
  <c r="P69" i="138" s="1"/>
  <c r="O69" i="128"/>
  <c r="O69" i="133" s="1"/>
  <c r="O69" i="138" s="1"/>
  <c r="N69" i="128"/>
  <c r="N69" i="133" s="1"/>
  <c r="N69" i="138" s="1"/>
  <c r="M69" i="128"/>
  <c r="M69" i="133" s="1"/>
  <c r="M69" i="138" s="1"/>
  <c r="L69" i="128"/>
  <c r="L69" i="133" s="1"/>
  <c r="L69" i="138" s="1"/>
  <c r="K69" i="128"/>
  <c r="K69" i="138" s="1"/>
  <c r="J69" i="128"/>
  <c r="J69" i="138" s="1"/>
  <c r="I69" i="128"/>
  <c r="I69" i="138" s="1"/>
  <c r="H69" i="128"/>
  <c r="G69" i="128"/>
  <c r="F69" i="128"/>
  <c r="H67" i="128"/>
  <c r="G67" i="128"/>
  <c r="F67" i="128"/>
  <c r="Q66" i="128"/>
  <c r="Q66" i="133" s="1"/>
  <c r="Q66" i="138" s="1"/>
  <c r="P66" i="128"/>
  <c r="P66" i="133" s="1"/>
  <c r="P66" i="138" s="1"/>
  <c r="O66" i="128"/>
  <c r="O66" i="133" s="1"/>
  <c r="O66" i="138" s="1"/>
  <c r="N66" i="128"/>
  <c r="N66" i="133" s="1"/>
  <c r="N66" i="138" s="1"/>
  <c r="M66" i="128"/>
  <c r="M66" i="133" s="1"/>
  <c r="M66" i="138" s="1"/>
  <c r="L66" i="128"/>
  <c r="L66" i="133" s="1"/>
  <c r="L66" i="138" s="1"/>
  <c r="K66" i="128"/>
  <c r="K66" i="138" s="1"/>
  <c r="J66" i="128"/>
  <c r="J66" i="138" s="1"/>
  <c r="I66" i="128"/>
  <c r="I66" i="138" s="1"/>
  <c r="H66" i="128"/>
  <c r="G66" i="128"/>
  <c r="F66" i="128"/>
  <c r="H64" i="128"/>
  <c r="G64" i="128"/>
  <c r="F64" i="128"/>
  <c r="Q63" i="128"/>
  <c r="Q63" i="133" s="1"/>
  <c r="Q63" i="138" s="1"/>
  <c r="P63" i="128"/>
  <c r="P63" i="133" s="1"/>
  <c r="P63" i="138" s="1"/>
  <c r="O63" i="128"/>
  <c r="O63" i="133" s="1"/>
  <c r="O63" i="138" s="1"/>
  <c r="N63" i="128"/>
  <c r="N63" i="133" s="1"/>
  <c r="N63" i="138" s="1"/>
  <c r="M63" i="128"/>
  <c r="M63" i="133" s="1"/>
  <c r="M63" i="138" s="1"/>
  <c r="L63" i="128"/>
  <c r="L63" i="133" s="1"/>
  <c r="L63" i="138" s="1"/>
  <c r="K63" i="128"/>
  <c r="K63" i="138" s="1"/>
  <c r="J63" i="128"/>
  <c r="J63" i="138" s="1"/>
  <c r="I63" i="128"/>
  <c r="I63" i="138" s="1"/>
  <c r="H63" i="128"/>
  <c r="G63" i="128"/>
  <c r="F63" i="128"/>
  <c r="R61" i="128"/>
  <c r="R60" i="128"/>
  <c r="H58" i="128"/>
  <c r="G58" i="128"/>
  <c r="F58" i="128"/>
  <c r="Q57" i="128"/>
  <c r="Q57" i="133" s="1"/>
  <c r="Q57" i="138" s="1"/>
  <c r="P57" i="128"/>
  <c r="P57" i="133" s="1"/>
  <c r="P57" i="138" s="1"/>
  <c r="O57" i="128"/>
  <c r="O57" i="133" s="1"/>
  <c r="O57" i="138" s="1"/>
  <c r="N57" i="128"/>
  <c r="N57" i="133" s="1"/>
  <c r="N57" i="138" s="1"/>
  <c r="M57" i="128"/>
  <c r="M57" i="133" s="1"/>
  <c r="M57" i="138" s="1"/>
  <c r="L57" i="128"/>
  <c r="L57" i="133" s="1"/>
  <c r="L57" i="138" s="1"/>
  <c r="K57" i="128"/>
  <c r="K57" i="138" s="1"/>
  <c r="J57" i="128"/>
  <c r="J57" i="138" s="1"/>
  <c r="I57" i="128"/>
  <c r="I57" i="138" s="1"/>
  <c r="H57" i="128"/>
  <c r="G57" i="128"/>
  <c r="F57" i="128"/>
  <c r="H55" i="128"/>
  <c r="G55" i="128"/>
  <c r="F55" i="128"/>
  <c r="Q54" i="128"/>
  <c r="Q54" i="133" s="1"/>
  <c r="Q54" i="138" s="1"/>
  <c r="P54" i="128"/>
  <c r="P54" i="133" s="1"/>
  <c r="P54" i="138" s="1"/>
  <c r="O54" i="128"/>
  <c r="O54" i="133" s="1"/>
  <c r="O54" i="138" s="1"/>
  <c r="N54" i="128"/>
  <c r="N54" i="133" s="1"/>
  <c r="N54" i="138" s="1"/>
  <c r="M54" i="128"/>
  <c r="M54" i="133" s="1"/>
  <c r="M54" i="138" s="1"/>
  <c r="L54" i="128"/>
  <c r="L54" i="133" s="1"/>
  <c r="L54" i="138" s="1"/>
  <c r="K54" i="128"/>
  <c r="K54" i="138" s="1"/>
  <c r="J54" i="128"/>
  <c r="J54" i="138" s="1"/>
  <c r="I54" i="128"/>
  <c r="I54" i="138" s="1"/>
  <c r="H54" i="128"/>
  <c r="G54" i="128"/>
  <c r="F54" i="128"/>
  <c r="H52" i="128"/>
  <c r="G52" i="128"/>
  <c r="F52" i="128"/>
  <c r="Q51" i="128"/>
  <c r="Q51" i="133" s="1"/>
  <c r="Q51" i="138" s="1"/>
  <c r="P51" i="128"/>
  <c r="P51" i="133" s="1"/>
  <c r="P51" i="138" s="1"/>
  <c r="O51" i="128"/>
  <c r="O51" i="133" s="1"/>
  <c r="O51" i="138" s="1"/>
  <c r="N51" i="128"/>
  <c r="N51" i="133" s="1"/>
  <c r="N51" i="138" s="1"/>
  <c r="M51" i="128"/>
  <c r="M51" i="133" s="1"/>
  <c r="M51" i="138" s="1"/>
  <c r="L51" i="128"/>
  <c r="L51" i="133" s="1"/>
  <c r="L51" i="138" s="1"/>
  <c r="K51" i="128"/>
  <c r="K51" i="138" s="1"/>
  <c r="J51" i="128"/>
  <c r="J51" i="138" s="1"/>
  <c r="I51" i="128"/>
  <c r="I51" i="138" s="1"/>
  <c r="H51" i="128"/>
  <c r="G51" i="128"/>
  <c r="F51" i="128"/>
  <c r="R49" i="128"/>
  <c r="R48" i="128"/>
  <c r="H46" i="128"/>
  <c r="G46" i="128"/>
  <c r="F46" i="128"/>
  <c r="Q45" i="128"/>
  <c r="Q45" i="133" s="1"/>
  <c r="Q45" i="138" s="1"/>
  <c r="P45" i="128"/>
  <c r="P45" i="133" s="1"/>
  <c r="P45" i="138" s="1"/>
  <c r="O45" i="128"/>
  <c r="O45" i="133" s="1"/>
  <c r="O45" i="138" s="1"/>
  <c r="N45" i="128"/>
  <c r="N45" i="133" s="1"/>
  <c r="N45" i="138" s="1"/>
  <c r="M45" i="128"/>
  <c r="M45" i="133" s="1"/>
  <c r="M45" i="138" s="1"/>
  <c r="L45" i="128"/>
  <c r="L45" i="133" s="1"/>
  <c r="L45" i="138" s="1"/>
  <c r="K45" i="128"/>
  <c r="K45" i="138" s="1"/>
  <c r="J45" i="128"/>
  <c r="J45" i="138" s="1"/>
  <c r="I45" i="128"/>
  <c r="I45" i="138" s="1"/>
  <c r="H45" i="128"/>
  <c r="G45" i="128"/>
  <c r="F45" i="128"/>
  <c r="H43" i="128"/>
  <c r="G43" i="128"/>
  <c r="F43" i="128"/>
  <c r="Q42" i="128"/>
  <c r="Q42" i="133" s="1"/>
  <c r="Q42" i="138" s="1"/>
  <c r="P42" i="128"/>
  <c r="P42" i="133" s="1"/>
  <c r="P42" i="138" s="1"/>
  <c r="O42" i="128"/>
  <c r="O42" i="133" s="1"/>
  <c r="O42" i="138" s="1"/>
  <c r="N42" i="128"/>
  <c r="N42" i="133" s="1"/>
  <c r="N42" i="138" s="1"/>
  <c r="M42" i="128"/>
  <c r="M42" i="133" s="1"/>
  <c r="M42" i="138" s="1"/>
  <c r="L42" i="128"/>
  <c r="L42" i="133" s="1"/>
  <c r="L42" i="138" s="1"/>
  <c r="K42" i="128"/>
  <c r="K42" i="138" s="1"/>
  <c r="J42" i="128"/>
  <c r="J42" i="138" s="1"/>
  <c r="I42" i="128"/>
  <c r="I42" i="138" s="1"/>
  <c r="H42" i="128"/>
  <c r="G42" i="128"/>
  <c r="F42" i="128"/>
  <c r="H40" i="128"/>
  <c r="G40" i="128"/>
  <c r="F40" i="128"/>
  <c r="Q39" i="128"/>
  <c r="Q39" i="133" s="1"/>
  <c r="Q39" i="138" s="1"/>
  <c r="P39" i="128"/>
  <c r="P39" i="133" s="1"/>
  <c r="P39" i="138" s="1"/>
  <c r="O39" i="128"/>
  <c r="O39" i="133" s="1"/>
  <c r="O39" i="138" s="1"/>
  <c r="N39" i="128"/>
  <c r="N39" i="133" s="1"/>
  <c r="N39" i="138" s="1"/>
  <c r="M39" i="128"/>
  <c r="M39" i="133" s="1"/>
  <c r="M39" i="138" s="1"/>
  <c r="L39" i="128"/>
  <c r="L39" i="133" s="1"/>
  <c r="L39" i="138" s="1"/>
  <c r="K39" i="128"/>
  <c r="K39" i="138" s="1"/>
  <c r="J39" i="128"/>
  <c r="J39" i="138" s="1"/>
  <c r="I39" i="128"/>
  <c r="I39" i="138" s="1"/>
  <c r="H39" i="128"/>
  <c r="G39" i="128"/>
  <c r="F39" i="128"/>
  <c r="R37" i="128"/>
  <c r="R36" i="128"/>
  <c r="H34" i="128"/>
  <c r="G34" i="128"/>
  <c r="F34" i="128"/>
  <c r="Q33" i="128"/>
  <c r="Q33" i="133" s="1"/>
  <c r="Q33" i="138" s="1"/>
  <c r="P33" i="128"/>
  <c r="P33" i="133" s="1"/>
  <c r="P33" i="138" s="1"/>
  <c r="O33" i="128"/>
  <c r="O33" i="133" s="1"/>
  <c r="O33" i="138" s="1"/>
  <c r="N33" i="128"/>
  <c r="N33" i="133" s="1"/>
  <c r="N33" i="138" s="1"/>
  <c r="M33" i="128"/>
  <c r="M33" i="133" s="1"/>
  <c r="M33" i="138" s="1"/>
  <c r="L33" i="128"/>
  <c r="L33" i="133" s="1"/>
  <c r="L33" i="138" s="1"/>
  <c r="K33" i="128"/>
  <c r="K33" i="138" s="1"/>
  <c r="J33" i="128"/>
  <c r="J33" i="138" s="1"/>
  <c r="I33" i="128"/>
  <c r="I33" i="138" s="1"/>
  <c r="H33" i="128"/>
  <c r="G33" i="128"/>
  <c r="F33" i="128"/>
  <c r="H31" i="128"/>
  <c r="G31" i="128"/>
  <c r="F31" i="128"/>
  <c r="Q30" i="128"/>
  <c r="Q30" i="133" s="1"/>
  <c r="Q30" i="138" s="1"/>
  <c r="P30" i="128"/>
  <c r="P30" i="133" s="1"/>
  <c r="P30" i="138" s="1"/>
  <c r="O30" i="128"/>
  <c r="O30" i="133" s="1"/>
  <c r="O30" i="138" s="1"/>
  <c r="N30" i="128"/>
  <c r="N30" i="133" s="1"/>
  <c r="N30" i="138" s="1"/>
  <c r="M30" i="128"/>
  <c r="M30" i="133" s="1"/>
  <c r="M30" i="138" s="1"/>
  <c r="L30" i="128"/>
  <c r="L30" i="133" s="1"/>
  <c r="L30" i="138" s="1"/>
  <c r="K30" i="128"/>
  <c r="K30" i="138" s="1"/>
  <c r="J30" i="128"/>
  <c r="J30" i="138" s="1"/>
  <c r="I30" i="128"/>
  <c r="I30" i="138" s="1"/>
  <c r="H30" i="128"/>
  <c r="G30" i="128"/>
  <c r="F30" i="128"/>
  <c r="H28" i="128"/>
  <c r="G28" i="128"/>
  <c r="F28" i="128"/>
  <c r="Q27" i="128"/>
  <c r="Q27" i="133" s="1"/>
  <c r="Q27" i="138" s="1"/>
  <c r="P27" i="128"/>
  <c r="P27" i="133" s="1"/>
  <c r="P27" i="138" s="1"/>
  <c r="O27" i="128"/>
  <c r="O27" i="133" s="1"/>
  <c r="O27" i="138" s="1"/>
  <c r="N27" i="128"/>
  <c r="N27" i="133" s="1"/>
  <c r="N27" i="138" s="1"/>
  <c r="M27" i="128"/>
  <c r="M27" i="133" s="1"/>
  <c r="M27" i="138" s="1"/>
  <c r="L27" i="128"/>
  <c r="L27" i="133" s="1"/>
  <c r="L27" i="138" s="1"/>
  <c r="K27" i="128"/>
  <c r="K27" i="138" s="1"/>
  <c r="J27" i="128"/>
  <c r="J27" i="138" s="1"/>
  <c r="I27" i="128"/>
  <c r="I27" i="138" s="1"/>
  <c r="H27" i="128"/>
  <c r="G27" i="128"/>
  <c r="F27" i="128"/>
  <c r="R25" i="128"/>
  <c r="R24" i="128"/>
  <c r="H22" i="128"/>
  <c r="G22" i="128"/>
  <c r="F22" i="128"/>
  <c r="Q21" i="128"/>
  <c r="Q21" i="133" s="1"/>
  <c r="Q21" i="138" s="1"/>
  <c r="P21" i="128"/>
  <c r="P21" i="133" s="1"/>
  <c r="P21" i="138" s="1"/>
  <c r="O21" i="128"/>
  <c r="O21" i="133" s="1"/>
  <c r="O21" i="138" s="1"/>
  <c r="N21" i="128"/>
  <c r="N21" i="133" s="1"/>
  <c r="N21" i="138" s="1"/>
  <c r="M21" i="128"/>
  <c r="M21" i="133" s="1"/>
  <c r="M21" i="138" s="1"/>
  <c r="L21" i="128"/>
  <c r="L21" i="133" s="1"/>
  <c r="L21" i="138" s="1"/>
  <c r="K21" i="128"/>
  <c r="K21" i="138" s="1"/>
  <c r="J21" i="128"/>
  <c r="J21" i="138" s="1"/>
  <c r="I21" i="128"/>
  <c r="I21" i="138" s="1"/>
  <c r="H21" i="128"/>
  <c r="G21" i="128"/>
  <c r="F21" i="128"/>
  <c r="H19" i="128"/>
  <c r="G19" i="128"/>
  <c r="F19" i="128"/>
  <c r="Q18" i="128"/>
  <c r="Q18" i="133" s="1"/>
  <c r="Q18" i="138" s="1"/>
  <c r="P18" i="128"/>
  <c r="P18" i="133" s="1"/>
  <c r="P18" i="138" s="1"/>
  <c r="O18" i="128"/>
  <c r="O18" i="133" s="1"/>
  <c r="O18" i="138" s="1"/>
  <c r="N18" i="128"/>
  <c r="N18" i="133" s="1"/>
  <c r="N18" i="138" s="1"/>
  <c r="M18" i="128"/>
  <c r="M18" i="133" s="1"/>
  <c r="M18" i="138" s="1"/>
  <c r="L18" i="128"/>
  <c r="L18" i="133" s="1"/>
  <c r="L18" i="138" s="1"/>
  <c r="K18" i="128"/>
  <c r="K18" i="138" s="1"/>
  <c r="J18" i="128"/>
  <c r="J18" i="138" s="1"/>
  <c r="I18" i="128"/>
  <c r="I18" i="138" s="1"/>
  <c r="H18" i="128"/>
  <c r="G18" i="128"/>
  <c r="F18" i="128"/>
  <c r="R72" i="126"/>
  <c r="K38" i="137"/>
  <c r="K35" i="137"/>
  <c r="K31" i="137"/>
  <c r="K27" i="137"/>
  <c r="K23" i="137"/>
  <c r="K19" i="137"/>
  <c r="D42" i="125"/>
  <c r="D39" i="125"/>
  <c r="D38" i="125"/>
  <c r="D36" i="125"/>
  <c r="D35" i="125"/>
  <c r="D32" i="125"/>
  <c r="D31" i="125"/>
  <c r="D28" i="125"/>
  <c r="D27" i="125"/>
  <c r="D24" i="125"/>
  <c r="E9" i="124"/>
  <c r="D9" i="124"/>
  <c r="D8" i="124"/>
  <c r="Q97" i="123"/>
  <c r="P97" i="123"/>
  <c r="O97" i="123"/>
  <c r="N97" i="123"/>
  <c r="M97" i="123"/>
  <c r="L97" i="123"/>
  <c r="K97" i="123"/>
  <c r="J97" i="123"/>
  <c r="I97" i="123"/>
  <c r="H97" i="123"/>
  <c r="G97" i="123"/>
  <c r="F97" i="123"/>
  <c r="Q96" i="123"/>
  <c r="P96" i="123"/>
  <c r="O96" i="123"/>
  <c r="N96" i="123"/>
  <c r="M96" i="123"/>
  <c r="L96" i="123"/>
  <c r="K96" i="123"/>
  <c r="J96" i="123"/>
  <c r="I96" i="123"/>
  <c r="H96" i="123"/>
  <c r="G96" i="123"/>
  <c r="F96" i="123"/>
  <c r="R94" i="123"/>
  <c r="R93" i="123"/>
  <c r="R91" i="123"/>
  <c r="R90" i="123"/>
  <c r="R88" i="123"/>
  <c r="R87" i="123"/>
  <c r="R85" i="123"/>
  <c r="R84" i="123"/>
  <c r="R82" i="123"/>
  <c r="R81" i="123"/>
  <c r="R79" i="123"/>
  <c r="R78" i="123"/>
  <c r="R76" i="123"/>
  <c r="R75" i="123"/>
  <c r="R73" i="123"/>
  <c r="R72" i="123"/>
  <c r="R70" i="123"/>
  <c r="R69" i="123"/>
  <c r="R67" i="123"/>
  <c r="R66" i="123"/>
  <c r="R64" i="123"/>
  <c r="R63" i="123"/>
  <c r="R61" i="123"/>
  <c r="R60" i="123"/>
  <c r="R58" i="123"/>
  <c r="R57" i="123"/>
  <c r="R55" i="123"/>
  <c r="R54" i="123"/>
  <c r="R52" i="123"/>
  <c r="R51" i="123"/>
  <c r="R49" i="123"/>
  <c r="R48" i="123"/>
  <c r="R46" i="123"/>
  <c r="R45" i="123"/>
  <c r="R43" i="123"/>
  <c r="R42" i="123"/>
  <c r="R40" i="123"/>
  <c r="R39" i="123"/>
  <c r="R37" i="123"/>
  <c r="R36" i="123"/>
  <c r="R34" i="123"/>
  <c r="R33" i="123"/>
  <c r="R31" i="123"/>
  <c r="R30" i="123"/>
  <c r="R28" i="123"/>
  <c r="R27" i="123"/>
  <c r="R25" i="123"/>
  <c r="R24" i="123"/>
  <c r="R22" i="123"/>
  <c r="R21" i="123"/>
  <c r="R19" i="123"/>
  <c r="R18" i="123"/>
  <c r="AA236" i="120"/>
  <c r="AT236" i="120" s="1"/>
  <c r="BM236" i="120" s="1"/>
  <c r="F236" i="120"/>
  <c r="Y236" i="120" s="1"/>
  <c r="AR236" i="120" s="1"/>
  <c r="BK236" i="120" s="1"/>
  <c r="F235" i="120"/>
  <c r="Y235" i="120" s="1"/>
  <c r="AR235" i="120" s="1"/>
  <c r="BK235" i="120" s="1"/>
  <c r="F234" i="120"/>
  <c r="Y234" i="120" s="1"/>
  <c r="AR234" i="120" s="1"/>
  <c r="BK234" i="120" s="1"/>
  <c r="F233" i="120"/>
  <c r="Y233" i="120" s="1"/>
  <c r="AR233" i="120" s="1"/>
  <c r="BK233" i="120" s="1"/>
  <c r="F232" i="120"/>
  <c r="Y232" i="120" s="1"/>
  <c r="AR232" i="120" s="1"/>
  <c r="BK232" i="120" s="1"/>
  <c r="F231" i="120"/>
  <c r="Y231" i="120" s="1"/>
  <c r="AR231" i="120" s="1"/>
  <c r="BK231" i="120" s="1"/>
  <c r="F219" i="120"/>
  <c r="H228" i="120" s="1"/>
  <c r="F209" i="120"/>
  <c r="H218" i="120" s="1"/>
  <c r="F199" i="120"/>
  <c r="H208" i="120" s="1"/>
  <c r="F189" i="120"/>
  <c r="H198" i="120" s="1"/>
  <c r="AA187" i="120"/>
  <c r="AA186" i="120"/>
  <c r="AA184" i="120"/>
  <c r="F179" i="120"/>
  <c r="Y179" i="120" s="1"/>
  <c r="H175" i="120"/>
  <c r="AA175" i="120" s="1"/>
  <c r="AT175" i="120" s="1"/>
  <c r="BM175" i="120" s="1"/>
  <c r="F175" i="120"/>
  <c r="Y175" i="120" s="1"/>
  <c r="AR175" i="120" s="1"/>
  <c r="BK175" i="120" s="1"/>
  <c r="H174" i="120"/>
  <c r="AA174" i="120" s="1"/>
  <c r="AT174" i="120" s="1"/>
  <c r="BM174" i="120" s="1"/>
  <c r="F174" i="120"/>
  <c r="Y174" i="120" s="1"/>
  <c r="AR174" i="120" s="1"/>
  <c r="BK174" i="120" s="1"/>
  <c r="H173" i="120"/>
  <c r="AA173" i="120" s="1"/>
  <c r="AT173" i="120" s="1"/>
  <c r="BM173" i="120" s="1"/>
  <c r="F173" i="120"/>
  <c r="Y173" i="120" s="1"/>
  <c r="AR173" i="120" s="1"/>
  <c r="BK173" i="120" s="1"/>
  <c r="H172" i="120"/>
  <c r="AA172" i="120" s="1"/>
  <c r="AT172" i="120" s="1"/>
  <c r="BM172" i="120" s="1"/>
  <c r="F172" i="120"/>
  <c r="Y172" i="120" s="1"/>
  <c r="AR172" i="120" s="1"/>
  <c r="BK172" i="120" s="1"/>
  <c r="F171" i="120"/>
  <c r="Y171" i="120" s="1"/>
  <c r="AR171" i="120" s="1"/>
  <c r="BK171" i="120" s="1"/>
  <c r="H170" i="120"/>
  <c r="AA170" i="120" s="1"/>
  <c r="AT170" i="120" s="1"/>
  <c r="BM170" i="120" s="1"/>
  <c r="F170" i="120"/>
  <c r="Y170" i="120" s="1"/>
  <c r="AR170" i="120" s="1"/>
  <c r="BK170" i="120" s="1"/>
  <c r="H169" i="120"/>
  <c r="AA169" i="120" s="1"/>
  <c r="AT169" i="120" s="1"/>
  <c r="BM169" i="120" s="1"/>
  <c r="F169" i="120"/>
  <c r="Y169" i="120" s="1"/>
  <c r="AR169" i="120" s="1"/>
  <c r="BK169" i="120" s="1"/>
  <c r="F168" i="120"/>
  <c r="F146" i="120"/>
  <c r="H167" i="120" s="1"/>
  <c r="F124" i="120"/>
  <c r="H145" i="120" s="1"/>
  <c r="F102" i="120"/>
  <c r="H123" i="120" s="1"/>
  <c r="F80" i="120"/>
  <c r="H101" i="120" s="1"/>
  <c r="BK58" i="120"/>
  <c r="BM79" i="120" s="1"/>
  <c r="AR58" i="120"/>
  <c r="AT79" i="120" s="1"/>
  <c r="F58" i="120"/>
  <c r="H79" i="120" s="1"/>
  <c r="AA39" i="120"/>
  <c r="AA37" i="120"/>
  <c r="F36" i="120"/>
  <c r="H57" i="120" s="1"/>
  <c r="F33" i="120"/>
  <c r="Y33" i="120" s="1"/>
  <c r="AR33" i="120" s="1"/>
  <c r="BK33" i="120" s="1"/>
  <c r="F32" i="120"/>
  <c r="Y32" i="120" s="1"/>
  <c r="AR32" i="120" s="1"/>
  <c r="BK32" i="120" s="1"/>
  <c r="F31" i="120"/>
  <c r="Y31" i="120" s="1"/>
  <c r="AR31" i="120" s="1"/>
  <c r="BK31" i="120" s="1"/>
  <c r="F30" i="120"/>
  <c r="Y30" i="120" s="1"/>
  <c r="AR30" i="120" s="1"/>
  <c r="BK30" i="120" s="1"/>
  <c r="F29" i="120"/>
  <c r="Y29" i="120" s="1"/>
  <c r="AR29" i="120" s="1"/>
  <c r="BK29" i="120" s="1"/>
  <c r="F28" i="120"/>
  <c r="Y28" i="120" s="1"/>
  <c r="AR28" i="120" s="1"/>
  <c r="BK28" i="120" s="1"/>
  <c r="Y27" i="120"/>
  <c r="AR27" i="120" s="1"/>
  <c r="BK27" i="120" s="1"/>
  <c r="F26" i="120"/>
  <c r="Y26" i="120" s="1"/>
  <c r="AR26" i="120" s="1"/>
  <c r="BK26" i="120" s="1"/>
  <c r="F25" i="120"/>
  <c r="Y25" i="120" s="1"/>
  <c r="AR25" i="120" s="1"/>
  <c r="BK25" i="120" s="1"/>
  <c r="F24" i="120"/>
  <c r="Y24" i="120" s="1"/>
  <c r="AR24" i="120" s="1"/>
  <c r="BK24" i="120" s="1"/>
  <c r="F23" i="120"/>
  <c r="Y23" i="120" s="1"/>
  <c r="AR23" i="120" s="1"/>
  <c r="BK23" i="120" s="1"/>
  <c r="F22" i="120"/>
  <c r="Y22" i="120" s="1"/>
  <c r="AR22" i="120" s="1"/>
  <c r="BK22" i="120" s="1"/>
  <c r="H21" i="120"/>
  <c r="AA21" i="120" s="1"/>
  <c r="AT21" i="120" s="1"/>
  <c r="BM21" i="120" s="1"/>
  <c r="F21" i="120"/>
  <c r="Y21" i="120" s="1"/>
  <c r="AR21" i="120" s="1"/>
  <c r="BK21" i="120" s="1"/>
  <c r="H20" i="120"/>
  <c r="AA20" i="120" s="1"/>
  <c r="AT20" i="120" s="1"/>
  <c r="BM20" i="120" s="1"/>
  <c r="F20" i="120"/>
  <c r="Y20" i="120" s="1"/>
  <c r="AR20" i="120" s="1"/>
  <c r="BK20" i="120" s="1"/>
  <c r="H19" i="120"/>
  <c r="AA19" i="120" s="1"/>
  <c r="AT19" i="120" s="1"/>
  <c r="BM19" i="120" s="1"/>
  <c r="F19" i="120"/>
  <c r="Y19" i="120" s="1"/>
  <c r="AR19" i="120" s="1"/>
  <c r="BK19" i="120" s="1"/>
  <c r="H18" i="120"/>
  <c r="AA18" i="120" s="1"/>
  <c r="AT18" i="120" s="1"/>
  <c r="BM18" i="120" s="1"/>
  <c r="F18" i="120"/>
  <c r="Y18" i="120" s="1"/>
  <c r="AR18" i="120" s="1"/>
  <c r="BK18" i="120" s="1"/>
  <c r="H17" i="120"/>
  <c r="AA17" i="120" s="1"/>
  <c r="AT17" i="120" s="1"/>
  <c r="BM17" i="120" s="1"/>
  <c r="F17" i="120"/>
  <c r="Y17" i="120" s="1"/>
  <c r="AR17" i="120" s="1"/>
  <c r="BK17" i="120" s="1"/>
  <c r="BM9" i="120"/>
  <c r="AT9" i="120"/>
  <c r="H9" i="120"/>
  <c r="AA9" i="120" s="1"/>
  <c r="BM7" i="120"/>
  <c r="AT7" i="120"/>
  <c r="H7" i="120"/>
  <c r="C6" i="138" s="1"/>
  <c r="BM5" i="120"/>
  <c r="AT5" i="120"/>
  <c r="DD262" i="120"/>
  <c r="DC262" i="120"/>
  <c r="DB262" i="120"/>
  <c r="CK262" i="120"/>
  <c r="CJ262" i="120"/>
  <c r="CI262" i="120"/>
  <c r="DD260" i="120"/>
  <c r="DC260" i="120"/>
  <c r="DB260" i="120"/>
  <c r="CK260" i="120"/>
  <c r="CJ260" i="120"/>
  <c r="CI260" i="120"/>
  <c r="BR260" i="120"/>
  <c r="BQ260" i="120"/>
  <c r="BP260" i="120"/>
  <c r="AY260" i="120"/>
  <c r="AX260" i="120"/>
  <c r="AW260" i="120"/>
  <c r="AF260" i="120"/>
  <c r="AE260" i="120"/>
  <c r="AD260" i="120"/>
  <c r="DD259" i="120"/>
  <c r="DC259" i="120"/>
  <c r="DB259" i="120"/>
  <c r="CK259" i="120"/>
  <c r="CJ259" i="120"/>
  <c r="CI259" i="120"/>
  <c r="BR259" i="120"/>
  <c r="BQ259" i="120"/>
  <c r="BP259" i="120"/>
  <c r="AY259" i="120"/>
  <c r="AX259" i="120"/>
  <c r="AW259" i="120"/>
  <c r="AF259" i="120"/>
  <c r="AE259" i="120"/>
  <c r="AD259" i="120"/>
  <c r="DD258" i="120"/>
  <c r="DC258" i="120"/>
  <c r="DB258" i="120"/>
  <c r="CK258" i="120"/>
  <c r="CJ258" i="120"/>
  <c r="CI258" i="120"/>
  <c r="BR258" i="120"/>
  <c r="BQ258" i="120"/>
  <c r="BP258" i="120"/>
  <c r="AY258" i="120"/>
  <c r="AX258" i="120"/>
  <c r="AW258" i="120"/>
  <c r="AF258" i="120"/>
  <c r="AE258" i="120"/>
  <c r="AD258" i="120"/>
  <c r="DD257" i="120"/>
  <c r="DC257" i="120"/>
  <c r="DB257" i="120"/>
  <c r="CK257" i="120"/>
  <c r="CJ257" i="120"/>
  <c r="CI257" i="120"/>
  <c r="AY257" i="120"/>
  <c r="AX257" i="120"/>
  <c r="AW257" i="120"/>
  <c r="DD256" i="120"/>
  <c r="DC256" i="120"/>
  <c r="DB256" i="120"/>
  <c r="CK256" i="120"/>
  <c r="CJ256" i="120"/>
  <c r="CI256" i="120"/>
  <c r="AF256" i="120"/>
  <c r="AE256" i="120"/>
  <c r="AD256" i="120"/>
  <c r="DD254" i="120"/>
  <c r="DC254" i="120"/>
  <c r="DB254" i="120"/>
  <c r="CK254" i="120"/>
  <c r="CJ254" i="120"/>
  <c r="CI254" i="120"/>
  <c r="DD253" i="120"/>
  <c r="DC253" i="120"/>
  <c r="DB253" i="120"/>
  <c r="CK253" i="120"/>
  <c r="CJ253" i="120"/>
  <c r="CI253" i="120"/>
  <c r="AD253" i="120"/>
  <c r="M253" i="120"/>
  <c r="L253" i="120"/>
  <c r="K253" i="120"/>
  <c r="DD252" i="120"/>
  <c r="DC252" i="120"/>
  <c r="DB252" i="120"/>
  <c r="CK252" i="120"/>
  <c r="CJ252" i="120"/>
  <c r="CI252" i="120"/>
  <c r="BP252" i="120"/>
  <c r="AW252" i="120"/>
  <c r="AF252" i="120"/>
  <c r="AE252" i="120"/>
  <c r="AD252" i="120"/>
  <c r="M252" i="120"/>
  <c r="L252" i="120"/>
  <c r="K252" i="120"/>
  <c r="DD251" i="120"/>
  <c r="DC251" i="120"/>
  <c r="DB251" i="120"/>
  <c r="CK251" i="120"/>
  <c r="CJ251" i="120"/>
  <c r="CI251" i="120"/>
  <c r="AD251" i="120"/>
  <c r="M251" i="120"/>
  <c r="L251" i="120"/>
  <c r="K251" i="120"/>
  <c r="DD250" i="120"/>
  <c r="DC250" i="120"/>
  <c r="DB250" i="120"/>
  <c r="CK250" i="120"/>
  <c r="CJ250" i="120"/>
  <c r="CI250" i="120"/>
  <c r="BP250" i="120"/>
  <c r="AW250" i="120"/>
  <c r="AF250" i="120"/>
  <c r="AE250" i="120"/>
  <c r="AD250" i="120"/>
  <c r="M250" i="120"/>
  <c r="L250" i="120"/>
  <c r="K250" i="120"/>
  <c r="DD249" i="120"/>
  <c r="DC249" i="120"/>
  <c r="DB249" i="120"/>
  <c r="CK249" i="120"/>
  <c r="CJ249" i="120"/>
  <c r="CI249" i="120"/>
  <c r="BP249" i="120"/>
  <c r="AW249" i="120"/>
  <c r="AF249" i="120"/>
  <c r="AE249" i="120"/>
  <c r="AD249" i="120"/>
  <c r="M249" i="120"/>
  <c r="L249" i="120"/>
  <c r="K249" i="120"/>
  <c r="DD248" i="120"/>
  <c r="DC248" i="120"/>
  <c r="DB248" i="120"/>
  <c r="CK248" i="120"/>
  <c r="CJ248" i="120"/>
  <c r="CI248" i="120"/>
  <c r="AD248" i="120"/>
  <c r="M248" i="120"/>
  <c r="L248" i="120"/>
  <c r="K248" i="120"/>
  <c r="DD247" i="120"/>
  <c r="DC247" i="120"/>
  <c r="DB247" i="120"/>
  <c r="CK247" i="120"/>
  <c r="CJ247" i="120"/>
  <c r="CI247" i="120"/>
  <c r="M247" i="120"/>
  <c r="L247" i="120"/>
  <c r="K247" i="120"/>
  <c r="BM239" i="120"/>
  <c r="BM237" i="120"/>
  <c r="AT237" i="120"/>
  <c r="AA237" i="120"/>
  <c r="H237" i="120"/>
  <c r="BM229" i="120"/>
  <c r="AT229" i="120"/>
  <c r="AA229" i="120"/>
  <c r="H229" i="120"/>
  <c r="K223" i="120"/>
  <c r="K213" i="120"/>
  <c r="BP203" i="120"/>
  <c r="AW203" i="120"/>
  <c r="AD203" i="120"/>
  <c r="K203" i="120"/>
  <c r="K193" i="120"/>
  <c r="AD183" i="120"/>
  <c r="AA183" i="120"/>
  <c r="AT183" i="120" s="1"/>
  <c r="BM183" i="120" s="1"/>
  <c r="K183" i="120"/>
  <c r="F191" i="120"/>
  <c r="F201" i="120" s="1"/>
  <c r="F211" i="120" s="1"/>
  <c r="F221" i="120" s="1"/>
  <c r="F190" i="120"/>
  <c r="F200" i="120" s="1"/>
  <c r="F210" i="120" s="1"/>
  <c r="F220" i="120" s="1"/>
  <c r="BM177" i="120"/>
  <c r="AT177" i="120"/>
  <c r="AA177" i="120"/>
  <c r="H177" i="120"/>
  <c r="K166" i="120"/>
  <c r="BP164" i="120"/>
  <c r="AW164" i="120"/>
  <c r="AD164" i="120"/>
  <c r="K164" i="120"/>
  <c r="BP161" i="120"/>
  <c r="AW161" i="120"/>
  <c r="AD161" i="120"/>
  <c r="K161" i="120"/>
  <c r="AW151" i="120"/>
  <c r="AD151" i="120"/>
  <c r="K151" i="120"/>
  <c r="K144" i="120"/>
  <c r="BP142" i="120"/>
  <c r="AW142" i="120"/>
  <c r="AD142" i="120"/>
  <c r="K142" i="120"/>
  <c r="BP139" i="120"/>
  <c r="AW139" i="120"/>
  <c r="AD139" i="120"/>
  <c r="K139" i="120"/>
  <c r="BP129" i="120"/>
  <c r="AW129" i="120"/>
  <c r="AD129" i="120"/>
  <c r="K129" i="120"/>
  <c r="Y124" i="120"/>
  <c r="AR124" i="120" s="1"/>
  <c r="BP120" i="120"/>
  <c r="AW120" i="120"/>
  <c r="AD120" i="120"/>
  <c r="K120" i="120"/>
  <c r="BP117" i="120"/>
  <c r="AW117" i="120"/>
  <c r="AD117" i="120"/>
  <c r="K117" i="120"/>
  <c r="BP107" i="120"/>
  <c r="AW107" i="120"/>
  <c r="AD107" i="120"/>
  <c r="K107" i="120"/>
  <c r="K100" i="120"/>
  <c r="BP98" i="120"/>
  <c r="AW98" i="120"/>
  <c r="AD98" i="120"/>
  <c r="K98" i="120"/>
  <c r="BP85" i="120"/>
  <c r="AW85" i="120"/>
  <c r="AD85" i="120"/>
  <c r="K85" i="120"/>
  <c r="BP76" i="120"/>
  <c r="AW76" i="120"/>
  <c r="AD76" i="120"/>
  <c r="K76" i="120"/>
  <c r="BP73" i="120"/>
  <c r="AW73" i="120"/>
  <c r="AD73" i="120"/>
  <c r="K73" i="120"/>
  <c r="BP63" i="120"/>
  <c r="AW63" i="120"/>
  <c r="AD63" i="120"/>
  <c r="K63" i="120"/>
  <c r="AA54" i="120"/>
  <c r="AA76" i="120" s="1"/>
  <c r="AA98" i="120" s="1"/>
  <c r="AA120" i="120" s="1"/>
  <c r="AA142" i="120" s="1"/>
  <c r="AA164" i="120" s="1"/>
  <c r="K54" i="120"/>
  <c r="BP51" i="120"/>
  <c r="AW51" i="120"/>
  <c r="AD51" i="120"/>
  <c r="K51" i="120"/>
  <c r="AA43" i="120"/>
  <c r="AA42" i="120"/>
  <c r="F86" i="120"/>
  <c r="F108" i="120" s="1"/>
  <c r="F130" i="120" s="1"/>
  <c r="F152" i="120" s="1"/>
  <c r="AW41" i="120"/>
  <c r="AD41" i="120"/>
  <c r="K41" i="120"/>
  <c r="F85" i="120"/>
  <c r="F107" i="120" s="1"/>
  <c r="F129" i="120" s="1"/>
  <c r="F151" i="120" s="1"/>
  <c r="AA40" i="120"/>
  <c r="F84" i="120"/>
  <c r="F106" i="120" s="1"/>
  <c r="F128" i="120" s="1"/>
  <c r="F150" i="120" s="1"/>
  <c r="F83" i="120"/>
  <c r="F105" i="120" s="1"/>
  <c r="F127" i="120" s="1"/>
  <c r="F149" i="120" s="1"/>
  <c r="AA38" i="120"/>
  <c r="F82" i="120"/>
  <c r="F104" i="120" s="1"/>
  <c r="F126" i="120" s="1"/>
  <c r="F148" i="120" s="1"/>
  <c r="F81" i="120"/>
  <c r="F103" i="120" s="1"/>
  <c r="F125" i="120" s="1"/>
  <c r="F147" i="120" s="1"/>
  <c r="BM34" i="120"/>
  <c r="AT34" i="120"/>
  <c r="AA34" i="120"/>
  <c r="H34" i="120"/>
  <c r="AB11" i="120"/>
  <c r="AA11" i="120"/>
  <c r="H11" i="120"/>
  <c r="B53" i="1"/>
  <c r="B17" i="53"/>
  <c r="F13" i="53"/>
  <c r="C13" i="53"/>
  <c r="G13" i="48"/>
  <c r="H13" i="52" s="1"/>
  <c r="E13" i="53" s="1"/>
  <c r="S87" i="46"/>
  <c r="T87" i="46"/>
  <c r="U87" i="46"/>
  <c r="V87" i="46"/>
  <c r="W87" i="46"/>
  <c r="X87" i="46"/>
  <c r="Y87" i="46"/>
  <c r="Z87" i="46"/>
  <c r="AA87" i="46"/>
  <c r="AB87" i="46"/>
  <c r="AC87" i="46"/>
  <c r="AD87" i="46"/>
  <c r="AE87" i="46"/>
  <c r="AF87" i="46"/>
  <c r="AG87" i="46"/>
  <c r="AH87" i="46"/>
  <c r="AI87" i="46"/>
  <c r="AJ87" i="46"/>
  <c r="AK87" i="46"/>
  <c r="AL87" i="46"/>
  <c r="AM87" i="46"/>
  <c r="AN87" i="46"/>
  <c r="AO87" i="46"/>
  <c r="AP87" i="46"/>
  <c r="AQ87" i="46"/>
  <c r="B24" i="1" l="1"/>
  <c r="AG41" i="120"/>
  <c r="AF248" i="120" s="1"/>
  <c r="AG248" i="120" s="1"/>
  <c r="AE253" i="120"/>
  <c r="BP41" i="120"/>
  <c r="R32" i="122"/>
  <c r="AE11" i="120"/>
  <c r="R32" i="127"/>
  <c r="BR252" i="120"/>
  <c r="R68" i="123"/>
  <c r="BR250" i="120"/>
  <c r="R47" i="133"/>
  <c r="AX249" i="120"/>
  <c r="CJ261" i="120"/>
  <c r="AF253" i="120"/>
  <c r="BQ252" i="120"/>
  <c r="AY252" i="120"/>
  <c r="AX252" i="120"/>
  <c r="R68" i="133"/>
  <c r="AX250" i="120"/>
  <c r="R44" i="133"/>
  <c r="R47" i="138"/>
  <c r="BR249" i="120"/>
  <c r="DC255" i="120"/>
  <c r="CK261" i="120"/>
  <c r="R24" i="132"/>
  <c r="R80" i="123"/>
  <c r="DD261" i="120"/>
  <c r="AA7" i="120"/>
  <c r="CL250" i="120"/>
  <c r="R17" i="138"/>
  <c r="AY249" i="120"/>
  <c r="BQ249" i="120"/>
  <c r="R17" i="123"/>
  <c r="R26" i="123"/>
  <c r="R32" i="138"/>
  <c r="AY250" i="120"/>
  <c r="BQ250" i="120"/>
  <c r="R44" i="123"/>
  <c r="R47" i="123"/>
  <c r="R59" i="138"/>
  <c r="R24" i="122"/>
  <c r="R24" i="127"/>
  <c r="DE250" i="120"/>
  <c r="DE252" i="120"/>
  <c r="DE254" i="120"/>
  <c r="R56" i="128"/>
  <c r="R59" i="128"/>
  <c r="R32" i="133"/>
  <c r="R32" i="123"/>
  <c r="L95" i="128"/>
  <c r="R26" i="128"/>
  <c r="R17" i="133"/>
  <c r="BP151" i="120"/>
  <c r="R59" i="123"/>
  <c r="R32" i="128"/>
  <c r="AZ258" i="120"/>
  <c r="AX208" i="120" s="1"/>
  <c r="R44" i="128"/>
  <c r="BP150" i="120"/>
  <c r="BQ150" i="120"/>
  <c r="BS173" i="120"/>
  <c r="BR173" i="120"/>
  <c r="BS152" i="120"/>
  <c r="BR152" i="120"/>
  <c r="BS170" i="120"/>
  <c r="BR170" i="120"/>
  <c r="BR169" i="120"/>
  <c r="BS169" i="120"/>
  <c r="BR29" i="120"/>
  <c r="BS29" i="120"/>
  <c r="BS26" i="120"/>
  <c r="BR26" i="120"/>
  <c r="BR20" i="120"/>
  <c r="BS20" i="120"/>
  <c r="BR31" i="120"/>
  <c r="BS31" i="120" s="1"/>
  <c r="BS28" i="120"/>
  <c r="BR28" i="120"/>
  <c r="BS24" i="120"/>
  <c r="BR24" i="120"/>
  <c r="BR18" i="120"/>
  <c r="BS18" i="120"/>
  <c r="BS108" i="120"/>
  <c r="BR251" i="120" s="1"/>
  <c r="BR108" i="120"/>
  <c r="BQ251" i="120" s="1"/>
  <c r="BR149" i="120"/>
  <c r="BS149" i="120"/>
  <c r="BR25" i="120"/>
  <c r="BS25" i="120"/>
  <c r="BS191" i="120"/>
  <c r="BR257" i="120" s="1"/>
  <c r="BR191" i="120"/>
  <c r="BQ257" i="120" s="1"/>
  <c r="R53" i="126"/>
  <c r="R57" i="126"/>
  <c r="R61" i="126"/>
  <c r="R65" i="126"/>
  <c r="R68" i="126"/>
  <c r="R17" i="128"/>
  <c r="BR172" i="120"/>
  <c r="BS172" i="120"/>
  <c r="BR151" i="120"/>
  <c r="BS151" i="120"/>
  <c r="BS148" i="120"/>
  <c r="BR148" i="120"/>
  <c r="BR147" i="120"/>
  <c r="BS147" i="120"/>
  <c r="AZ29" i="120"/>
  <c r="AY29" i="120"/>
  <c r="AZ26" i="120"/>
  <c r="AY26" i="120"/>
  <c r="AZ20" i="120"/>
  <c r="AY20" i="120"/>
  <c r="AY31" i="120"/>
  <c r="AZ31" i="120" s="1"/>
  <c r="AZ28" i="120"/>
  <c r="AY28" i="120"/>
  <c r="AZ24" i="120"/>
  <c r="AY24" i="120"/>
  <c r="AZ18" i="120"/>
  <c r="AY18" i="120"/>
  <c r="AZ108" i="120"/>
  <c r="AY251" i="120" s="1"/>
  <c r="AY108" i="120"/>
  <c r="AX251" i="120" s="1"/>
  <c r="AY149" i="120"/>
  <c r="AX253" i="120" s="1"/>
  <c r="AZ149" i="120"/>
  <c r="AY253" i="120" s="1"/>
  <c r="AZ25" i="120"/>
  <c r="AY25" i="120"/>
  <c r="AZ170" i="120"/>
  <c r="AY170" i="120"/>
  <c r="AY169" i="120"/>
  <c r="AZ169" i="120"/>
  <c r="R68" i="131"/>
  <c r="BR41" i="120"/>
  <c r="BQ248" i="120" s="1"/>
  <c r="BS41" i="120"/>
  <c r="BR248" i="120" s="1"/>
  <c r="AY41" i="120"/>
  <c r="AX248" i="120" s="1"/>
  <c r="BR33" i="120"/>
  <c r="BS33" i="120"/>
  <c r="AZ33" i="120"/>
  <c r="AY33" i="120"/>
  <c r="BS32" i="120"/>
  <c r="BR32" i="120"/>
  <c r="BS30" i="120"/>
  <c r="BR30" i="120"/>
  <c r="BR23" i="120"/>
  <c r="BS23" i="120"/>
  <c r="AZ23" i="120"/>
  <c r="AY23" i="120"/>
  <c r="BR17" i="120"/>
  <c r="R49" i="136"/>
  <c r="AG252" i="120"/>
  <c r="AG145" i="120" s="1"/>
  <c r="R68" i="128"/>
  <c r="R47" i="128"/>
  <c r="R32" i="132"/>
  <c r="R46" i="133"/>
  <c r="R49" i="131"/>
  <c r="R26" i="133"/>
  <c r="R56" i="133"/>
  <c r="R59" i="133"/>
  <c r="R26" i="138"/>
  <c r="R44" i="138"/>
  <c r="R56" i="138"/>
  <c r="R68" i="138"/>
  <c r="CK255" i="120"/>
  <c r="CI261" i="120"/>
  <c r="DC261" i="120"/>
  <c r="CL258" i="120"/>
  <c r="R43" i="133"/>
  <c r="AG250" i="120"/>
  <c r="AF101" i="120" s="1"/>
  <c r="R28" i="122"/>
  <c r="R64" i="128"/>
  <c r="R28" i="132"/>
  <c r="N250" i="120"/>
  <c r="N101" i="120" s="1"/>
  <c r="CJ255" i="120"/>
  <c r="DD255" i="120"/>
  <c r="AG249" i="120"/>
  <c r="DE249" i="120"/>
  <c r="AG251" i="120"/>
  <c r="DE251" i="120"/>
  <c r="DE253" i="120"/>
  <c r="DB261" i="120"/>
  <c r="R39" i="122"/>
  <c r="R28" i="127"/>
  <c r="R39" i="132"/>
  <c r="R46" i="138"/>
  <c r="DE248" i="120"/>
  <c r="DE247" i="120"/>
  <c r="R31" i="133"/>
  <c r="R34" i="133"/>
  <c r="R31" i="128"/>
  <c r="R34" i="128"/>
  <c r="R39" i="128"/>
  <c r="R40" i="128"/>
  <c r="CL248" i="120"/>
  <c r="N249" i="120"/>
  <c r="N251" i="120"/>
  <c r="L123" i="120" s="1"/>
  <c r="R66" i="128"/>
  <c r="R67" i="128"/>
  <c r="R69" i="128"/>
  <c r="R64" i="133"/>
  <c r="R73" i="133"/>
  <c r="R34" i="138"/>
  <c r="R40" i="138"/>
  <c r="R56" i="123"/>
  <c r="R77" i="123"/>
  <c r="J95" i="123"/>
  <c r="R80" i="128"/>
  <c r="J95" i="128"/>
  <c r="P95" i="128"/>
  <c r="R77" i="133"/>
  <c r="R80" i="133"/>
  <c r="R80" i="138"/>
  <c r="R39" i="127"/>
  <c r="R77" i="138"/>
  <c r="R55" i="128"/>
  <c r="R28" i="138"/>
  <c r="R28" i="133"/>
  <c r="R18" i="128"/>
  <c r="R75" i="128"/>
  <c r="R21" i="128"/>
  <c r="R22" i="138"/>
  <c r="R20" i="127"/>
  <c r="R20" i="132"/>
  <c r="P95" i="123"/>
  <c r="L95" i="123"/>
  <c r="C6" i="123"/>
  <c r="C6" i="128"/>
  <c r="C6" i="133"/>
  <c r="AZ260" i="120"/>
  <c r="AZ228" i="120" s="1"/>
  <c r="CL260" i="120"/>
  <c r="R77" i="128"/>
  <c r="R72" i="128"/>
  <c r="R73" i="128"/>
  <c r="R67" i="133"/>
  <c r="R73" i="138"/>
  <c r="I55" i="1"/>
  <c r="R55" i="138"/>
  <c r="G95" i="123"/>
  <c r="K95" i="123"/>
  <c r="M95" i="123"/>
  <c r="O95" i="123"/>
  <c r="K95" i="128"/>
  <c r="M95" i="128"/>
  <c r="O95" i="128"/>
  <c r="G95" i="128"/>
  <c r="R76" i="133"/>
  <c r="R79" i="133"/>
  <c r="R79" i="138"/>
  <c r="R70" i="133"/>
  <c r="R70" i="128"/>
  <c r="R67" i="138"/>
  <c r="R58" i="128"/>
  <c r="R63" i="128"/>
  <c r="R42" i="128"/>
  <c r="R45" i="128"/>
  <c r="R96" i="123"/>
  <c r="R97" i="123"/>
  <c r="N248" i="120"/>
  <c r="M57" i="120" s="1"/>
  <c r="AZ259" i="120"/>
  <c r="AZ218" i="120" s="1"/>
  <c r="CL259" i="120"/>
  <c r="DE257" i="120"/>
  <c r="AZ257" i="120"/>
  <c r="CL257" i="120"/>
  <c r="AG258" i="120"/>
  <c r="BS258" i="120"/>
  <c r="DE258" i="120"/>
  <c r="AG259" i="120"/>
  <c r="AF218" i="120" s="1"/>
  <c r="BS259" i="120"/>
  <c r="BS218" i="120" s="1"/>
  <c r="DE259" i="120"/>
  <c r="AG260" i="120"/>
  <c r="AG228" i="120" s="1"/>
  <c r="BS260" i="120"/>
  <c r="BS228" i="120" s="1"/>
  <c r="DE260" i="120"/>
  <c r="CL254" i="120"/>
  <c r="R19" i="138"/>
  <c r="R52" i="138"/>
  <c r="R52" i="133"/>
  <c r="R58" i="138"/>
  <c r="R79" i="128"/>
  <c r="G96" i="128"/>
  <c r="G97" i="128"/>
  <c r="R19" i="133"/>
  <c r="R22" i="133"/>
  <c r="R40" i="133"/>
  <c r="R31" i="138"/>
  <c r="R43" i="138"/>
  <c r="R78" i="128"/>
  <c r="R19" i="128"/>
  <c r="R22" i="128"/>
  <c r="R27" i="128"/>
  <c r="R28" i="128"/>
  <c r="R30" i="128"/>
  <c r="R33" i="128"/>
  <c r="R43" i="128"/>
  <c r="R46" i="128"/>
  <c r="R51" i="128"/>
  <c r="R52" i="128"/>
  <c r="R54" i="128"/>
  <c r="R57" i="128"/>
  <c r="R76" i="128"/>
  <c r="F96" i="128"/>
  <c r="H96" i="128"/>
  <c r="N96" i="128"/>
  <c r="F97" i="128"/>
  <c r="H97" i="128"/>
  <c r="R55" i="133"/>
  <c r="R58" i="133"/>
  <c r="R64" i="138"/>
  <c r="R70" i="138"/>
  <c r="R76" i="138"/>
  <c r="C10" i="138"/>
  <c r="C10" i="133"/>
  <c r="C10" i="128"/>
  <c r="C14" i="125"/>
  <c r="C11" i="122"/>
  <c r="C10" i="123" s="1"/>
  <c r="F10" i="138"/>
  <c r="F10" i="133"/>
  <c r="F10" i="128"/>
  <c r="C13" i="137"/>
  <c r="C12" i="138" s="1"/>
  <c r="C13" i="139" s="1"/>
  <c r="C13" i="132"/>
  <c r="C12" i="133" s="1"/>
  <c r="C13" i="134" s="1"/>
  <c r="C13" i="127"/>
  <c r="C12" i="128" s="1"/>
  <c r="C13" i="129" s="1"/>
  <c r="L84" i="138"/>
  <c r="L96" i="138" s="1"/>
  <c r="L96" i="133"/>
  <c r="G11" i="122"/>
  <c r="F10" i="123" s="1"/>
  <c r="C11" i="124"/>
  <c r="P84" i="138"/>
  <c r="P96" i="138" s="1"/>
  <c r="P96" i="133"/>
  <c r="K23" i="127"/>
  <c r="K31" i="127"/>
  <c r="J96" i="138"/>
  <c r="R84" i="128"/>
  <c r="I96" i="128"/>
  <c r="K96" i="128"/>
  <c r="M96" i="128"/>
  <c r="O96" i="128"/>
  <c r="Q96" i="128"/>
  <c r="K19" i="132"/>
  <c r="K23" i="132"/>
  <c r="K27" i="132"/>
  <c r="K31" i="132"/>
  <c r="K35" i="132"/>
  <c r="N38" i="132"/>
  <c r="J18" i="133"/>
  <c r="I21" i="133"/>
  <c r="K21" i="133"/>
  <c r="I27" i="133"/>
  <c r="K27" i="133"/>
  <c r="I30" i="133"/>
  <c r="K30" i="133"/>
  <c r="J33" i="133"/>
  <c r="J39" i="133"/>
  <c r="J42" i="133"/>
  <c r="I45" i="133"/>
  <c r="K45" i="133"/>
  <c r="I51" i="133"/>
  <c r="K51" i="133"/>
  <c r="I54" i="133"/>
  <c r="K54" i="133"/>
  <c r="J57" i="133"/>
  <c r="J63" i="133"/>
  <c r="J66" i="133"/>
  <c r="I69" i="133"/>
  <c r="K69" i="133"/>
  <c r="J72" i="133"/>
  <c r="J75" i="133"/>
  <c r="I78" i="133"/>
  <c r="K78" i="133"/>
  <c r="G96" i="133"/>
  <c r="I84" i="133"/>
  <c r="K84" i="133"/>
  <c r="N84" i="133"/>
  <c r="G97" i="133"/>
  <c r="I97" i="133"/>
  <c r="K97" i="133"/>
  <c r="J95" i="133"/>
  <c r="L95" i="133"/>
  <c r="P95" i="133"/>
  <c r="M84" i="138"/>
  <c r="M96" i="138" s="1"/>
  <c r="M96" i="133"/>
  <c r="O84" i="138"/>
  <c r="O96" i="138" s="1"/>
  <c r="O96" i="133"/>
  <c r="Q84" i="138"/>
  <c r="Q96" i="138" s="1"/>
  <c r="Q96" i="133"/>
  <c r="F96" i="133"/>
  <c r="K19" i="127"/>
  <c r="K27" i="127"/>
  <c r="K35" i="127"/>
  <c r="K38" i="127"/>
  <c r="I96" i="138"/>
  <c r="K96" i="138"/>
  <c r="R85" i="128"/>
  <c r="J96" i="128"/>
  <c r="L96" i="128"/>
  <c r="P96" i="128"/>
  <c r="N19" i="132"/>
  <c r="N23" i="132"/>
  <c r="N27" i="132"/>
  <c r="N31" i="132"/>
  <c r="N35" i="132"/>
  <c r="K38" i="132"/>
  <c r="I18" i="133"/>
  <c r="K18" i="133"/>
  <c r="J21" i="133"/>
  <c r="J27" i="133"/>
  <c r="J30" i="133"/>
  <c r="I33" i="133"/>
  <c r="K33" i="133"/>
  <c r="I39" i="133"/>
  <c r="K39" i="133"/>
  <c r="I42" i="133"/>
  <c r="K42" i="133"/>
  <c r="J45" i="133"/>
  <c r="J51" i="133"/>
  <c r="J54" i="133"/>
  <c r="I57" i="133"/>
  <c r="K57" i="133"/>
  <c r="I63" i="133"/>
  <c r="K63" i="133"/>
  <c r="I66" i="133"/>
  <c r="K66" i="133"/>
  <c r="J69" i="133"/>
  <c r="I72" i="133"/>
  <c r="K72" i="133"/>
  <c r="I75" i="133"/>
  <c r="K75" i="133"/>
  <c r="J78" i="133"/>
  <c r="H96" i="133"/>
  <c r="J84" i="133"/>
  <c r="F97" i="133"/>
  <c r="H97" i="133"/>
  <c r="J97" i="133"/>
  <c r="G95" i="133"/>
  <c r="K95" i="133"/>
  <c r="M95" i="133"/>
  <c r="O95" i="133"/>
  <c r="R18" i="138"/>
  <c r="R21" i="138"/>
  <c r="R27" i="138"/>
  <c r="R30" i="138"/>
  <c r="R33" i="138"/>
  <c r="R39" i="138"/>
  <c r="R54" i="138"/>
  <c r="R57" i="138"/>
  <c r="R63" i="138"/>
  <c r="R75" i="138"/>
  <c r="R78" i="138"/>
  <c r="H96" i="138"/>
  <c r="G97" i="138"/>
  <c r="I97" i="138"/>
  <c r="K97" i="138"/>
  <c r="M97" i="138"/>
  <c r="G95" i="138"/>
  <c r="K95" i="138"/>
  <c r="M95" i="138"/>
  <c r="O95" i="138"/>
  <c r="R85" i="133"/>
  <c r="R42" i="138"/>
  <c r="R45" i="138"/>
  <c r="R51" i="138"/>
  <c r="R66" i="138"/>
  <c r="R69" i="138"/>
  <c r="R72" i="138"/>
  <c r="G96" i="138"/>
  <c r="F97" i="138"/>
  <c r="H97" i="138"/>
  <c r="J97" i="138"/>
  <c r="L97" i="138"/>
  <c r="N97" i="138"/>
  <c r="J95" i="138"/>
  <c r="L95" i="138"/>
  <c r="P95" i="138"/>
  <c r="R85" i="138"/>
  <c r="F96" i="138"/>
  <c r="N253" i="120"/>
  <c r="CL253" i="120"/>
  <c r="N252" i="120"/>
  <c r="CL252" i="120"/>
  <c r="CL251" i="120"/>
  <c r="CL249" i="120"/>
  <c r="AD54" i="120"/>
  <c r="N247" i="120"/>
  <c r="CL247" i="120"/>
  <c r="AT37" i="120"/>
  <c r="AA59" i="120"/>
  <c r="AA81" i="120" s="1"/>
  <c r="AA103" i="120" s="1"/>
  <c r="AA125" i="120" s="1"/>
  <c r="AA147" i="120" s="1"/>
  <c r="AT39" i="120"/>
  <c r="AA61" i="120"/>
  <c r="AA83" i="120" s="1"/>
  <c r="AA105" i="120" s="1"/>
  <c r="AA127" i="120" s="1"/>
  <c r="AA149" i="120" s="1"/>
  <c r="AT43" i="120"/>
  <c r="AA65" i="120"/>
  <c r="AA87" i="120" s="1"/>
  <c r="AA109" i="120" s="1"/>
  <c r="AA131" i="120" s="1"/>
  <c r="AA153" i="120" s="1"/>
  <c r="AT38" i="120"/>
  <c r="AA60" i="120"/>
  <c r="AA82" i="120" s="1"/>
  <c r="AA104" i="120" s="1"/>
  <c r="AA126" i="120" s="1"/>
  <c r="AA148" i="120" s="1"/>
  <c r="AT40" i="120"/>
  <c r="AA62" i="120"/>
  <c r="AA84" i="120" s="1"/>
  <c r="AA106" i="120" s="1"/>
  <c r="AA128" i="120" s="1"/>
  <c r="AA150" i="120" s="1"/>
  <c r="AT42" i="120"/>
  <c r="AT64" i="120" s="1"/>
  <c r="AA64" i="120"/>
  <c r="AA86" i="120" s="1"/>
  <c r="AA108" i="120" s="1"/>
  <c r="AA130" i="120" s="1"/>
  <c r="AA152" i="120" s="1"/>
  <c r="BP54" i="120"/>
  <c r="AW54" i="120"/>
  <c r="AD11" i="120"/>
  <c r="Y37" i="120"/>
  <c r="Y38" i="120"/>
  <c r="Y39" i="120"/>
  <c r="Y40" i="120"/>
  <c r="Y41" i="120"/>
  <c r="Y42" i="120"/>
  <c r="Y43" i="120"/>
  <c r="AA44" i="120"/>
  <c r="AA45" i="120"/>
  <c r="AA46" i="120"/>
  <c r="AA47" i="120"/>
  <c r="AA48" i="120"/>
  <c r="AA49" i="120"/>
  <c r="AA52" i="120"/>
  <c r="AT54" i="120"/>
  <c r="AA55" i="120"/>
  <c r="AA56" i="120"/>
  <c r="Y58" i="120"/>
  <c r="AA79" i="120" s="1"/>
  <c r="AD78" i="120"/>
  <c r="AD122" i="120"/>
  <c r="AT145" i="120"/>
  <c r="BK124" i="120"/>
  <c r="BM145" i="120" s="1"/>
  <c r="AD166" i="120"/>
  <c r="Y36" i="120"/>
  <c r="Y44" i="120"/>
  <c r="Y45" i="120"/>
  <c r="Y46" i="120"/>
  <c r="Y47" i="120"/>
  <c r="Y52" i="120"/>
  <c r="Y53" i="120"/>
  <c r="Y54" i="120"/>
  <c r="Y56" i="120"/>
  <c r="AA188" i="120"/>
  <c r="AR179" i="120"/>
  <c r="BP213" i="120"/>
  <c r="AW213" i="120"/>
  <c r="K78" i="120"/>
  <c r="Y80" i="120"/>
  <c r="K122" i="120"/>
  <c r="AA145" i="120"/>
  <c r="Y168" i="120"/>
  <c r="H176" i="120"/>
  <c r="AA194" i="120"/>
  <c r="AA204" i="120" s="1"/>
  <c r="AA214" i="120" s="1"/>
  <c r="AA224" i="120" s="1"/>
  <c r="AT184" i="120"/>
  <c r="AT186" i="120"/>
  <c r="AA196" i="120"/>
  <c r="AA206" i="120" s="1"/>
  <c r="AA216" i="120" s="1"/>
  <c r="AA226" i="120" s="1"/>
  <c r="AT187" i="120"/>
  <c r="AA197" i="120"/>
  <c r="AA207" i="120" s="1"/>
  <c r="AA217" i="120" s="1"/>
  <c r="AA227" i="120" s="1"/>
  <c r="BP193" i="120"/>
  <c r="AW193" i="120"/>
  <c r="Y102" i="120"/>
  <c r="Y146" i="120"/>
  <c r="Y180" i="120"/>
  <c r="Y181" i="120"/>
  <c r="Y182" i="120"/>
  <c r="Y183" i="120"/>
  <c r="Y184" i="120"/>
  <c r="AA185" i="120"/>
  <c r="Y186" i="120"/>
  <c r="Y187" i="120"/>
  <c r="H188" i="120"/>
  <c r="AD193" i="120"/>
  <c r="Y199" i="120"/>
  <c r="AD213" i="120"/>
  <c r="BP223" i="120"/>
  <c r="AW223" i="120"/>
  <c r="AA180" i="120"/>
  <c r="AA181" i="120"/>
  <c r="AA182" i="120"/>
  <c r="Y185" i="120"/>
  <c r="Y189" i="120"/>
  <c r="Y209" i="120"/>
  <c r="Y219" i="120"/>
  <c r="CI255" i="120"/>
  <c r="DB255" i="120"/>
  <c r="CL262" i="120"/>
  <c r="DE262" i="120"/>
  <c r="AD223" i="120"/>
  <c r="AG256" i="120"/>
  <c r="CL256" i="120"/>
  <c r="DE256" i="120"/>
  <c r="C8" i="31"/>
  <c r="H8" i="31"/>
  <c r="L48" i="54"/>
  <c r="L49" i="54"/>
  <c r="L46" i="54"/>
  <c r="L45" i="54"/>
  <c r="L44" i="54"/>
  <c r="L43" i="54"/>
  <c r="L42" i="54"/>
  <c r="L41" i="54"/>
  <c r="L40" i="54"/>
  <c r="L39" i="54"/>
  <c r="L38" i="54"/>
  <c r="L37" i="54"/>
  <c r="L36" i="54"/>
  <c r="L35" i="54"/>
  <c r="L34" i="54"/>
  <c r="L33" i="54"/>
  <c r="L32" i="54"/>
  <c r="L31" i="54"/>
  <c r="L30" i="54"/>
  <c r="L29" i="54"/>
  <c r="L28" i="54"/>
  <c r="L27" i="54"/>
  <c r="L26" i="54"/>
  <c r="L25" i="54"/>
  <c r="L24" i="54"/>
  <c r="L23" i="54"/>
  <c r="L22" i="54"/>
  <c r="N2" i="53"/>
  <c r="Q2" i="52"/>
  <c r="K2" i="49"/>
  <c r="I6" i="31"/>
  <c r="G61" i="48"/>
  <c r="J108" i="9"/>
  <c r="J109" i="9" s="1"/>
  <c r="K108" i="9"/>
  <c r="K109" i="9" s="1"/>
  <c r="N108" i="9"/>
  <c r="N109" i="9" s="1"/>
  <c r="O108" i="9"/>
  <c r="O109" i="9" s="1"/>
  <c r="R108" i="9"/>
  <c r="R109" i="9" s="1"/>
  <c r="S108" i="9"/>
  <c r="S109" i="9" s="1"/>
  <c r="V108" i="9"/>
  <c r="V109" i="9" s="1"/>
  <c r="W108" i="9"/>
  <c r="W109" i="9" s="1"/>
  <c r="Z108" i="9"/>
  <c r="Z109" i="9" s="1"/>
  <c r="AA108" i="9"/>
  <c r="AA109" i="9" s="1"/>
  <c r="AD108" i="9"/>
  <c r="AD109" i="9" s="1"/>
  <c r="AE108" i="9"/>
  <c r="AE109" i="9" s="1"/>
  <c r="AH108" i="9"/>
  <c r="AH109" i="9" s="1"/>
  <c r="AI108" i="9"/>
  <c r="AI109" i="9" s="1"/>
  <c r="AL108" i="9"/>
  <c r="AL109" i="9" s="1"/>
  <c r="AM108" i="9"/>
  <c r="AM109" i="9" s="1"/>
  <c r="AP108" i="9"/>
  <c r="AP109" i="9" s="1"/>
  <c r="AQ108" i="9"/>
  <c r="AQ109" i="9" s="1"/>
  <c r="AT108" i="9"/>
  <c r="AT109" i="9" s="1"/>
  <c r="AU108" i="9"/>
  <c r="AU109" i="9" s="1"/>
  <c r="AX108" i="9"/>
  <c r="AX109" i="9" s="1"/>
  <c r="AY108" i="9"/>
  <c r="AY109" i="9" s="1"/>
  <c r="BB108" i="9"/>
  <c r="BB109" i="9" s="1"/>
  <c r="BC108" i="9"/>
  <c r="BC109" i="9" s="1"/>
  <c r="BF108" i="9"/>
  <c r="BF109" i="9" s="1"/>
  <c r="BG108" i="9"/>
  <c r="BG109" i="9" s="1"/>
  <c r="BJ108" i="9"/>
  <c r="BJ109" i="9" s="1"/>
  <c r="BK108" i="9"/>
  <c r="BK109" i="9" s="1"/>
  <c r="BN108" i="9"/>
  <c r="BN109" i="9" s="1"/>
  <c r="BO108" i="9"/>
  <c r="BO109" i="9" s="1"/>
  <c r="BR108" i="9"/>
  <c r="BR109" i="9" s="1"/>
  <c r="BS108" i="9"/>
  <c r="BS109" i="9" s="1"/>
  <c r="BV108" i="9"/>
  <c r="BV109" i="9" s="1"/>
  <c r="BW108" i="9"/>
  <c r="BW109" i="9" s="1"/>
  <c r="BZ108" i="9"/>
  <c r="BZ109" i="9" s="1"/>
  <c r="CA108" i="9"/>
  <c r="CA109" i="9" s="1"/>
  <c r="CD108" i="9"/>
  <c r="CD109" i="9" s="1"/>
  <c r="CE108" i="9"/>
  <c r="CE109" i="9" s="1"/>
  <c r="CH108" i="9"/>
  <c r="CH109" i="9" s="1"/>
  <c r="CI108" i="9"/>
  <c r="CI109" i="9" s="1"/>
  <c r="CL108" i="9"/>
  <c r="CL109" i="9" s="1"/>
  <c r="CM108" i="9"/>
  <c r="CM109" i="9" s="1"/>
  <c r="CP108" i="9"/>
  <c r="CP109" i="9" s="1"/>
  <c r="CQ108" i="9"/>
  <c r="CQ109" i="9" s="1"/>
  <c r="CT108" i="9"/>
  <c r="CT109" i="9" s="1"/>
  <c r="CU108" i="9"/>
  <c r="CU109" i="9" s="1"/>
  <c r="U44" i="52"/>
  <c r="V44" i="52"/>
  <c r="W44" i="52"/>
  <c r="X44" i="52"/>
  <c r="Y44" i="52"/>
  <c r="Z44" i="52"/>
  <c r="AA44" i="52"/>
  <c r="AB44" i="52"/>
  <c r="AC44" i="52"/>
  <c r="AD44" i="52"/>
  <c r="AE44" i="52"/>
  <c r="AF44" i="52"/>
  <c r="AW17" i="52"/>
  <c r="AX17" i="52"/>
  <c r="AY17" i="52"/>
  <c r="AZ17" i="52"/>
  <c r="BA17" i="52"/>
  <c r="BB17" i="52"/>
  <c r="BC17" i="52"/>
  <c r="BD17" i="52"/>
  <c r="BE17" i="52"/>
  <c r="BF17" i="52"/>
  <c r="BG17" i="52"/>
  <c r="BH17" i="52"/>
  <c r="AZ41" i="120" l="1"/>
  <c r="AY248" i="120" s="1"/>
  <c r="AZ248" i="120" s="1"/>
  <c r="AX57" i="120" s="1"/>
  <c r="AZ249" i="120"/>
  <c r="AX79" i="120" s="1"/>
  <c r="BS252" i="120"/>
  <c r="BR145" i="120" s="1"/>
  <c r="AG253" i="120"/>
  <c r="AG167" i="120" s="1"/>
  <c r="BS249" i="120"/>
  <c r="BS79" i="120" s="1"/>
  <c r="AZ252" i="120"/>
  <c r="AZ145" i="120" s="1"/>
  <c r="AE228" i="120"/>
  <c r="BS250" i="120"/>
  <c r="BR101" i="120" s="1"/>
  <c r="CL261" i="120"/>
  <c r="CJ263" i="120"/>
  <c r="AZ250" i="120"/>
  <c r="AX101" i="120" s="1"/>
  <c r="DE261" i="120"/>
  <c r="CK263" i="120"/>
  <c r="DC263" i="120"/>
  <c r="AX228" i="120"/>
  <c r="DD263" i="120"/>
  <c r="CL255" i="120"/>
  <c r="BR228" i="120"/>
  <c r="BQ228" i="120"/>
  <c r="BS257" i="120"/>
  <c r="BQ198" i="120" s="1"/>
  <c r="BR218" i="120"/>
  <c r="BS248" i="120"/>
  <c r="BR57" i="120" s="1"/>
  <c r="DE255" i="120"/>
  <c r="BS251" i="120"/>
  <c r="BS123" i="120" s="1"/>
  <c r="AZ253" i="120"/>
  <c r="AX167" i="120" s="1"/>
  <c r="AY208" i="120"/>
  <c r="AZ208" i="120"/>
  <c r="AE145" i="120"/>
  <c r="AZ251" i="120"/>
  <c r="AY123" i="120" s="1"/>
  <c r="AY228" i="120"/>
  <c r="BQ218" i="120"/>
  <c r="BS150" i="120"/>
  <c r="BR253" i="120" s="1"/>
  <c r="BR150" i="120"/>
  <c r="BQ253" i="120" s="1"/>
  <c r="BP253" i="120"/>
  <c r="BS17" i="120"/>
  <c r="AF145" i="120"/>
  <c r="M101" i="120"/>
  <c r="L101" i="120"/>
  <c r="AE79" i="120"/>
  <c r="AG79" i="120"/>
  <c r="AF79" i="120"/>
  <c r="AF228" i="120"/>
  <c r="AG101" i="120"/>
  <c r="AE101" i="120"/>
  <c r="R84" i="133"/>
  <c r="AE123" i="120"/>
  <c r="AG123" i="120"/>
  <c r="AF123" i="120"/>
  <c r="AF57" i="120"/>
  <c r="AG57" i="120"/>
  <c r="AE57" i="120"/>
  <c r="DN14" i="9"/>
  <c r="AZ18" i="52" s="1"/>
  <c r="DR14" i="9"/>
  <c r="BD18" i="52" s="1"/>
  <c r="N123" i="120"/>
  <c r="M123" i="120"/>
  <c r="H2" i="139"/>
  <c r="I2" i="140" s="1"/>
  <c r="R2" i="138"/>
  <c r="H2" i="134"/>
  <c r="I2" i="135" s="1"/>
  <c r="R2" i="133"/>
  <c r="H2" i="129"/>
  <c r="I2" i="130" s="1"/>
  <c r="R2" i="128"/>
  <c r="H2" i="124"/>
  <c r="I2" i="125" s="1"/>
  <c r="R2" i="123"/>
  <c r="R2" i="137"/>
  <c r="R2" i="136"/>
  <c r="R2" i="132"/>
  <c r="R2" i="131"/>
  <c r="R2" i="127"/>
  <c r="R2" i="126"/>
  <c r="R2" i="122"/>
  <c r="R2" i="121"/>
  <c r="R18" i="133"/>
  <c r="N79" i="120"/>
  <c r="L79" i="120"/>
  <c r="M79" i="120"/>
  <c r="D23" i="137"/>
  <c r="D23" i="127"/>
  <c r="D23" i="132"/>
  <c r="D23" i="122"/>
  <c r="D25" i="137"/>
  <c r="D25" i="127"/>
  <c r="D25" i="132"/>
  <c r="D25" i="122"/>
  <c r="D26" i="132"/>
  <c r="D26" i="122"/>
  <c r="D26" i="137"/>
  <c r="D26" i="127"/>
  <c r="D28" i="132"/>
  <c r="D28" i="122"/>
  <c r="D28" i="137"/>
  <c r="D28" i="127"/>
  <c r="D31" i="137"/>
  <c r="D31" i="127"/>
  <c r="D31" i="132"/>
  <c r="D31" i="122"/>
  <c r="D33" i="137"/>
  <c r="D33" i="127"/>
  <c r="D33" i="132"/>
  <c r="D33" i="122"/>
  <c r="D34" i="132"/>
  <c r="D34" i="122"/>
  <c r="D34" i="137"/>
  <c r="D34" i="127"/>
  <c r="D36" i="132"/>
  <c r="D36" i="122"/>
  <c r="D36" i="137"/>
  <c r="D36" i="127"/>
  <c r="D37" i="137"/>
  <c r="D37" i="127"/>
  <c r="D37" i="132"/>
  <c r="D37" i="122"/>
  <c r="D39" i="137"/>
  <c r="D39" i="127"/>
  <c r="D39" i="132"/>
  <c r="D39" i="122"/>
  <c r="D22" i="132"/>
  <c r="D22" i="122"/>
  <c r="D22" i="137"/>
  <c r="D22" i="127"/>
  <c r="D24" i="132"/>
  <c r="D24" i="122"/>
  <c r="D24" i="137"/>
  <c r="D24" i="127"/>
  <c r="D27" i="137"/>
  <c r="D27" i="127"/>
  <c r="D27" i="132"/>
  <c r="D27" i="122"/>
  <c r="D29" i="137"/>
  <c r="D29" i="127"/>
  <c r="D29" i="132"/>
  <c r="D29" i="122"/>
  <c r="D30" i="132"/>
  <c r="D30" i="122"/>
  <c r="D30" i="137"/>
  <c r="D30" i="127"/>
  <c r="D32" i="132"/>
  <c r="D32" i="122"/>
  <c r="D32" i="137"/>
  <c r="D32" i="127"/>
  <c r="D35" i="137"/>
  <c r="D35" i="127"/>
  <c r="D35" i="132"/>
  <c r="D35" i="122"/>
  <c r="D38" i="132"/>
  <c r="D38" i="122"/>
  <c r="D38" i="137"/>
  <c r="D38" i="127"/>
  <c r="D40" i="132"/>
  <c r="D40" i="122"/>
  <c r="D40" i="137"/>
  <c r="D40" i="127"/>
  <c r="D41" i="137"/>
  <c r="D41" i="127"/>
  <c r="D41" i="132"/>
  <c r="D41" i="122"/>
  <c r="D43" i="137"/>
  <c r="D43" i="127"/>
  <c r="D43" i="132"/>
  <c r="D43" i="122"/>
  <c r="AY218" i="120"/>
  <c r="AX218" i="120"/>
  <c r="AG218" i="120"/>
  <c r="R75" i="133"/>
  <c r="R66" i="133"/>
  <c r="R63" i="133"/>
  <c r="R57" i="133"/>
  <c r="R20" i="122"/>
  <c r="N57" i="120"/>
  <c r="L57" i="120"/>
  <c r="AE218" i="120"/>
  <c r="BS208" i="120"/>
  <c r="BQ208" i="120"/>
  <c r="BR208" i="120"/>
  <c r="AY198" i="120"/>
  <c r="AZ198" i="120"/>
  <c r="AX198" i="120"/>
  <c r="AG208" i="120"/>
  <c r="AE208" i="120"/>
  <c r="AF208" i="120"/>
  <c r="R78" i="133"/>
  <c r="R54" i="133"/>
  <c r="R45" i="133"/>
  <c r="R27" i="133"/>
  <c r="R97" i="128"/>
  <c r="R42" i="133"/>
  <c r="R21" i="133"/>
  <c r="R72" i="133"/>
  <c r="R39" i="133"/>
  <c r="R33" i="133"/>
  <c r="R51" i="133"/>
  <c r="R96" i="128"/>
  <c r="R69" i="133"/>
  <c r="R30" i="133"/>
  <c r="R97" i="138"/>
  <c r="R97" i="133"/>
  <c r="K96" i="133"/>
  <c r="N84" i="138"/>
  <c r="N96" i="133"/>
  <c r="J96" i="133"/>
  <c r="I96" i="133"/>
  <c r="N167" i="120"/>
  <c r="L167" i="120"/>
  <c r="M167" i="120"/>
  <c r="N145" i="120"/>
  <c r="L145" i="120"/>
  <c r="M145" i="120"/>
  <c r="M34" i="120"/>
  <c r="N34" i="120"/>
  <c r="L34" i="120"/>
  <c r="AA198" i="120"/>
  <c r="AR189" i="120"/>
  <c r="AA192" i="120"/>
  <c r="AA202" i="120" s="1"/>
  <c r="AA212" i="120" s="1"/>
  <c r="AA222" i="120" s="1"/>
  <c r="AT182" i="120"/>
  <c r="AR199" i="120"/>
  <c r="AA208" i="120"/>
  <c r="Y197" i="120"/>
  <c r="Y207" i="120" s="1"/>
  <c r="Y217" i="120" s="1"/>
  <c r="Y227" i="120" s="1"/>
  <c r="AR187" i="120"/>
  <c r="Y196" i="120"/>
  <c r="Y206" i="120" s="1"/>
  <c r="Y216" i="120" s="1"/>
  <c r="Y226" i="120" s="1"/>
  <c r="AR186" i="120"/>
  <c r="AT185" i="120"/>
  <c r="AA195" i="120"/>
  <c r="AA205" i="120" s="1"/>
  <c r="AA215" i="120" s="1"/>
  <c r="AA225" i="120" s="1"/>
  <c r="Y193" i="120"/>
  <c r="Y203" i="120" s="1"/>
  <c r="Y213" i="120" s="1"/>
  <c r="Y223" i="120" s="1"/>
  <c r="AR183" i="120"/>
  <c r="Y192" i="120"/>
  <c r="Y202" i="120" s="1"/>
  <c r="Y212" i="120" s="1"/>
  <c r="Y222" i="120" s="1"/>
  <c r="AR182" i="120"/>
  <c r="Y191" i="120"/>
  <c r="Y201" i="120" s="1"/>
  <c r="Y211" i="120" s="1"/>
  <c r="Y221" i="120" s="1"/>
  <c r="AR181" i="120"/>
  <c r="Y190" i="120"/>
  <c r="Y200" i="120" s="1"/>
  <c r="Y210" i="120" s="1"/>
  <c r="Y220" i="120" s="1"/>
  <c r="AR180" i="120"/>
  <c r="AA123" i="120"/>
  <c r="AR102" i="120"/>
  <c r="BM187" i="120"/>
  <c r="BM197" i="120" s="1"/>
  <c r="BM207" i="120" s="1"/>
  <c r="BM217" i="120" s="1"/>
  <c r="BM227" i="120" s="1"/>
  <c r="AT197" i="120"/>
  <c r="AT207" i="120" s="1"/>
  <c r="AT217" i="120" s="1"/>
  <c r="AT227" i="120" s="1"/>
  <c r="BM186" i="120"/>
  <c r="BM196" i="120" s="1"/>
  <c r="BM206" i="120" s="1"/>
  <c r="BM216" i="120" s="1"/>
  <c r="BM226" i="120" s="1"/>
  <c r="AT196" i="120"/>
  <c r="AT206" i="120" s="1"/>
  <c r="AT216" i="120" s="1"/>
  <c r="AT226" i="120" s="1"/>
  <c r="AA176" i="120"/>
  <c r="AR168" i="120"/>
  <c r="AD144" i="120"/>
  <c r="Y76" i="120"/>
  <c r="Y98" i="120" s="1"/>
  <c r="Y120" i="120" s="1"/>
  <c r="Y142" i="120" s="1"/>
  <c r="Y164" i="120" s="1"/>
  <c r="AR54" i="120"/>
  <c r="Y69" i="120"/>
  <c r="Y91" i="120" s="1"/>
  <c r="Y113" i="120" s="1"/>
  <c r="Y135" i="120" s="1"/>
  <c r="Y157" i="120" s="1"/>
  <c r="AR47" i="120"/>
  <c r="Y67" i="120"/>
  <c r="Y89" i="120" s="1"/>
  <c r="Y111" i="120" s="1"/>
  <c r="Y133" i="120" s="1"/>
  <c r="Y155" i="120" s="1"/>
  <c r="AR45" i="120"/>
  <c r="AA78" i="120"/>
  <c r="AA100" i="120" s="1"/>
  <c r="AA122" i="120" s="1"/>
  <c r="AA144" i="120" s="1"/>
  <c r="AA166" i="120" s="1"/>
  <c r="AT56" i="120"/>
  <c r="AA77" i="120"/>
  <c r="AA99" i="120" s="1"/>
  <c r="AA121" i="120" s="1"/>
  <c r="AA143" i="120" s="1"/>
  <c r="AA165" i="120" s="1"/>
  <c r="AT55" i="120"/>
  <c r="AA74" i="120"/>
  <c r="AA96" i="120" s="1"/>
  <c r="AA118" i="120" s="1"/>
  <c r="AA140" i="120" s="1"/>
  <c r="AA162" i="120" s="1"/>
  <c r="AT52" i="120"/>
  <c r="AT74" i="120" s="1"/>
  <c r="AA94" i="120"/>
  <c r="AA116" i="120" s="1"/>
  <c r="AA138" i="120" s="1"/>
  <c r="AA160" i="120" s="1"/>
  <c r="AA71" i="120"/>
  <c r="AA93" i="120" s="1"/>
  <c r="AA115" i="120" s="1"/>
  <c r="AA137" i="120" s="1"/>
  <c r="AA159" i="120" s="1"/>
  <c r="AT49" i="120"/>
  <c r="AA70" i="120"/>
  <c r="AA92" i="120" s="1"/>
  <c r="AA114" i="120" s="1"/>
  <c r="AA136" i="120" s="1"/>
  <c r="AA158" i="120" s="1"/>
  <c r="AT48" i="120"/>
  <c r="AA69" i="120"/>
  <c r="AA91" i="120" s="1"/>
  <c r="AA113" i="120" s="1"/>
  <c r="AA135" i="120" s="1"/>
  <c r="AA157" i="120" s="1"/>
  <c r="AT47" i="120"/>
  <c r="AA68" i="120"/>
  <c r="AA90" i="120" s="1"/>
  <c r="AA112" i="120" s="1"/>
  <c r="AA134" i="120" s="1"/>
  <c r="AA156" i="120" s="1"/>
  <c r="AT46" i="120"/>
  <c r="AA67" i="120"/>
  <c r="AA89" i="120" s="1"/>
  <c r="AA111" i="120" s="1"/>
  <c r="AA133" i="120" s="1"/>
  <c r="AA155" i="120" s="1"/>
  <c r="AT45" i="120"/>
  <c r="AA66" i="120"/>
  <c r="AA88" i="120" s="1"/>
  <c r="AA110" i="120" s="1"/>
  <c r="AA132" i="120" s="1"/>
  <c r="AA154" i="120" s="1"/>
  <c r="AT44" i="120"/>
  <c r="Y65" i="120"/>
  <c r="Y87" i="120" s="1"/>
  <c r="Y109" i="120" s="1"/>
  <c r="Y131" i="120" s="1"/>
  <c r="Y153" i="120" s="1"/>
  <c r="AR43" i="120"/>
  <c r="Y64" i="120"/>
  <c r="Y86" i="120" s="1"/>
  <c r="Y108" i="120" s="1"/>
  <c r="Y130" i="120" s="1"/>
  <c r="Y152" i="120" s="1"/>
  <c r="AR42" i="120"/>
  <c r="AU11" i="120"/>
  <c r="AT11" i="120"/>
  <c r="BM42" i="120"/>
  <c r="BM64" i="120" s="1"/>
  <c r="BM86" i="120" s="1"/>
  <c r="AT86" i="120"/>
  <c r="BM40" i="120"/>
  <c r="BM62" i="120" s="1"/>
  <c r="BM84" i="120" s="1"/>
  <c r="BM106" i="120" s="1"/>
  <c r="AT62" i="120"/>
  <c r="AT84" i="120" s="1"/>
  <c r="AT106" i="120" s="1"/>
  <c r="AT128" i="120" s="1"/>
  <c r="AT150" i="120" s="1"/>
  <c r="BM38" i="120"/>
  <c r="BM60" i="120" s="1"/>
  <c r="BM82" i="120" s="1"/>
  <c r="BM104" i="120" s="1"/>
  <c r="BM126" i="120" s="1"/>
  <c r="BM148" i="120" s="1"/>
  <c r="AT60" i="120"/>
  <c r="AT82" i="120" s="1"/>
  <c r="AT104" i="120" s="1"/>
  <c r="AT126" i="120" s="1"/>
  <c r="AT148" i="120" s="1"/>
  <c r="BM43" i="120"/>
  <c r="BM65" i="120" s="1"/>
  <c r="BM87" i="120" s="1"/>
  <c r="BM109" i="120" s="1"/>
  <c r="BM131" i="120" s="1"/>
  <c r="BM153" i="120" s="1"/>
  <c r="AT65" i="120"/>
  <c r="AT87" i="120" s="1"/>
  <c r="AT109" i="120" s="1"/>
  <c r="AT131" i="120" s="1"/>
  <c r="AT153" i="120" s="1"/>
  <c r="BM39" i="120"/>
  <c r="BM61" i="120" s="1"/>
  <c r="BM83" i="120" s="1"/>
  <c r="BM105" i="120" s="1"/>
  <c r="BM127" i="120" s="1"/>
  <c r="BM149" i="120" s="1"/>
  <c r="AT61" i="120"/>
  <c r="AT83" i="120" s="1"/>
  <c r="AT105" i="120" s="1"/>
  <c r="AT127" i="120" s="1"/>
  <c r="AT149" i="120" s="1"/>
  <c r="BM37" i="120"/>
  <c r="BM59" i="120" s="1"/>
  <c r="BM81" i="120" s="1"/>
  <c r="BM103" i="120" s="1"/>
  <c r="BM125" i="120" s="1"/>
  <c r="BM147" i="120" s="1"/>
  <c r="AT59" i="120"/>
  <c r="AT81" i="120" s="1"/>
  <c r="AT103" i="120" s="1"/>
  <c r="AT125" i="120" s="1"/>
  <c r="AT147" i="120" s="1"/>
  <c r="CI263" i="120"/>
  <c r="AG188" i="120"/>
  <c r="AE188" i="120"/>
  <c r="AF188" i="120"/>
  <c r="AR219" i="120"/>
  <c r="AA228" i="120"/>
  <c r="AA218" i="120"/>
  <c r="AR209" i="120"/>
  <c r="Y195" i="120"/>
  <c r="Y205" i="120" s="1"/>
  <c r="Y215" i="120" s="1"/>
  <c r="Y225" i="120" s="1"/>
  <c r="AR185" i="120"/>
  <c r="AA191" i="120"/>
  <c r="AA201" i="120" s="1"/>
  <c r="AA211" i="120" s="1"/>
  <c r="AA221" i="120" s="1"/>
  <c r="AT181" i="120"/>
  <c r="AA190" i="120"/>
  <c r="AA200" i="120" s="1"/>
  <c r="AA210" i="120" s="1"/>
  <c r="AA220" i="120" s="1"/>
  <c r="AT180" i="120"/>
  <c r="Y194" i="120"/>
  <c r="Y204" i="120" s="1"/>
  <c r="Y214" i="120" s="1"/>
  <c r="Y224" i="120" s="1"/>
  <c r="AR184" i="120"/>
  <c r="AW183" i="120"/>
  <c r="BP183" i="120"/>
  <c r="AA167" i="120"/>
  <c r="AR146" i="120"/>
  <c r="BM184" i="120"/>
  <c r="BM194" i="120" s="1"/>
  <c r="BM204" i="120" s="1"/>
  <c r="BM214" i="120" s="1"/>
  <c r="BM224" i="120" s="1"/>
  <c r="AT194" i="120"/>
  <c r="AT204" i="120" s="1"/>
  <c r="AT214" i="120" s="1"/>
  <c r="AT224" i="120" s="1"/>
  <c r="AD100" i="120"/>
  <c r="AR80" i="120"/>
  <c r="AA101" i="120"/>
  <c r="BK179" i="120"/>
  <c r="BM188" i="120" s="1"/>
  <c r="AT188" i="120"/>
  <c r="Y78" i="120"/>
  <c r="Y100" i="120" s="1"/>
  <c r="Y122" i="120" s="1"/>
  <c r="Y144" i="120" s="1"/>
  <c r="Y166" i="120" s="1"/>
  <c r="AR56" i="120"/>
  <c r="Y75" i="120"/>
  <c r="Y97" i="120" s="1"/>
  <c r="Y119" i="120" s="1"/>
  <c r="Y141" i="120" s="1"/>
  <c r="Y163" i="120" s="1"/>
  <c r="AR53" i="120"/>
  <c r="Y74" i="120"/>
  <c r="Y96" i="120" s="1"/>
  <c r="Y118" i="120" s="1"/>
  <c r="Y140" i="120" s="1"/>
  <c r="Y162" i="120" s="1"/>
  <c r="AR52" i="120"/>
  <c r="Y68" i="120"/>
  <c r="Y90" i="120" s="1"/>
  <c r="Y112" i="120" s="1"/>
  <c r="Y134" i="120" s="1"/>
  <c r="Y156" i="120" s="1"/>
  <c r="AR46" i="120"/>
  <c r="AR44" i="120"/>
  <c r="Y66" i="120"/>
  <c r="Y88" i="120" s="1"/>
  <c r="Y110" i="120" s="1"/>
  <c r="Y132" i="120" s="1"/>
  <c r="Y154" i="120" s="1"/>
  <c r="AA57" i="120"/>
  <c r="AR36" i="120"/>
  <c r="BP166" i="120"/>
  <c r="AW166" i="120"/>
  <c r="BP122" i="120"/>
  <c r="AW122" i="120"/>
  <c r="BP78" i="120"/>
  <c r="AW78" i="120"/>
  <c r="AT76" i="120"/>
  <c r="AT98" i="120" s="1"/>
  <c r="AT120" i="120" s="1"/>
  <c r="AT142" i="120" s="1"/>
  <c r="AT164" i="120" s="1"/>
  <c r="BM54" i="120"/>
  <c r="BM76" i="120" s="1"/>
  <c r="BM98" i="120" s="1"/>
  <c r="BM120" i="120" s="1"/>
  <c r="BM142" i="120" s="1"/>
  <c r="BM164" i="120" s="1"/>
  <c r="Y63" i="120"/>
  <c r="Y85" i="120" s="1"/>
  <c r="Y107" i="120" s="1"/>
  <c r="Y129" i="120" s="1"/>
  <c r="Y151" i="120" s="1"/>
  <c r="AR41" i="120"/>
  <c r="Y62" i="120"/>
  <c r="Y84" i="120" s="1"/>
  <c r="Y106" i="120" s="1"/>
  <c r="Y128" i="120" s="1"/>
  <c r="Y150" i="120" s="1"/>
  <c r="AR40" i="120"/>
  <c r="Y61" i="120"/>
  <c r="Y83" i="120" s="1"/>
  <c r="Y105" i="120" s="1"/>
  <c r="Y127" i="120" s="1"/>
  <c r="Y149" i="120" s="1"/>
  <c r="AR39" i="120"/>
  <c r="Y60" i="120"/>
  <c r="Y82" i="120" s="1"/>
  <c r="Y104" i="120" s="1"/>
  <c r="Y126" i="120" s="1"/>
  <c r="Y148" i="120" s="1"/>
  <c r="AR38" i="120"/>
  <c r="Y59" i="120"/>
  <c r="Y81" i="120" s="1"/>
  <c r="Y103" i="120" s="1"/>
  <c r="Y125" i="120" s="1"/>
  <c r="Y147" i="120" s="1"/>
  <c r="AR37" i="120"/>
  <c r="DB263" i="120"/>
  <c r="DL14" i="9"/>
  <c r="AX18" i="52" s="1"/>
  <c r="DP14" i="9"/>
  <c r="BB18" i="52" s="1"/>
  <c r="DT14" i="9"/>
  <c r="BF18" i="52" s="1"/>
  <c r="DV14" i="9"/>
  <c r="BH18" i="52" s="1"/>
  <c r="DK14" i="9"/>
  <c r="AW18" i="52" s="1"/>
  <c r="DM14" i="9"/>
  <c r="AY18" i="52" s="1"/>
  <c r="DO14" i="9"/>
  <c r="BA18" i="52" s="1"/>
  <c r="DQ14" i="9"/>
  <c r="BC18" i="52" s="1"/>
  <c r="DS14" i="9"/>
  <c r="BE18" i="52" s="1"/>
  <c r="DU14" i="9"/>
  <c r="BG18" i="52" s="1"/>
  <c r="T8" i="60"/>
  <c r="U8" i="60" s="1"/>
  <c r="H48" i="54"/>
  <c r="H49" i="54"/>
  <c r="C19" i="48"/>
  <c r="C20" i="48"/>
  <c r="C21" i="48"/>
  <c r="C22" i="48"/>
  <c r="C23" i="48"/>
  <c r="C24" i="48"/>
  <c r="AZ79" i="120" l="1"/>
  <c r="BS145" i="120"/>
  <c r="BQ145" i="120"/>
  <c r="AY79" i="120"/>
  <c r="BS101" i="120"/>
  <c r="BR79" i="120"/>
  <c r="AF167" i="120"/>
  <c r="BQ101" i="120"/>
  <c r="BQ79" i="120"/>
  <c r="AY145" i="120"/>
  <c r="AX145" i="120"/>
  <c r="AE167" i="120"/>
  <c r="AY167" i="120"/>
  <c r="AX123" i="120"/>
  <c r="AZ123" i="120"/>
  <c r="AY101" i="120"/>
  <c r="AZ101" i="120"/>
  <c r="BR198" i="120"/>
  <c r="BS198" i="120"/>
  <c r="CL263" i="120"/>
  <c r="AZ57" i="120"/>
  <c r="AY57" i="120"/>
  <c r="BQ57" i="120"/>
  <c r="BS57" i="120"/>
  <c r="DE263" i="120"/>
  <c r="AZ167" i="120"/>
  <c r="BR123" i="120"/>
  <c r="BQ123" i="120"/>
  <c r="BS253" i="120"/>
  <c r="BR167" i="120" s="1"/>
  <c r="BE22" i="52"/>
  <c r="BE26" i="52"/>
  <c r="BE30" i="52"/>
  <c r="BE34" i="52"/>
  <c r="BE37" i="52"/>
  <c r="BE41" i="52"/>
  <c r="BA22" i="52"/>
  <c r="BA26" i="52"/>
  <c r="BA30" i="52"/>
  <c r="BA34" i="52"/>
  <c r="BA37" i="52"/>
  <c r="BA41" i="52"/>
  <c r="AW22" i="52"/>
  <c r="AW26" i="52"/>
  <c r="AW30" i="52"/>
  <c r="AW34" i="52"/>
  <c r="AW37" i="52"/>
  <c r="AW41" i="52"/>
  <c r="BF22" i="52"/>
  <c r="BF26" i="52"/>
  <c r="BF30" i="52"/>
  <c r="BF34" i="52"/>
  <c r="BF37" i="52"/>
  <c r="BF41" i="52"/>
  <c r="AX22" i="52"/>
  <c r="AX26" i="52"/>
  <c r="AX30" i="52"/>
  <c r="AX34" i="52"/>
  <c r="AX37" i="52"/>
  <c r="AX41" i="52"/>
  <c r="AZ22" i="52"/>
  <c r="AZ26" i="52"/>
  <c r="AZ30" i="52"/>
  <c r="AZ34" i="52"/>
  <c r="AZ37" i="52"/>
  <c r="AZ41" i="52"/>
  <c r="BG22" i="52"/>
  <c r="BG26" i="52"/>
  <c r="BG30" i="52"/>
  <c r="BG34" i="52"/>
  <c r="BG37" i="52"/>
  <c r="BG41" i="52"/>
  <c r="BC22" i="52"/>
  <c r="BC26" i="52"/>
  <c r="BC30" i="52"/>
  <c r="BC34" i="52"/>
  <c r="BC37" i="52"/>
  <c r="BC41" i="52"/>
  <c r="AY22" i="52"/>
  <c r="AY26" i="52"/>
  <c r="AY30" i="52"/>
  <c r="AY34" i="52"/>
  <c r="AY37" i="52"/>
  <c r="AY41" i="52"/>
  <c r="BH22" i="52"/>
  <c r="BH26" i="52"/>
  <c r="BH30" i="52"/>
  <c r="BH34" i="52"/>
  <c r="BH37" i="52"/>
  <c r="BH41" i="52"/>
  <c r="BB22" i="52"/>
  <c r="BB26" i="52"/>
  <c r="BB30" i="52"/>
  <c r="BB34" i="52"/>
  <c r="BB37" i="52"/>
  <c r="BB41" i="52"/>
  <c r="BD22" i="52"/>
  <c r="BD26" i="52"/>
  <c r="BD30" i="52"/>
  <c r="BD34" i="52"/>
  <c r="BD37" i="52"/>
  <c r="BD41" i="52"/>
  <c r="AT108" i="120"/>
  <c r="AT130" i="120" s="1"/>
  <c r="AT152" i="120" s="1"/>
  <c r="BM128" i="120"/>
  <c r="BM150" i="120" s="1"/>
  <c r="BM108" i="120"/>
  <c r="BM130" i="120" s="1"/>
  <c r="BM152" i="120" s="1"/>
  <c r="BG3" i="120"/>
  <c r="U3" i="120"/>
  <c r="BZ3" i="120"/>
  <c r="AN3" i="120"/>
  <c r="BG2" i="120"/>
  <c r="U2" i="120"/>
  <c r="BZ2" i="120"/>
  <c r="AN2" i="120"/>
  <c r="C19" i="136"/>
  <c r="C19" i="131"/>
  <c r="C19" i="126"/>
  <c r="C19" i="121"/>
  <c r="C24" i="131"/>
  <c r="C24" i="121"/>
  <c r="C24" i="136"/>
  <c r="C24" i="126"/>
  <c r="C23" i="136"/>
  <c r="C23" i="126"/>
  <c r="C23" i="131"/>
  <c r="C23" i="121"/>
  <c r="C22" i="131"/>
  <c r="C22" i="121"/>
  <c r="C22" i="136"/>
  <c r="C22" i="126"/>
  <c r="C21" i="136"/>
  <c r="C21" i="126"/>
  <c r="C21" i="131"/>
  <c r="C21" i="121"/>
  <c r="C20" i="136"/>
  <c r="C20" i="131"/>
  <c r="C20" i="126"/>
  <c r="C20" i="121"/>
  <c r="R96" i="133"/>
  <c r="N96" i="138"/>
  <c r="R96" i="138" s="1"/>
  <c r="R84" i="138"/>
  <c r="AR66" i="120"/>
  <c r="AR88" i="120" s="1"/>
  <c r="AR110" i="120" s="1"/>
  <c r="AR132" i="120" s="1"/>
  <c r="AR154" i="120" s="1"/>
  <c r="BK44" i="120"/>
  <c r="BK66" i="120" s="1"/>
  <c r="BK88" i="120" s="1"/>
  <c r="BK110" i="120" s="1"/>
  <c r="BK132" i="120" s="1"/>
  <c r="BK154" i="120" s="1"/>
  <c r="AR59" i="120"/>
  <c r="AR81" i="120" s="1"/>
  <c r="AR103" i="120" s="1"/>
  <c r="AR125" i="120" s="1"/>
  <c r="AR147" i="120" s="1"/>
  <c r="BK37" i="120"/>
  <c r="BK59" i="120" s="1"/>
  <c r="BK81" i="120" s="1"/>
  <c r="BK103" i="120" s="1"/>
  <c r="BK125" i="120" s="1"/>
  <c r="BK147" i="120" s="1"/>
  <c r="AR60" i="120"/>
  <c r="AR82" i="120" s="1"/>
  <c r="AR104" i="120" s="1"/>
  <c r="AR126" i="120" s="1"/>
  <c r="AR148" i="120" s="1"/>
  <c r="BK38" i="120"/>
  <c r="BK60" i="120" s="1"/>
  <c r="BK82" i="120" s="1"/>
  <c r="BK104" i="120" s="1"/>
  <c r="BK126" i="120" s="1"/>
  <c r="BK148" i="120" s="1"/>
  <c r="AR61" i="120"/>
  <c r="AR83" i="120" s="1"/>
  <c r="AR105" i="120" s="1"/>
  <c r="AR127" i="120" s="1"/>
  <c r="AR149" i="120" s="1"/>
  <c r="BK39" i="120"/>
  <c r="BK61" i="120" s="1"/>
  <c r="BK83" i="120" s="1"/>
  <c r="BK105" i="120" s="1"/>
  <c r="BK127" i="120" s="1"/>
  <c r="BK149" i="120" s="1"/>
  <c r="AR62" i="120"/>
  <c r="AR84" i="120" s="1"/>
  <c r="AR106" i="120" s="1"/>
  <c r="AR128" i="120" s="1"/>
  <c r="AR150" i="120" s="1"/>
  <c r="BK40" i="120"/>
  <c r="BK62" i="120" s="1"/>
  <c r="BK84" i="120" s="1"/>
  <c r="BK106" i="120" s="1"/>
  <c r="BK128" i="120" s="1"/>
  <c r="BK150" i="120" s="1"/>
  <c r="AR63" i="120"/>
  <c r="AR85" i="120" s="1"/>
  <c r="AR107" i="120" s="1"/>
  <c r="AR129" i="120" s="1"/>
  <c r="AR151" i="120" s="1"/>
  <c r="BK41" i="120"/>
  <c r="BK63" i="120" s="1"/>
  <c r="BK85" i="120" s="1"/>
  <c r="BK107" i="120" s="1"/>
  <c r="BK129" i="120" s="1"/>
  <c r="BK151" i="120" s="1"/>
  <c r="AT57" i="120"/>
  <c r="BK36" i="120"/>
  <c r="BM57" i="120" s="1"/>
  <c r="AR68" i="120"/>
  <c r="AR90" i="120" s="1"/>
  <c r="AR112" i="120" s="1"/>
  <c r="AR134" i="120" s="1"/>
  <c r="AR156" i="120" s="1"/>
  <c r="BK46" i="120"/>
  <c r="BK68" i="120" s="1"/>
  <c r="BK90" i="120" s="1"/>
  <c r="BK112" i="120" s="1"/>
  <c r="BK134" i="120" s="1"/>
  <c r="BK156" i="120" s="1"/>
  <c r="AR74" i="120"/>
  <c r="AR96" i="120" s="1"/>
  <c r="AR118" i="120" s="1"/>
  <c r="AR140" i="120" s="1"/>
  <c r="AR162" i="120" s="1"/>
  <c r="BK52" i="120"/>
  <c r="BK74" i="120" s="1"/>
  <c r="BK96" i="120" s="1"/>
  <c r="BK118" i="120" s="1"/>
  <c r="BK140" i="120" s="1"/>
  <c r="BK162" i="120" s="1"/>
  <c r="AR75" i="120"/>
  <c r="AR97" i="120" s="1"/>
  <c r="AR119" i="120" s="1"/>
  <c r="AR141" i="120" s="1"/>
  <c r="AR163" i="120" s="1"/>
  <c r="BK53" i="120"/>
  <c r="BK75" i="120" s="1"/>
  <c r="BK97" i="120" s="1"/>
  <c r="BK119" i="120" s="1"/>
  <c r="BK141" i="120" s="1"/>
  <c r="BK163" i="120" s="1"/>
  <c r="AR78" i="120"/>
  <c r="AR100" i="120" s="1"/>
  <c r="AR122" i="120" s="1"/>
  <c r="AR144" i="120" s="1"/>
  <c r="AR166" i="120" s="1"/>
  <c r="BK56" i="120"/>
  <c r="BK78" i="120" s="1"/>
  <c r="BK100" i="120" s="1"/>
  <c r="BK122" i="120" s="1"/>
  <c r="BK144" i="120" s="1"/>
  <c r="BK166" i="120" s="1"/>
  <c r="AW100" i="120"/>
  <c r="BP100" i="120"/>
  <c r="AT167" i="120"/>
  <c r="BK146" i="120"/>
  <c r="BM167" i="120" s="1"/>
  <c r="AR194" i="120"/>
  <c r="AR204" i="120" s="1"/>
  <c r="AR214" i="120" s="1"/>
  <c r="AR224" i="120" s="1"/>
  <c r="BK184" i="120"/>
  <c r="BK194" i="120" s="1"/>
  <c r="BK204" i="120" s="1"/>
  <c r="BK214" i="120" s="1"/>
  <c r="BK224" i="120" s="1"/>
  <c r="AT190" i="120"/>
  <c r="AT200" i="120" s="1"/>
  <c r="AT210" i="120" s="1"/>
  <c r="AT220" i="120" s="1"/>
  <c r="BM180" i="120"/>
  <c r="BM190" i="120" s="1"/>
  <c r="BM200" i="120" s="1"/>
  <c r="BM210" i="120" s="1"/>
  <c r="BM220" i="120" s="1"/>
  <c r="AT191" i="120"/>
  <c r="AT201" i="120" s="1"/>
  <c r="AT211" i="120" s="1"/>
  <c r="AT221" i="120" s="1"/>
  <c r="BM181" i="120"/>
  <c r="BM191" i="120" s="1"/>
  <c r="BM201" i="120" s="1"/>
  <c r="BM211" i="120" s="1"/>
  <c r="BM221" i="120" s="1"/>
  <c r="AR195" i="120"/>
  <c r="AR205" i="120" s="1"/>
  <c r="AR215" i="120" s="1"/>
  <c r="AR225" i="120" s="1"/>
  <c r="BK185" i="120"/>
  <c r="BK195" i="120" s="1"/>
  <c r="BK205" i="120" s="1"/>
  <c r="BK215" i="120" s="1"/>
  <c r="BK225" i="120" s="1"/>
  <c r="AT218" i="120"/>
  <c r="BK209" i="120"/>
  <c r="BM218" i="120" s="1"/>
  <c r="AX11" i="120"/>
  <c r="AW11" i="120"/>
  <c r="AR64" i="120"/>
  <c r="AR86" i="120" s="1"/>
  <c r="AR108" i="120" s="1"/>
  <c r="AR130" i="120" s="1"/>
  <c r="AR152" i="120" s="1"/>
  <c r="BK42" i="120"/>
  <c r="BK64" i="120" s="1"/>
  <c r="BK86" i="120" s="1"/>
  <c r="BK108" i="120" s="1"/>
  <c r="BK130" i="120" s="1"/>
  <c r="BK152" i="120" s="1"/>
  <c r="AR65" i="120"/>
  <c r="AR87" i="120" s="1"/>
  <c r="AR109" i="120" s="1"/>
  <c r="AR131" i="120" s="1"/>
  <c r="AR153" i="120" s="1"/>
  <c r="BK43" i="120"/>
  <c r="BK65" i="120" s="1"/>
  <c r="BK87" i="120" s="1"/>
  <c r="BK109" i="120" s="1"/>
  <c r="BK131" i="120" s="1"/>
  <c r="BK153" i="120" s="1"/>
  <c r="AT66" i="120"/>
  <c r="AT88" i="120" s="1"/>
  <c r="AT110" i="120" s="1"/>
  <c r="AT132" i="120" s="1"/>
  <c r="AT154" i="120" s="1"/>
  <c r="BM44" i="120"/>
  <c r="BM66" i="120" s="1"/>
  <c r="BM88" i="120" s="1"/>
  <c r="BM110" i="120" s="1"/>
  <c r="BM132" i="120" s="1"/>
  <c r="BM154" i="120" s="1"/>
  <c r="AT67" i="120"/>
  <c r="AT89" i="120" s="1"/>
  <c r="AT111" i="120" s="1"/>
  <c r="AT133" i="120" s="1"/>
  <c r="AT155" i="120" s="1"/>
  <c r="BM45" i="120"/>
  <c r="BM67" i="120" s="1"/>
  <c r="BM89" i="120" s="1"/>
  <c r="BM111" i="120" s="1"/>
  <c r="BM133" i="120" s="1"/>
  <c r="BM155" i="120" s="1"/>
  <c r="AT68" i="120"/>
  <c r="AT90" i="120" s="1"/>
  <c r="AT112" i="120" s="1"/>
  <c r="AT134" i="120" s="1"/>
  <c r="AT156" i="120" s="1"/>
  <c r="BM46" i="120"/>
  <c r="BM68" i="120" s="1"/>
  <c r="BM90" i="120" s="1"/>
  <c r="BM112" i="120" s="1"/>
  <c r="BM134" i="120" s="1"/>
  <c r="BM156" i="120" s="1"/>
  <c r="AT69" i="120"/>
  <c r="AT91" i="120" s="1"/>
  <c r="AT113" i="120" s="1"/>
  <c r="AT135" i="120" s="1"/>
  <c r="AT157" i="120" s="1"/>
  <c r="BM47" i="120"/>
  <c r="BM69" i="120" s="1"/>
  <c r="BM91" i="120" s="1"/>
  <c r="BM113" i="120" s="1"/>
  <c r="BM135" i="120" s="1"/>
  <c r="BM157" i="120" s="1"/>
  <c r="AT70" i="120"/>
  <c r="AT92" i="120" s="1"/>
  <c r="AT114" i="120" s="1"/>
  <c r="AT136" i="120" s="1"/>
  <c r="AT158" i="120" s="1"/>
  <c r="BM48" i="120"/>
  <c r="BM70" i="120" s="1"/>
  <c r="BM92" i="120" s="1"/>
  <c r="BM114" i="120" s="1"/>
  <c r="BM136" i="120" s="1"/>
  <c r="BM158" i="120" s="1"/>
  <c r="AT71" i="120"/>
  <c r="AT93" i="120" s="1"/>
  <c r="AT115" i="120" s="1"/>
  <c r="AT137" i="120" s="1"/>
  <c r="AT159" i="120" s="1"/>
  <c r="BM49" i="120"/>
  <c r="BM71" i="120" s="1"/>
  <c r="BM93" i="120" s="1"/>
  <c r="BM115" i="120" s="1"/>
  <c r="BM137" i="120" s="1"/>
  <c r="BM159" i="120" s="1"/>
  <c r="AT94" i="120"/>
  <c r="AT116" i="120" s="1"/>
  <c r="AT138" i="120" s="1"/>
  <c r="AT160" i="120" s="1"/>
  <c r="BM94" i="120"/>
  <c r="BM116" i="120" s="1"/>
  <c r="BM138" i="120" s="1"/>
  <c r="BM160" i="120" s="1"/>
  <c r="AT96" i="120"/>
  <c r="AT118" i="120" s="1"/>
  <c r="AT140" i="120" s="1"/>
  <c r="AT162" i="120" s="1"/>
  <c r="BM52" i="120"/>
  <c r="BM74" i="120" s="1"/>
  <c r="BM96" i="120" s="1"/>
  <c r="BM118" i="120" s="1"/>
  <c r="BM140" i="120" s="1"/>
  <c r="BM162" i="120" s="1"/>
  <c r="AT77" i="120"/>
  <c r="AT99" i="120" s="1"/>
  <c r="AT121" i="120" s="1"/>
  <c r="AT143" i="120" s="1"/>
  <c r="AT165" i="120" s="1"/>
  <c r="BM55" i="120"/>
  <c r="BM77" i="120" s="1"/>
  <c r="BM99" i="120" s="1"/>
  <c r="BM121" i="120" s="1"/>
  <c r="BM143" i="120" s="1"/>
  <c r="BM165" i="120" s="1"/>
  <c r="AT78" i="120"/>
  <c r="AT100" i="120" s="1"/>
  <c r="AT122" i="120" s="1"/>
  <c r="AT144" i="120" s="1"/>
  <c r="AT166" i="120" s="1"/>
  <c r="BM56" i="120"/>
  <c r="BM78" i="120" s="1"/>
  <c r="BM100" i="120" s="1"/>
  <c r="BM122" i="120" s="1"/>
  <c r="BM144" i="120" s="1"/>
  <c r="BM166" i="120" s="1"/>
  <c r="AR67" i="120"/>
  <c r="AR89" i="120" s="1"/>
  <c r="AR111" i="120" s="1"/>
  <c r="AR133" i="120" s="1"/>
  <c r="AR155" i="120" s="1"/>
  <c r="BK45" i="120"/>
  <c r="BK67" i="120" s="1"/>
  <c r="BK89" i="120" s="1"/>
  <c r="BK111" i="120" s="1"/>
  <c r="BK133" i="120" s="1"/>
  <c r="BK155" i="120" s="1"/>
  <c r="AR69" i="120"/>
  <c r="AR91" i="120" s="1"/>
  <c r="AR113" i="120" s="1"/>
  <c r="AR135" i="120" s="1"/>
  <c r="AR157" i="120" s="1"/>
  <c r="BK47" i="120"/>
  <c r="BK69" i="120" s="1"/>
  <c r="BK91" i="120" s="1"/>
  <c r="BK113" i="120" s="1"/>
  <c r="BK135" i="120" s="1"/>
  <c r="BK157" i="120" s="1"/>
  <c r="BK54" i="120"/>
  <c r="BK76" i="120" s="1"/>
  <c r="BK98" i="120" s="1"/>
  <c r="BK120" i="120" s="1"/>
  <c r="BK142" i="120" s="1"/>
  <c r="BK164" i="120" s="1"/>
  <c r="AR76" i="120"/>
  <c r="AR98" i="120" s="1"/>
  <c r="AR120" i="120" s="1"/>
  <c r="AR142" i="120" s="1"/>
  <c r="AR164" i="120" s="1"/>
  <c r="AW144" i="120"/>
  <c r="BP144" i="120"/>
  <c r="BK168" i="120"/>
  <c r="BM176" i="120" s="1"/>
  <c r="AT176" i="120"/>
  <c r="AT123" i="120"/>
  <c r="BK102" i="120"/>
  <c r="BM123" i="120" s="1"/>
  <c r="AT195" i="120"/>
  <c r="AT205" i="120" s="1"/>
  <c r="AT215" i="120" s="1"/>
  <c r="AT225" i="120" s="1"/>
  <c r="BM185" i="120"/>
  <c r="BM195" i="120" s="1"/>
  <c r="BM205" i="120" s="1"/>
  <c r="BM215" i="120" s="1"/>
  <c r="BM225" i="120" s="1"/>
  <c r="AT208" i="120"/>
  <c r="BK199" i="120"/>
  <c r="BM208" i="120" s="1"/>
  <c r="AT101" i="120"/>
  <c r="BK80" i="120"/>
  <c r="BM101" i="120" s="1"/>
  <c r="AT228" i="120"/>
  <c r="BK219" i="120"/>
  <c r="BM228" i="120" s="1"/>
  <c r="AR190" i="120"/>
  <c r="AR200" i="120" s="1"/>
  <c r="AR210" i="120" s="1"/>
  <c r="AR220" i="120" s="1"/>
  <c r="BK180" i="120"/>
  <c r="BK190" i="120" s="1"/>
  <c r="BK200" i="120" s="1"/>
  <c r="BK210" i="120" s="1"/>
  <c r="BK220" i="120" s="1"/>
  <c r="AR191" i="120"/>
  <c r="AR201" i="120" s="1"/>
  <c r="AR211" i="120" s="1"/>
  <c r="AR221" i="120" s="1"/>
  <c r="BK181" i="120"/>
  <c r="BK191" i="120" s="1"/>
  <c r="BK201" i="120" s="1"/>
  <c r="BK211" i="120" s="1"/>
  <c r="BK221" i="120" s="1"/>
  <c r="AR192" i="120"/>
  <c r="AR202" i="120" s="1"/>
  <c r="AR212" i="120" s="1"/>
  <c r="AR222" i="120" s="1"/>
  <c r="BK182" i="120"/>
  <c r="BK192" i="120" s="1"/>
  <c r="BK202" i="120" s="1"/>
  <c r="BK212" i="120" s="1"/>
  <c r="BK222" i="120" s="1"/>
  <c r="AR193" i="120"/>
  <c r="AR203" i="120" s="1"/>
  <c r="AR213" i="120" s="1"/>
  <c r="AR223" i="120" s="1"/>
  <c r="BK183" i="120"/>
  <c r="BK193" i="120" s="1"/>
  <c r="BK203" i="120" s="1"/>
  <c r="BK213" i="120" s="1"/>
  <c r="BK223" i="120" s="1"/>
  <c r="AR196" i="120"/>
  <c r="AR206" i="120" s="1"/>
  <c r="AR216" i="120" s="1"/>
  <c r="AR226" i="120" s="1"/>
  <c r="BK186" i="120"/>
  <c r="BK196" i="120" s="1"/>
  <c r="BK206" i="120" s="1"/>
  <c r="BK216" i="120" s="1"/>
  <c r="BK226" i="120" s="1"/>
  <c r="AR197" i="120"/>
  <c r="AR207" i="120" s="1"/>
  <c r="AR217" i="120" s="1"/>
  <c r="AR227" i="120" s="1"/>
  <c r="BK187" i="120"/>
  <c r="BK197" i="120" s="1"/>
  <c r="BK207" i="120" s="1"/>
  <c r="BK217" i="120" s="1"/>
  <c r="BK227" i="120" s="1"/>
  <c r="AT192" i="120"/>
  <c r="AT202" i="120" s="1"/>
  <c r="AT212" i="120" s="1"/>
  <c r="AT222" i="120" s="1"/>
  <c r="BM182" i="120"/>
  <c r="BM192" i="120" s="1"/>
  <c r="BM202" i="120" s="1"/>
  <c r="BM212" i="120" s="1"/>
  <c r="BM222" i="120" s="1"/>
  <c r="AT198" i="120"/>
  <c r="BK189" i="120"/>
  <c r="BM198" i="120" s="1"/>
  <c r="P3" i="31"/>
  <c r="P3" i="47" s="1"/>
  <c r="M6" i="48" s="1"/>
  <c r="P25" i="46"/>
  <c r="P2" i="31"/>
  <c r="P2" i="47" s="1"/>
  <c r="P24" i="46"/>
  <c r="M36" i="54"/>
  <c r="M49" i="54"/>
  <c r="M48" i="54"/>
  <c r="M44" i="54"/>
  <c r="M45" i="54"/>
  <c r="M39" i="54"/>
  <c r="M40" i="54"/>
  <c r="M31" i="54"/>
  <c r="M30" i="54"/>
  <c r="M26" i="54"/>
  <c r="M35" i="54"/>
  <c r="M25" i="54"/>
  <c r="L61" i="48"/>
  <c r="D18" i="46"/>
  <c r="D14" i="46"/>
  <c r="D15" i="46"/>
  <c r="D16" i="46"/>
  <c r="D13" i="46"/>
  <c r="K33" i="60"/>
  <c r="M26" i="1"/>
  <c r="W32" i="60"/>
  <c r="W31" i="60"/>
  <c r="W30" i="60"/>
  <c r="W29" i="60"/>
  <c r="W28" i="60"/>
  <c r="W27" i="60"/>
  <c r="W26" i="60"/>
  <c r="K110" i="1" l="1"/>
  <c r="K107" i="1"/>
  <c r="K113" i="1"/>
  <c r="K106" i="1"/>
  <c r="L34" i="1" s="1"/>
  <c r="K104" i="1"/>
  <c r="K101" i="1" s="1"/>
  <c r="K32" i="1" s="1"/>
  <c r="L32" i="1" s="1"/>
  <c r="V8" i="60"/>
  <c r="H12" i="9"/>
  <c r="I11" i="120" s="1"/>
  <c r="B92" i="60"/>
  <c r="L12" i="9" s="1"/>
  <c r="T43" i="47"/>
  <c r="T36" i="47"/>
  <c r="T27" i="47"/>
  <c r="T32" i="47"/>
  <c r="T39" i="47"/>
  <c r="T23" i="47"/>
  <c r="K111" i="1"/>
  <c r="K36" i="1"/>
  <c r="K109" i="1"/>
  <c r="K37" i="1"/>
  <c r="K108" i="1"/>
  <c r="K38" i="1"/>
  <c r="K105" i="1"/>
  <c r="K39" i="1"/>
  <c r="K40" i="1"/>
  <c r="K33" i="1"/>
  <c r="K41" i="1"/>
  <c r="K34" i="1"/>
  <c r="K35" i="1"/>
  <c r="C21" i="46"/>
  <c r="K112" i="1"/>
  <c r="L40" i="1" s="1"/>
  <c r="L35" i="1"/>
  <c r="BQ167" i="120"/>
  <c r="BS167" i="120"/>
  <c r="BP200" i="120"/>
  <c r="AW200" i="120"/>
  <c r="AD200" i="120"/>
  <c r="N6" i="53"/>
  <c r="Q6" i="52"/>
  <c r="K6" i="49"/>
  <c r="M6" i="54"/>
  <c r="K220" i="120"/>
  <c r="AW69" i="120"/>
  <c r="K69" i="120"/>
  <c r="BP69" i="120"/>
  <c r="AD69" i="120"/>
  <c r="AW157" i="120"/>
  <c r="K157" i="120"/>
  <c r="BP157" i="120"/>
  <c r="AD157" i="120"/>
  <c r="AW135" i="120"/>
  <c r="K135" i="120"/>
  <c r="BP135" i="120"/>
  <c r="AD135" i="120"/>
  <c r="AW113" i="120"/>
  <c r="K113" i="120"/>
  <c r="BP113" i="120"/>
  <c r="AD113" i="120"/>
  <c r="BP91" i="120"/>
  <c r="AD91" i="120"/>
  <c r="AW91" i="120"/>
  <c r="K91" i="120"/>
  <c r="E33" i="132"/>
  <c r="E33" i="122"/>
  <c r="E33" i="137"/>
  <c r="E33" i="127"/>
  <c r="E29" i="137"/>
  <c r="E29" i="127"/>
  <c r="E29" i="132"/>
  <c r="E29" i="122"/>
  <c r="E43" i="137"/>
  <c r="E43" i="132"/>
  <c r="E43" i="127"/>
  <c r="E43" i="122"/>
  <c r="E25" i="137"/>
  <c r="E25" i="132"/>
  <c r="E25" i="127"/>
  <c r="E25" i="122"/>
  <c r="E36" i="132"/>
  <c r="E36" i="122"/>
  <c r="E36" i="137"/>
  <c r="E36" i="127"/>
  <c r="E40" i="137"/>
  <c r="E40" i="127"/>
  <c r="E40" i="132"/>
  <c r="E40" i="122"/>
  <c r="K210" i="120"/>
  <c r="K200" i="120"/>
  <c r="K190" i="120"/>
  <c r="BN11" i="120"/>
  <c r="BM11" i="120"/>
  <c r="M20" i="54"/>
  <c r="M21" i="54"/>
  <c r="B51" i="60"/>
  <c r="T26" i="60"/>
  <c r="H47" i="54"/>
  <c r="H46" i="54"/>
  <c r="H43" i="54"/>
  <c r="H41" i="54"/>
  <c r="H39" i="54"/>
  <c r="H37" i="54"/>
  <c r="H34" i="54"/>
  <c r="H32" i="54"/>
  <c r="H29" i="54"/>
  <c r="H27" i="54"/>
  <c r="H24" i="54"/>
  <c r="H22" i="54"/>
  <c r="H19" i="54"/>
  <c r="H17" i="54"/>
  <c r="E19" i="48"/>
  <c r="E20" i="48"/>
  <c r="E21" i="48"/>
  <c r="E22" i="48"/>
  <c r="E23" i="48"/>
  <c r="E24" i="48"/>
  <c r="E18" i="48"/>
  <c r="C18" i="48"/>
  <c r="B18" i="31"/>
  <c r="Q16" i="60" l="1"/>
  <c r="K13" i="48" s="1"/>
  <c r="W12" i="60"/>
  <c r="W18" i="60"/>
  <c r="W10" i="60"/>
  <c r="M13" i="52"/>
  <c r="I13" i="53" s="1"/>
  <c r="W16" i="60"/>
  <c r="W14" i="60"/>
  <c r="W8" i="60"/>
  <c r="K15" i="121"/>
  <c r="L33" i="1"/>
  <c r="L36" i="1"/>
  <c r="L39" i="1"/>
  <c r="L37" i="1"/>
  <c r="L38" i="1"/>
  <c r="L41" i="1"/>
  <c r="D44" i="9"/>
  <c r="D72" i="9"/>
  <c r="K103" i="120"/>
  <c r="BP103" i="120"/>
  <c r="AW103" i="120"/>
  <c r="AD103" i="120"/>
  <c r="K104" i="120"/>
  <c r="BP104" i="120"/>
  <c r="AW104" i="120"/>
  <c r="AD104" i="120"/>
  <c r="K105" i="120"/>
  <c r="BP105" i="120"/>
  <c r="AW105" i="120"/>
  <c r="AD105" i="120"/>
  <c r="K106" i="120"/>
  <c r="BP106" i="120"/>
  <c r="AW106" i="120"/>
  <c r="AD106" i="120"/>
  <c r="K125" i="120"/>
  <c r="BP125" i="120"/>
  <c r="AW125" i="120"/>
  <c r="AD125" i="120"/>
  <c r="K126" i="120"/>
  <c r="BP126" i="120"/>
  <c r="AW126" i="120"/>
  <c r="AD126" i="120"/>
  <c r="K127" i="120"/>
  <c r="BP127" i="120"/>
  <c r="AW127" i="120"/>
  <c r="AD127" i="120"/>
  <c r="K128" i="120"/>
  <c r="BP128" i="120"/>
  <c r="AW128" i="120"/>
  <c r="AD128" i="120"/>
  <c r="BP59" i="120"/>
  <c r="AW59" i="120"/>
  <c r="AD59" i="120"/>
  <c r="K60" i="120"/>
  <c r="BP60" i="120"/>
  <c r="AW60" i="120"/>
  <c r="AD60" i="120"/>
  <c r="K61" i="120"/>
  <c r="BP61" i="120"/>
  <c r="AW61" i="120"/>
  <c r="AD61" i="120"/>
  <c r="K62" i="120"/>
  <c r="BP62" i="120"/>
  <c r="AW62" i="120"/>
  <c r="AD62" i="120"/>
  <c r="AB182" i="120"/>
  <c r="K81" i="120"/>
  <c r="BP81" i="120"/>
  <c r="AW81" i="120"/>
  <c r="AD81" i="120"/>
  <c r="K82" i="120"/>
  <c r="BP82" i="120"/>
  <c r="AW82" i="120"/>
  <c r="AD82" i="120"/>
  <c r="K83" i="120"/>
  <c r="BP83" i="120"/>
  <c r="AW83" i="120"/>
  <c r="AD83" i="120"/>
  <c r="K84" i="120"/>
  <c r="BP84" i="120"/>
  <c r="AW84" i="120"/>
  <c r="AD84" i="120"/>
  <c r="K147" i="120"/>
  <c r="BP147" i="120"/>
  <c r="AW147" i="120"/>
  <c r="AD147" i="120"/>
  <c r="K148" i="120"/>
  <c r="BP148" i="120"/>
  <c r="AW148" i="120"/>
  <c r="AD148" i="120"/>
  <c r="K149" i="120"/>
  <c r="BP149" i="120"/>
  <c r="AW149" i="120"/>
  <c r="AD149" i="120"/>
  <c r="K59" i="120"/>
  <c r="R4" i="138"/>
  <c r="R4" i="137"/>
  <c r="R4" i="133"/>
  <c r="R4" i="132"/>
  <c r="R4" i="128"/>
  <c r="R4" i="127"/>
  <c r="R4" i="123"/>
  <c r="R4" i="122"/>
  <c r="H4" i="139"/>
  <c r="I6" i="140" s="1"/>
  <c r="R4" i="136"/>
  <c r="H4" i="134"/>
  <c r="I6" i="135" s="1"/>
  <c r="R4" i="131"/>
  <c r="H4" i="129"/>
  <c r="I6" i="130" s="1"/>
  <c r="R4" i="126"/>
  <c r="H4" i="124"/>
  <c r="I6" i="125" s="1"/>
  <c r="R4" i="121"/>
  <c r="D19" i="136"/>
  <c r="D19" i="131"/>
  <c r="D19" i="126"/>
  <c r="D19" i="121"/>
  <c r="E53" i="131"/>
  <c r="E53" i="121"/>
  <c r="E53" i="136"/>
  <c r="E53" i="126"/>
  <c r="C18" i="136"/>
  <c r="C18" i="126"/>
  <c r="C18" i="131"/>
  <c r="C18" i="121"/>
  <c r="E49" i="136"/>
  <c r="E49" i="126"/>
  <c r="E49" i="131"/>
  <c r="E49" i="121"/>
  <c r="D18" i="131"/>
  <c r="D18" i="121"/>
  <c r="D18" i="136"/>
  <c r="D18" i="126"/>
  <c r="AD220" i="120"/>
  <c r="K40" i="120"/>
  <c r="K39" i="120"/>
  <c r="K38" i="120"/>
  <c r="K37" i="120"/>
  <c r="K47" i="120"/>
  <c r="D24" i="136"/>
  <c r="D24" i="126"/>
  <c r="D24" i="131"/>
  <c r="D24" i="121"/>
  <c r="E72" i="131"/>
  <c r="E72" i="121"/>
  <c r="E72" i="136"/>
  <c r="E72" i="126"/>
  <c r="E68" i="136"/>
  <c r="E68" i="131"/>
  <c r="E68" i="126"/>
  <c r="E68" i="121"/>
  <c r="D23" i="131"/>
  <c r="D23" i="121"/>
  <c r="D23" i="136"/>
  <c r="D23" i="126"/>
  <c r="D22" i="136"/>
  <c r="D22" i="126"/>
  <c r="D22" i="131"/>
  <c r="D22" i="121"/>
  <c r="E65" i="131"/>
  <c r="E65" i="121"/>
  <c r="E65" i="136"/>
  <c r="E65" i="126"/>
  <c r="E61" i="136"/>
  <c r="E61" i="131"/>
  <c r="E61" i="126"/>
  <c r="E61" i="121"/>
  <c r="D21" i="131"/>
  <c r="D21" i="121"/>
  <c r="D21" i="136"/>
  <c r="D21" i="126"/>
  <c r="E21" i="137"/>
  <c r="E21" i="132"/>
  <c r="E21" i="127"/>
  <c r="E21" i="122"/>
  <c r="D20" i="136"/>
  <c r="D20" i="131"/>
  <c r="D20" i="126"/>
  <c r="D20" i="121"/>
  <c r="E57" i="136"/>
  <c r="E57" i="131"/>
  <c r="E57" i="126"/>
  <c r="E57" i="121"/>
  <c r="AD210" i="120"/>
  <c r="AD190" i="120"/>
  <c r="K182" i="120"/>
  <c r="K180" i="120"/>
  <c r="BQ11" i="120"/>
  <c r="BP11" i="120"/>
  <c r="D35" i="48"/>
  <c r="B35" i="48"/>
  <c r="D43" i="48"/>
  <c r="B43" i="48"/>
  <c r="D39" i="48"/>
  <c r="B39" i="48"/>
  <c r="D47" i="48"/>
  <c r="B47" i="48"/>
  <c r="D54" i="48"/>
  <c r="B54" i="48"/>
  <c r="D50" i="48"/>
  <c r="B50" i="48"/>
  <c r="H108" i="9"/>
  <c r="H109" i="9" s="1"/>
  <c r="P67" i="54"/>
  <c r="Q67" i="54"/>
  <c r="R67" i="54"/>
  <c r="S67" i="54"/>
  <c r="T67" i="54"/>
  <c r="U67" i="54"/>
  <c r="V67" i="54"/>
  <c r="W67" i="54"/>
  <c r="X67" i="54"/>
  <c r="Y67" i="54"/>
  <c r="Z67" i="54"/>
  <c r="AA67" i="54"/>
  <c r="AB67" i="54"/>
  <c r="AC67" i="54"/>
  <c r="AD67" i="54"/>
  <c r="AE67" i="54"/>
  <c r="AF67" i="54"/>
  <c r="Q57" i="31"/>
  <c r="D16" i="9" s="1"/>
  <c r="O55" i="48"/>
  <c r="O54" i="48"/>
  <c r="O52" i="48"/>
  <c r="O50" i="48"/>
  <c r="O48" i="48"/>
  <c r="O47" i="48"/>
  <c r="O45" i="48"/>
  <c r="O43" i="48"/>
  <c r="O41" i="48"/>
  <c r="O39" i="48"/>
  <c r="O37" i="48"/>
  <c r="O35" i="48"/>
  <c r="O33" i="48"/>
  <c r="O31" i="48"/>
  <c r="M16" i="60" l="1"/>
  <c r="K15" i="131"/>
  <c r="K15" i="136"/>
  <c r="K15" i="126"/>
  <c r="I15" i="131"/>
  <c r="D65" i="9"/>
  <c r="K202" i="120"/>
  <c r="AW202" i="120"/>
  <c r="AD202" i="120"/>
  <c r="K222" i="120"/>
  <c r="BP220" i="120"/>
  <c r="AW220" i="120"/>
  <c r="AD47" i="120"/>
  <c r="AD37" i="120"/>
  <c r="AD38" i="120"/>
  <c r="AD39" i="120"/>
  <c r="AD40" i="120"/>
  <c r="K19" i="120"/>
  <c r="D18" i="9"/>
  <c r="K212" i="120"/>
  <c r="AW210" i="120"/>
  <c r="BP210" i="120"/>
  <c r="K192" i="120"/>
  <c r="AW190" i="120"/>
  <c r="BP190" i="120"/>
  <c r="AD180" i="120"/>
  <c r="AD182" i="120"/>
  <c r="H53" i="48"/>
  <c r="H52" i="48"/>
  <c r="I43" i="54" s="1"/>
  <c r="H51" i="48"/>
  <c r="I42" i="54" s="1"/>
  <c r="H50" i="48"/>
  <c r="H56" i="48"/>
  <c r="I48" i="54" s="1"/>
  <c r="H55" i="48"/>
  <c r="I47" i="54" s="1"/>
  <c r="H54" i="48"/>
  <c r="H49" i="48"/>
  <c r="I39" i="54" s="1"/>
  <c r="H48" i="48"/>
  <c r="H47" i="48"/>
  <c r="H42" i="48"/>
  <c r="H41" i="48"/>
  <c r="I29" i="54" s="1"/>
  <c r="H40" i="48"/>
  <c r="H39" i="48"/>
  <c r="H46" i="48"/>
  <c r="H45" i="48"/>
  <c r="I34" i="54" s="1"/>
  <c r="H44" i="48"/>
  <c r="H43" i="48"/>
  <c r="H38" i="48"/>
  <c r="H37" i="48"/>
  <c r="I24" i="54" s="1"/>
  <c r="H36" i="48"/>
  <c r="H35" i="48"/>
  <c r="B37" i="52"/>
  <c r="B41" i="52"/>
  <c r="B34" i="52"/>
  <c r="B26" i="52"/>
  <c r="B30" i="52"/>
  <c r="B22" i="52"/>
  <c r="B37" i="54"/>
  <c r="B41" i="54"/>
  <c r="B30" i="49"/>
  <c r="B26" i="49"/>
  <c r="B22" i="54"/>
  <c r="B41" i="49"/>
  <c r="B37" i="49"/>
  <c r="B32" i="54"/>
  <c r="B22" i="49"/>
  <c r="B46" i="54"/>
  <c r="B34" i="49"/>
  <c r="B27" i="54"/>
  <c r="L108" i="9"/>
  <c r="L109" i="9" s="1"/>
  <c r="E61" i="48"/>
  <c r="N59" i="48"/>
  <c r="F59" i="48"/>
  <c r="E26" i="48"/>
  <c r="I15" i="126" l="1"/>
  <c r="I15" i="136"/>
  <c r="I15" i="121"/>
  <c r="G13" i="122" s="1"/>
  <c r="F12" i="123" s="1"/>
  <c r="G13" i="124" s="1"/>
  <c r="AD222" i="120"/>
  <c r="BP40" i="120"/>
  <c r="AW40" i="120"/>
  <c r="BP39" i="120"/>
  <c r="AW39" i="120"/>
  <c r="BP38" i="120"/>
  <c r="AW38" i="120"/>
  <c r="BP37" i="120"/>
  <c r="AW37" i="120"/>
  <c r="AW47" i="120"/>
  <c r="BP47" i="120"/>
  <c r="AD19" i="120"/>
  <c r="K20" i="120"/>
  <c r="K18" i="120"/>
  <c r="AD212" i="120"/>
  <c r="I33" i="54"/>
  <c r="D31" i="52" s="1"/>
  <c r="I32" i="54"/>
  <c r="D30" i="52" s="1"/>
  <c r="I35" i="54"/>
  <c r="D33" i="49" s="1"/>
  <c r="I37" i="54"/>
  <c r="D34" i="49" s="1"/>
  <c r="I28" i="54"/>
  <c r="D27" i="52" s="1"/>
  <c r="I41" i="54"/>
  <c r="D37" i="52" s="1"/>
  <c r="I27" i="54"/>
  <c r="D26" i="49" s="1"/>
  <c r="I46" i="54"/>
  <c r="D41" i="52" s="1"/>
  <c r="I38" i="54"/>
  <c r="D35" i="52" s="1"/>
  <c r="I44" i="54"/>
  <c r="D40" i="49" s="1"/>
  <c r="I23" i="54"/>
  <c r="D23" i="52" s="1"/>
  <c r="I25" i="54"/>
  <c r="D25" i="52" s="1"/>
  <c r="I22" i="54"/>
  <c r="D22" i="52" s="1"/>
  <c r="I30" i="54"/>
  <c r="D29" i="52" s="1"/>
  <c r="D38" i="49"/>
  <c r="D38" i="52"/>
  <c r="D42" i="49"/>
  <c r="D42" i="52"/>
  <c r="D32" i="49"/>
  <c r="D32" i="52"/>
  <c r="D36" i="49"/>
  <c r="D36" i="52"/>
  <c r="D24" i="49"/>
  <c r="D24" i="52"/>
  <c r="D39" i="49"/>
  <c r="D39" i="52"/>
  <c r="D28" i="49"/>
  <c r="D28" i="52"/>
  <c r="D43" i="49"/>
  <c r="D43" i="52"/>
  <c r="B93" i="60"/>
  <c r="G13" i="132" l="1"/>
  <c r="F12" i="133" s="1"/>
  <c r="G13" i="134" s="1"/>
  <c r="G13" i="137"/>
  <c r="F12" i="138" s="1"/>
  <c r="G13" i="139" s="1"/>
  <c r="G13" i="127"/>
  <c r="F12" i="128" s="1"/>
  <c r="G13" i="129" s="1"/>
  <c r="B94" i="60"/>
  <c r="T12" i="9" s="1"/>
  <c r="T108" i="9" s="1"/>
  <c r="T109" i="9" s="1"/>
  <c r="P12" i="9"/>
  <c r="P108" i="9" s="1"/>
  <c r="P109" i="9" s="1"/>
  <c r="D27" i="49"/>
  <c r="BP222" i="120"/>
  <c r="AW222" i="120"/>
  <c r="BP19" i="120"/>
  <c r="AW19" i="120"/>
  <c r="AD18" i="120"/>
  <c r="AD20" i="120"/>
  <c r="BP212" i="120"/>
  <c r="AW212" i="120"/>
  <c r="AW192" i="120"/>
  <c r="BP192" i="120"/>
  <c r="D31" i="49"/>
  <c r="D33" i="52"/>
  <c r="D30" i="49"/>
  <c r="D25" i="49"/>
  <c r="D41" i="49"/>
  <c r="D37" i="49"/>
  <c r="D35" i="49"/>
  <c r="D34" i="52"/>
  <c r="D26" i="52"/>
  <c r="D23" i="49"/>
  <c r="D29" i="49"/>
  <c r="D22" i="49"/>
  <c r="D40" i="52"/>
  <c r="B95" i="60" l="1"/>
  <c r="X12" i="9" s="1"/>
  <c r="X108" i="9" s="1"/>
  <c r="X109" i="9" s="1"/>
  <c r="BP20" i="120"/>
  <c r="AW20" i="120"/>
  <c r="BP18" i="120"/>
  <c r="AW18" i="120"/>
  <c r="B96" i="60" l="1"/>
  <c r="AB12" i="9" s="1"/>
  <c r="AB108" i="9" s="1"/>
  <c r="AB109" i="9" s="1"/>
  <c r="B97" i="60" l="1"/>
  <c r="AF12" i="9" s="1"/>
  <c r="AF108" i="9" s="1"/>
  <c r="AF109" i="9" s="1"/>
  <c r="B98" i="60" l="1"/>
  <c r="AJ12" i="9" s="1"/>
  <c r="B99" i="60"/>
  <c r="AN12" i="9" s="1"/>
  <c r="AJ108" i="9"/>
  <c r="AJ109" i="9" s="1"/>
  <c r="B100" i="60" l="1"/>
  <c r="AR12" i="9" s="1"/>
  <c r="AN108" i="9"/>
  <c r="AN109" i="9" s="1"/>
  <c r="R12" i="31"/>
  <c r="R11" i="31"/>
  <c r="R10" i="31"/>
  <c r="L13" i="31"/>
  <c r="L12" i="31"/>
  <c r="L11" i="31"/>
  <c r="L10" i="31"/>
  <c r="B101" i="60" l="1"/>
  <c r="AV12" i="9" s="1"/>
  <c r="AR108" i="9"/>
  <c r="AR109" i="9" s="1"/>
  <c r="B102" i="60" l="1"/>
  <c r="AZ12" i="9" s="1"/>
  <c r="AV108" i="9"/>
  <c r="AV109" i="9" s="1"/>
  <c r="K75" i="49"/>
  <c r="L75" i="49"/>
  <c r="J75" i="49"/>
  <c r="B20" i="53"/>
  <c r="B19" i="53"/>
  <c r="T44" i="52"/>
  <c r="O23" i="53" s="1"/>
  <c r="Q89" i="138" l="1"/>
  <c r="R89" i="138" s="1"/>
  <c r="Q89" i="133"/>
  <c r="R89" i="133" s="1"/>
  <c r="Q89" i="128"/>
  <c r="R89" i="128" s="1"/>
  <c r="Q89" i="123"/>
  <c r="R89" i="123" s="1"/>
  <c r="B103" i="60"/>
  <c r="BD12" i="9" s="1"/>
  <c r="BD108" i="9" s="1"/>
  <c r="BD109" i="9" s="1"/>
  <c r="AZ108" i="9"/>
  <c r="AZ109" i="9" s="1"/>
  <c r="J17" i="49"/>
  <c r="B104" i="60" l="1"/>
  <c r="BH12" i="9" s="1"/>
  <c r="BH108" i="9" s="1"/>
  <c r="BH109" i="9" s="1"/>
  <c r="E47" i="46" l="1"/>
  <c r="E33" i="46"/>
  <c r="B105" i="60"/>
  <c r="BL12" i="9" s="1"/>
  <c r="BL108" i="9" s="1"/>
  <c r="BL109" i="9" s="1"/>
  <c r="E73" i="46"/>
  <c r="L236" i="120" l="1"/>
  <c r="M236" i="120" s="1"/>
  <c r="BQ236" i="120"/>
  <c r="K236" i="120"/>
  <c r="B106" i="60"/>
  <c r="J13" i="48"/>
  <c r="L13" i="52" s="1"/>
  <c r="H13" i="53" s="1"/>
  <c r="F13" i="48"/>
  <c r="G13" i="52" s="1"/>
  <c r="D13" i="53" s="1"/>
  <c r="BR236" i="120" l="1"/>
  <c r="BS236" i="120" s="1"/>
  <c r="N236" i="120"/>
  <c r="AD236" i="120"/>
  <c r="BP12" i="9"/>
  <c r="BP108" i="9" s="1"/>
  <c r="BP109" i="9" s="1"/>
  <c r="B107" i="60"/>
  <c r="BP236" i="120" l="1"/>
  <c r="CR12" i="9"/>
  <c r="CR108" i="9" s="1"/>
  <c r="CR109" i="9" s="1"/>
  <c r="CV12" i="9"/>
  <c r="CV108" i="9" s="1"/>
  <c r="CV109" i="9" s="1"/>
  <c r="BT12" i="9"/>
  <c r="BT108" i="9" s="1"/>
  <c r="BT109" i="9" s="1"/>
  <c r="CN12" i="9"/>
  <c r="CN108" i="9" s="1"/>
  <c r="CN109" i="9" s="1"/>
  <c r="CF12" i="9"/>
  <c r="CF108" i="9" s="1"/>
  <c r="CF109" i="9" s="1"/>
  <c r="BX12" i="9"/>
  <c r="BX108" i="9" s="1"/>
  <c r="BX109" i="9" s="1"/>
  <c r="CJ12" i="9"/>
  <c r="CJ108" i="9" s="1"/>
  <c r="CJ109" i="9" s="1"/>
  <c r="CB12" i="9"/>
  <c r="CB108" i="9" s="1"/>
  <c r="CB109" i="9" s="1"/>
  <c r="B108" i="60"/>
  <c r="C18" i="46"/>
  <c r="C16" i="46"/>
  <c r="C15" i="46"/>
  <c r="C14" i="46"/>
  <c r="C13" i="46"/>
  <c r="B43" i="31"/>
  <c r="B39" i="31"/>
  <c r="B36" i="31"/>
  <c r="B32" i="31"/>
  <c r="B28" i="31"/>
  <c r="B24" i="31"/>
  <c r="B31" i="48"/>
  <c r="H34" i="48" l="1"/>
  <c r="H33" i="48"/>
  <c r="H32" i="48"/>
  <c r="H31" i="48"/>
  <c r="B20" i="31"/>
  <c r="D31" i="48"/>
  <c r="B109" i="60"/>
  <c r="E12" i="9"/>
  <c r="B18" i="52" l="1"/>
  <c r="I12" i="9"/>
  <c r="J17" i="52" s="1"/>
  <c r="I17" i="52"/>
  <c r="B17" i="54"/>
  <c r="B18" i="49"/>
  <c r="B110" i="60"/>
  <c r="M12" i="9" l="1"/>
  <c r="M108" i="9" s="1"/>
  <c r="M109" i="9" s="1"/>
  <c r="I108" i="9"/>
  <c r="I109" i="9" s="1"/>
  <c r="I19" i="54"/>
  <c r="I20" i="54"/>
  <c r="I18" i="54"/>
  <c r="I17" i="54"/>
  <c r="B111" i="60"/>
  <c r="E68" i="47"/>
  <c r="F68" i="47"/>
  <c r="D104" i="9"/>
  <c r="C104" i="9"/>
  <c r="H233" i="120" s="1"/>
  <c r="AA233" i="120" s="1"/>
  <c r="AT233" i="120" s="1"/>
  <c r="BM233" i="120" s="1"/>
  <c r="D75" i="9"/>
  <c r="D76" i="9"/>
  <c r="L233" i="120" l="1"/>
  <c r="M233" i="120" s="1"/>
  <c r="BQ233" i="120"/>
  <c r="L169" i="120"/>
  <c r="M169" i="120" s="1"/>
  <c r="AE191" i="120"/>
  <c r="L170" i="120"/>
  <c r="M170" i="120" s="1"/>
  <c r="AB192" i="120"/>
  <c r="AD192" i="120" s="1"/>
  <c r="Y51" i="120"/>
  <c r="Y49" i="120"/>
  <c r="K169" i="120"/>
  <c r="K170" i="120"/>
  <c r="K233" i="120"/>
  <c r="Q12" i="9"/>
  <c r="Q108" i="9" s="1"/>
  <c r="Q109" i="9" s="1"/>
  <c r="K17" i="52"/>
  <c r="D19" i="49"/>
  <c r="D19" i="52"/>
  <c r="D20" i="49"/>
  <c r="D20" i="52"/>
  <c r="D18" i="49"/>
  <c r="D18" i="52"/>
  <c r="D21" i="49"/>
  <c r="D21" i="52"/>
  <c r="B112" i="60"/>
  <c r="N233" i="120" l="1"/>
  <c r="N170" i="120"/>
  <c r="N169" i="120"/>
  <c r="AG191" i="120"/>
  <c r="AF257" i="120" s="1"/>
  <c r="AF191" i="120"/>
  <c r="AE257" i="120" s="1"/>
  <c r="AD257" i="120"/>
  <c r="BR233" i="120"/>
  <c r="BS233" i="120"/>
  <c r="AR49" i="120"/>
  <c r="Y71" i="120"/>
  <c r="Y93" i="120" s="1"/>
  <c r="Y115" i="120" s="1"/>
  <c r="Y137" i="120" s="1"/>
  <c r="Y159" i="120" s="1"/>
  <c r="Y94" i="120"/>
  <c r="Y116" i="120" s="1"/>
  <c r="Y138" i="120" s="1"/>
  <c r="Y160" i="120" s="1"/>
  <c r="AR51" i="120"/>
  <c r="Y73" i="120"/>
  <c r="Y95" i="120" s="1"/>
  <c r="Y117" i="120" s="1"/>
  <c r="Y139" i="120" s="1"/>
  <c r="Y161" i="120" s="1"/>
  <c r="L17" i="52"/>
  <c r="AD170" i="120"/>
  <c r="AD169" i="120"/>
  <c r="AW233" i="120"/>
  <c r="BP233" i="120"/>
  <c r="U12" i="9"/>
  <c r="M17" i="52" s="1"/>
  <c r="B113" i="60"/>
  <c r="B114" i="60" s="1"/>
  <c r="AD261" i="120" l="1"/>
  <c r="AG257" i="120"/>
  <c r="AE198" i="120" s="1"/>
  <c r="AF261" i="120"/>
  <c r="AE261" i="120"/>
  <c r="AR73" i="120"/>
  <c r="AR95" i="120" s="1"/>
  <c r="AR117" i="120" s="1"/>
  <c r="AR139" i="120" s="1"/>
  <c r="AR161" i="120" s="1"/>
  <c r="BK51" i="120"/>
  <c r="BK73" i="120" s="1"/>
  <c r="BK95" i="120" s="1"/>
  <c r="BK117" i="120" s="1"/>
  <c r="BK139" i="120" s="1"/>
  <c r="BK161" i="120" s="1"/>
  <c r="AR94" i="120"/>
  <c r="AR116" i="120" s="1"/>
  <c r="AR138" i="120" s="1"/>
  <c r="AR160" i="120" s="1"/>
  <c r="BK94" i="120"/>
  <c r="BK116" i="120" s="1"/>
  <c r="BK138" i="120" s="1"/>
  <c r="BK160" i="120" s="1"/>
  <c r="AR71" i="120"/>
  <c r="AR93" i="120" s="1"/>
  <c r="AR115" i="120" s="1"/>
  <c r="AR137" i="120" s="1"/>
  <c r="AR159" i="120" s="1"/>
  <c r="BK49" i="120"/>
  <c r="BK71" i="120" s="1"/>
  <c r="BK93" i="120" s="1"/>
  <c r="BK115" i="120" s="1"/>
  <c r="BK137" i="120" s="1"/>
  <c r="BK159" i="120" s="1"/>
  <c r="BP169" i="120"/>
  <c r="AW169" i="120"/>
  <c r="BP170" i="120"/>
  <c r="Q42" i="137" s="1"/>
  <c r="AW170" i="120"/>
  <c r="Y12" i="9"/>
  <c r="N17" i="52" s="1"/>
  <c r="U108" i="9"/>
  <c r="U109" i="9" s="1"/>
  <c r="B115" i="60"/>
  <c r="B116" i="60" s="1"/>
  <c r="B117" i="60" s="1"/>
  <c r="B118" i="60" s="1"/>
  <c r="B119" i="60" s="1"/>
  <c r="B120" i="60" s="1"/>
  <c r="B121" i="60" s="1"/>
  <c r="B122" i="60" s="1"/>
  <c r="B123" i="60" s="1"/>
  <c r="B124" i="60" s="1"/>
  <c r="B125" i="60" s="1"/>
  <c r="B126" i="60" s="1"/>
  <c r="B127" i="60" s="1"/>
  <c r="B128" i="60" s="1"/>
  <c r="B129" i="60" s="1"/>
  <c r="B130" i="60" s="1"/>
  <c r="B131" i="60" s="1"/>
  <c r="B132" i="60" s="1"/>
  <c r="B133" i="60" s="1"/>
  <c r="B134" i="60" s="1"/>
  <c r="B135" i="60" s="1"/>
  <c r="B136" i="60" s="1"/>
  <c r="B137" i="60" s="1"/>
  <c r="B138" i="60" s="1"/>
  <c r="B139" i="60" s="1"/>
  <c r="B140" i="60" s="1"/>
  <c r="B141" i="60" s="1"/>
  <c r="B142" i="60" s="1"/>
  <c r="B143" i="60" s="1"/>
  <c r="B144" i="60" s="1"/>
  <c r="B145" i="60" s="1"/>
  <c r="B146" i="60" s="1"/>
  <c r="B147" i="60" s="1"/>
  <c r="B148" i="60" s="1"/>
  <c r="B149" i="60" s="1"/>
  <c r="B150" i="60" s="1"/>
  <c r="B151" i="60" s="1"/>
  <c r="B152" i="60" s="1"/>
  <c r="B153" i="60" s="1"/>
  <c r="B154" i="60" s="1"/>
  <c r="B155" i="60" s="1"/>
  <c r="B156" i="60" s="1"/>
  <c r="B157" i="60" s="1"/>
  <c r="B158" i="60" s="1"/>
  <c r="B159" i="60" s="1"/>
  <c r="B160" i="60" s="1"/>
  <c r="B161" i="60" s="1"/>
  <c r="B162" i="60" s="1"/>
  <c r="B163" i="60" s="1"/>
  <c r="B164" i="60" s="1"/>
  <c r="B165" i="60" s="1"/>
  <c r="B166" i="60" s="1"/>
  <c r="B167" i="60" s="1"/>
  <c r="B168" i="60" s="1"/>
  <c r="B169" i="60" s="1"/>
  <c r="B170" i="60" s="1"/>
  <c r="B171" i="60" s="1"/>
  <c r="B172" i="60" s="1"/>
  <c r="B173" i="60" s="1"/>
  <c r="B174" i="60" s="1"/>
  <c r="B175" i="60" s="1"/>
  <c r="B176" i="60" s="1"/>
  <c r="B177" i="60" s="1"/>
  <c r="B178" i="60" s="1"/>
  <c r="B179" i="60" s="1"/>
  <c r="B180" i="60" s="1"/>
  <c r="B181" i="60" s="1"/>
  <c r="B182" i="60" s="1"/>
  <c r="B183" i="60" s="1"/>
  <c r="B184" i="60" s="1"/>
  <c r="AF198" i="120" l="1"/>
  <c r="AG198" i="120"/>
  <c r="AG261" i="120"/>
  <c r="AE229" i="120" s="1"/>
  <c r="Y108" i="9"/>
  <c r="Y109" i="9" s="1"/>
  <c r="AC12" i="9"/>
  <c r="O17" i="52" s="1"/>
  <c r="N55" i="54"/>
  <c r="AG229" i="120" l="1"/>
  <c r="AF229" i="120"/>
  <c r="Y55" i="120"/>
  <c r="Y48" i="120"/>
  <c r="AG12" i="9"/>
  <c r="AG108" i="9" s="1"/>
  <c r="AG109" i="9" s="1"/>
  <c r="AC108" i="9"/>
  <c r="AC109" i="9" s="1"/>
  <c r="AK12" i="9" l="1"/>
  <c r="AK108" i="9" s="1"/>
  <c r="AK109" i="9" s="1"/>
  <c r="AR55" i="120"/>
  <c r="Y77" i="120"/>
  <c r="Y99" i="120" s="1"/>
  <c r="Y121" i="120" s="1"/>
  <c r="Y143" i="120" s="1"/>
  <c r="Y165" i="120" s="1"/>
  <c r="P17" i="52"/>
  <c r="AR48" i="120"/>
  <c r="Y70" i="120"/>
  <c r="Y92" i="120" s="1"/>
  <c r="Y114" i="120" s="1"/>
  <c r="Y136" i="120" s="1"/>
  <c r="Y158" i="120" s="1"/>
  <c r="Q17" i="52" l="1"/>
  <c r="AO12" i="9"/>
  <c r="AS12" i="9" s="1"/>
  <c r="AR70" i="120"/>
  <c r="AR92" i="120" s="1"/>
  <c r="AR114" i="120" s="1"/>
  <c r="AR136" i="120" s="1"/>
  <c r="AR158" i="120" s="1"/>
  <c r="BK48" i="120"/>
  <c r="BK70" i="120" s="1"/>
  <c r="BK92" i="120" s="1"/>
  <c r="BK114" i="120" s="1"/>
  <c r="BK136" i="120" s="1"/>
  <c r="BK158" i="120" s="1"/>
  <c r="BK55" i="120"/>
  <c r="BK77" i="120" s="1"/>
  <c r="BK99" i="120" s="1"/>
  <c r="BK121" i="120" s="1"/>
  <c r="BK143" i="120" s="1"/>
  <c r="BK165" i="120" s="1"/>
  <c r="AR77" i="120"/>
  <c r="AR99" i="120" s="1"/>
  <c r="AR121" i="120" s="1"/>
  <c r="AR143" i="120" s="1"/>
  <c r="AR165" i="120" s="1"/>
  <c r="R17" i="52" l="1"/>
  <c r="AO108" i="9"/>
  <c r="AO109" i="9" s="1"/>
  <c r="AW12" i="9"/>
  <c r="AS108" i="9"/>
  <c r="AS109" i="9" s="1"/>
  <c r="S17" i="52"/>
  <c r="C43" i="31"/>
  <c r="C39" i="31"/>
  <c r="C36" i="31"/>
  <c r="C32" i="31"/>
  <c r="V23" i="31" s="1"/>
  <c r="C28" i="31"/>
  <c r="V22" i="31" s="1"/>
  <c r="C24" i="31"/>
  <c r="V21" i="31" s="1"/>
  <c r="C20" i="31"/>
  <c r="V20" i="31" s="1"/>
  <c r="B16" i="31"/>
  <c r="N13" i="48"/>
  <c r="C6" i="31"/>
  <c r="C9" i="1"/>
  <c r="C8" i="1"/>
  <c r="J8" i="1" s="1"/>
  <c r="AL17" i="52"/>
  <c r="AM17" i="52"/>
  <c r="AN17" i="52"/>
  <c r="AO17" i="52"/>
  <c r="AP17" i="52"/>
  <c r="AQ17" i="52"/>
  <c r="AR17" i="52"/>
  <c r="AS17" i="52"/>
  <c r="AT17" i="52"/>
  <c r="AU17" i="52"/>
  <c r="AV17" i="52"/>
  <c r="AK17" i="52"/>
  <c r="J51" i="31"/>
  <c r="J52" i="31"/>
  <c r="J50" i="31"/>
  <c r="J55" i="31"/>
  <c r="J53" i="31"/>
  <c r="K51" i="31"/>
  <c r="K37" i="48" s="1"/>
  <c r="K50" i="31"/>
  <c r="K33" i="48" s="1"/>
  <c r="K53" i="31"/>
  <c r="C50" i="31"/>
  <c r="C51" i="31"/>
  <c r="C52" i="31"/>
  <c r="C53" i="31"/>
  <c r="C54" i="31"/>
  <c r="C55" i="31"/>
  <c r="C56" i="31"/>
  <c r="C12" i="140" l="1"/>
  <c r="C9" i="137"/>
  <c r="C9" i="136"/>
  <c r="C12" i="135"/>
  <c r="C9" i="132"/>
  <c r="C9" i="131"/>
  <c r="C12" i="130"/>
  <c r="C9" i="127"/>
  <c r="C9" i="126"/>
  <c r="C12" i="125"/>
  <c r="C9" i="122"/>
  <c r="C9" i="121"/>
  <c r="C8" i="138"/>
  <c r="C8" i="133"/>
  <c r="C8" i="128"/>
  <c r="C8" i="123"/>
  <c r="H5" i="120"/>
  <c r="B33" i="136"/>
  <c r="B33" i="126"/>
  <c r="B33" i="131"/>
  <c r="B33" i="121"/>
  <c r="B24" i="140"/>
  <c r="B31" i="139"/>
  <c r="B29" i="138"/>
  <c r="B53" i="136"/>
  <c r="B22" i="132"/>
  <c r="B53" i="131"/>
  <c r="B24" i="130"/>
  <c r="B31" i="129"/>
  <c r="B29" i="128"/>
  <c r="B53" i="126"/>
  <c r="B22" i="122"/>
  <c r="B53" i="121"/>
  <c r="B22" i="137"/>
  <c r="B24" i="135"/>
  <c r="B31" i="134"/>
  <c r="B29" i="133"/>
  <c r="B22" i="127"/>
  <c r="B24" i="125"/>
  <c r="B31" i="124"/>
  <c r="B29" i="123"/>
  <c r="B31" i="136"/>
  <c r="B31" i="131"/>
  <c r="B31" i="126"/>
  <c r="B31" i="121"/>
  <c r="B19" i="139"/>
  <c r="B18" i="137"/>
  <c r="B19" i="134"/>
  <c r="B18" i="132"/>
  <c r="B19" i="129"/>
  <c r="B18" i="127"/>
  <c r="B19" i="124"/>
  <c r="B18" i="122"/>
  <c r="B20" i="140"/>
  <c r="B17" i="138"/>
  <c r="B49" i="136"/>
  <c r="B20" i="135"/>
  <c r="B17" i="133"/>
  <c r="B49" i="131"/>
  <c r="B20" i="130"/>
  <c r="B17" i="128"/>
  <c r="B49" i="126"/>
  <c r="B20" i="125"/>
  <c r="B17" i="123"/>
  <c r="B49" i="121"/>
  <c r="C10" i="140"/>
  <c r="C7" i="137"/>
  <c r="C7" i="136"/>
  <c r="C10" i="135"/>
  <c r="C7" i="132"/>
  <c r="C7" i="131"/>
  <c r="C10" i="130"/>
  <c r="C7" i="127"/>
  <c r="C7" i="126"/>
  <c r="C10" i="125"/>
  <c r="C7" i="122"/>
  <c r="C7" i="121"/>
  <c r="B43" i="136"/>
  <c r="B43" i="131"/>
  <c r="B43" i="126"/>
  <c r="B43" i="121"/>
  <c r="B72" i="136"/>
  <c r="B43" i="135"/>
  <c r="B88" i="134"/>
  <c r="B86" i="133"/>
  <c r="B41" i="132"/>
  <c r="B72" i="126"/>
  <c r="B43" i="125"/>
  <c r="B88" i="124"/>
  <c r="B86" i="123"/>
  <c r="B41" i="122"/>
  <c r="B43" i="140"/>
  <c r="B88" i="139"/>
  <c r="B86" i="138"/>
  <c r="B41" i="137"/>
  <c r="B72" i="131"/>
  <c r="B43" i="130"/>
  <c r="B88" i="129"/>
  <c r="B86" i="128"/>
  <c r="B41" i="127"/>
  <c r="B72" i="121"/>
  <c r="B41" i="136"/>
  <c r="B41" i="131"/>
  <c r="B41" i="126"/>
  <c r="B41" i="121"/>
  <c r="B39" i="140"/>
  <c r="B74" i="138"/>
  <c r="B68" i="136"/>
  <c r="B76" i="134"/>
  <c r="B37" i="132"/>
  <c r="B68" i="131"/>
  <c r="B39" i="130"/>
  <c r="B74" i="128"/>
  <c r="B68" i="126"/>
  <c r="B76" i="124"/>
  <c r="B37" i="122"/>
  <c r="B68" i="121"/>
  <c r="B76" i="139"/>
  <c r="B37" i="137"/>
  <c r="B39" i="135"/>
  <c r="B74" i="133"/>
  <c r="B76" i="129"/>
  <c r="B37" i="127"/>
  <c r="B39" i="125"/>
  <c r="B74" i="123"/>
  <c r="B39" i="136"/>
  <c r="B39" i="131"/>
  <c r="B39" i="126"/>
  <c r="B39" i="121"/>
  <c r="B36" i="140"/>
  <c r="B34" i="137"/>
  <c r="B65" i="136"/>
  <c r="B67" i="134"/>
  <c r="B65" i="133"/>
  <c r="B36" i="130"/>
  <c r="B34" i="127"/>
  <c r="B65" i="126"/>
  <c r="B67" i="124"/>
  <c r="B65" i="123"/>
  <c r="B67" i="139"/>
  <c r="B65" i="138"/>
  <c r="B36" i="135"/>
  <c r="B34" i="132"/>
  <c r="B65" i="131"/>
  <c r="B67" i="129"/>
  <c r="B65" i="128"/>
  <c r="B36" i="125"/>
  <c r="B34" i="122"/>
  <c r="B65" i="121"/>
  <c r="B37" i="136"/>
  <c r="B37" i="131"/>
  <c r="B37" i="126"/>
  <c r="B37" i="121"/>
  <c r="B30" i="137"/>
  <c r="B61" i="136"/>
  <c r="B32" i="135"/>
  <c r="B55" i="134"/>
  <c r="B53" i="133"/>
  <c r="B61" i="131"/>
  <c r="B55" i="129"/>
  <c r="B30" i="127"/>
  <c r="B61" i="126"/>
  <c r="B32" i="125"/>
  <c r="B55" i="124"/>
  <c r="B53" i="123"/>
  <c r="B61" i="121"/>
  <c r="B32" i="140"/>
  <c r="B55" i="139"/>
  <c r="B53" i="138"/>
  <c r="B30" i="132"/>
  <c r="B32" i="130"/>
  <c r="B53" i="128"/>
  <c r="B30" i="122"/>
  <c r="B35" i="131"/>
  <c r="B35" i="121"/>
  <c r="B35" i="136"/>
  <c r="B35" i="126"/>
  <c r="B28" i="140"/>
  <c r="B26" i="137"/>
  <c r="B28" i="135"/>
  <c r="B28" i="130"/>
  <c r="B43" i="129"/>
  <c r="B26" i="127"/>
  <c r="B28" i="125"/>
  <c r="B26" i="122"/>
  <c r="B57" i="121"/>
  <c r="B43" i="139"/>
  <c r="B41" i="138"/>
  <c r="B57" i="136"/>
  <c r="B43" i="134"/>
  <c r="B41" i="133"/>
  <c r="B26" i="132"/>
  <c r="B57" i="131"/>
  <c r="B41" i="128"/>
  <c r="B57" i="126"/>
  <c r="B43" i="124"/>
  <c r="B41" i="123"/>
  <c r="DG14" i="9"/>
  <c r="AS18" i="52" s="1"/>
  <c r="DI14" i="9"/>
  <c r="AU18" i="52" s="1"/>
  <c r="DH14" i="9"/>
  <c r="AT18" i="52" s="1"/>
  <c r="DJ14" i="9"/>
  <c r="AV18" i="52" s="1"/>
  <c r="CY14" i="9"/>
  <c r="AK18" i="52" s="1"/>
  <c r="DA14" i="9"/>
  <c r="AM18" i="52" s="1"/>
  <c r="DC14" i="9"/>
  <c r="AO18" i="52" s="1"/>
  <c r="DE14" i="9"/>
  <c r="AQ18" i="52" s="1"/>
  <c r="CZ14" i="9"/>
  <c r="AL18" i="52" s="1"/>
  <c r="DB14" i="9"/>
  <c r="AN18" i="52" s="1"/>
  <c r="DF14" i="9"/>
  <c r="AR18" i="52" s="1"/>
  <c r="BA12" i="9"/>
  <c r="AW108" i="9"/>
  <c r="AW109" i="9" s="1"/>
  <c r="T17" i="52"/>
  <c r="O16" i="53" s="1"/>
  <c r="C34" i="49"/>
  <c r="C37" i="49"/>
  <c r="C30" i="49"/>
  <c r="C41" i="49"/>
  <c r="V24" i="31"/>
  <c r="V26" i="31"/>
  <c r="E9" i="48"/>
  <c r="E11" i="48"/>
  <c r="C35" i="48"/>
  <c r="V25" i="31"/>
  <c r="E39" i="48"/>
  <c r="C26" i="49"/>
  <c r="E31" i="48"/>
  <c r="C18" i="49"/>
  <c r="E35" i="48"/>
  <c r="F35" i="48" s="1"/>
  <c r="C22" i="49"/>
  <c r="C31" i="48"/>
  <c r="C39" i="48"/>
  <c r="T49" i="31"/>
  <c r="N16" i="53"/>
  <c r="M16" i="53"/>
  <c r="L16" i="53"/>
  <c r="K16" i="53"/>
  <c r="J16" i="53"/>
  <c r="H16" i="53"/>
  <c r="I16" i="53"/>
  <c r="G16" i="53"/>
  <c r="E16" i="53"/>
  <c r="F16" i="53"/>
  <c r="P52" i="46"/>
  <c r="AV22" i="52" l="1"/>
  <c r="AV26" i="52"/>
  <c r="AV30" i="52"/>
  <c r="AV34" i="52"/>
  <c r="AV37" i="52"/>
  <c r="AV41" i="52"/>
  <c r="AT22" i="52"/>
  <c r="AT26" i="52"/>
  <c r="AT30" i="52"/>
  <c r="AT34" i="52"/>
  <c r="AT37" i="52"/>
  <c r="AT41" i="52"/>
  <c r="AU22" i="52"/>
  <c r="AU26" i="52"/>
  <c r="AU30" i="52"/>
  <c r="AU34" i="52"/>
  <c r="AU37" i="52"/>
  <c r="AU41" i="52"/>
  <c r="AS22" i="52"/>
  <c r="AS30" i="52"/>
  <c r="AS41" i="52"/>
  <c r="AS26" i="52"/>
  <c r="AS34" i="52"/>
  <c r="AS37" i="52"/>
  <c r="AR37" i="52"/>
  <c r="AR41" i="52"/>
  <c r="AR22" i="52"/>
  <c r="AR26" i="52"/>
  <c r="AR30" i="52"/>
  <c r="AR34" i="52"/>
  <c r="AQ22" i="52"/>
  <c r="AQ30" i="52"/>
  <c r="AQ41" i="52"/>
  <c r="AQ26" i="52"/>
  <c r="AQ34" i="52"/>
  <c r="AQ37" i="52"/>
  <c r="AO22" i="52"/>
  <c r="AO30" i="52"/>
  <c r="AO41" i="52"/>
  <c r="AO26" i="52"/>
  <c r="AO34" i="52"/>
  <c r="AO37" i="52"/>
  <c r="AN37" i="52"/>
  <c r="AN41" i="52"/>
  <c r="AN22" i="52"/>
  <c r="AN26" i="52"/>
  <c r="AN30" i="52"/>
  <c r="AN34" i="52"/>
  <c r="AM22" i="52"/>
  <c r="AM30" i="52"/>
  <c r="AM41" i="52"/>
  <c r="AM26" i="52"/>
  <c r="AM34" i="52"/>
  <c r="AM37" i="52"/>
  <c r="AL37" i="52"/>
  <c r="AL41" i="52"/>
  <c r="AL22" i="52"/>
  <c r="AL26" i="52"/>
  <c r="AL30" i="52"/>
  <c r="AL34" i="52"/>
  <c r="AK22" i="52"/>
  <c r="AK30" i="52"/>
  <c r="AK34" i="52"/>
  <c r="AK26" i="52"/>
  <c r="AK41" i="52"/>
  <c r="AK37" i="52"/>
  <c r="AA5" i="120"/>
  <c r="C9" i="139"/>
  <c r="C9" i="134"/>
  <c r="C9" i="129"/>
  <c r="C9" i="124"/>
  <c r="C7" i="139"/>
  <c r="C7" i="134"/>
  <c r="C7" i="129"/>
  <c r="C7" i="124"/>
  <c r="H48" i="131"/>
  <c r="H48" i="121"/>
  <c r="H48" i="136"/>
  <c r="H48" i="126"/>
  <c r="J48" i="131"/>
  <c r="J48" i="121"/>
  <c r="J48" i="136"/>
  <c r="J48" i="126"/>
  <c r="M48" i="136"/>
  <c r="M48" i="126"/>
  <c r="M48" i="131"/>
  <c r="M48" i="121"/>
  <c r="O48" i="136"/>
  <c r="O48" i="126"/>
  <c r="O48" i="131"/>
  <c r="O48" i="121"/>
  <c r="Q48" i="136"/>
  <c r="Q48" i="126"/>
  <c r="Q48" i="131"/>
  <c r="Q48" i="121"/>
  <c r="I48" i="136"/>
  <c r="I48" i="126"/>
  <c r="I48" i="131"/>
  <c r="I48" i="121"/>
  <c r="G48" i="136"/>
  <c r="G48" i="126"/>
  <c r="G48" i="131"/>
  <c r="G48" i="121"/>
  <c r="K48" i="136"/>
  <c r="K48" i="126"/>
  <c r="K48" i="131"/>
  <c r="K48" i="121"/>
  <c r="L48" i="131"/>
  <c r="L48" i="121"/>
  <c r="L48" i="136"/>
  <c r="L48" i="126"/>
  <c r="N48" i="131"/>
  <c r="N48" i="121"/>
  <c r="N48" i="136"/>
  <c r="N48" i="126"/>
  <c r="P48" i="131"/>
  <c r="P48" i="121"/>
  <c r="P48" i="136"/>
  <c r="P48" i="126"/>
  <c r="BE12" i="9"/>
  <c r="BA108" i="9"/>
  <c r="BA109" i="9" s="1"/>
  <c r="U17" i="52"/>
  <c r="P16" i="53" s="1"/>
  <c r="F31" i="48"/>
  <c r="F39" i="48"/>
  <c r="I31" i="48"/>
  <c r="I32" i="48"/>
  <c r="I35" i="48"/>
  <c r="I36" i="48"/>
  <c r="I39" i="48"/>
  <c r="I40" i="48"/>
  <c r="I42" i="48"/>
  <c r="I33" i="48"/>
  <c r="I34" i="48"/>
  <c r="I37" i="48"/>
  <c r="I38" i="48"/>
  <c r="I41" i="48"/>
  <c r="C54" i="48"/>
  <c r="C50" i="48"/>
  <c r="C47" i="48"/>
  <c r="C43" i="48"/>
  <c r="N31" i="46"/>
  <c r="N49" i="46" s="1"/>
  <c r="D12" i="54"/>
  <c r="D10" i="54"/>
  <c r="C35" i="138" l="1"/>
  <c r="C26" i="135"/>
  <c r="C37" i="134"/>
  <c r="C24" i="132"/>
  <c r="C35" i="128"/>
  <c r="C26" i="125"/>
  <c r="C37" i="124"/>
  <c r="C24" i="122"/>
  <c r="C26" i="140"/>
  <c r="C37" i="139"/>
  <c r="C24" i="137"/>
  <c r="C35" i="133"/>
  <c r="C26" i="130"/>
  <c r="C37" i="129"/>
  <c r="C24" i="127"/>
  <c r="C35" i="123"/>
  <c r="C22" i="140"/>
  <c r="C25" i="139"/>
  <c r="C20" i="137"/>
  <c r="C23" i="133"/>
  <c r="C22" i="130"/>
  <c r="C25" i="129"/>
  <c r="C20" i="127"/>
  <c r="C23" i="123"/>
  <c r="C23" i="138"/>
  <c r="C22" i="135"/>
  <c r="C25" i="134"/>
  <c r="C20" i="132"/>
  <c r="C23" i="128"/>
  <c r="C22" i="125"/>
  <c r="C25" i="124"/>
  <c r="C20" i="122"/>
  <c r="C25" i="140"/>
  <c r="C34" i="139"/>
  <c r="C32" i="133"/>
  <c r="C23" i="132"/>
  <c r="C25" i="130"/>
  <c r="C34" i="129"/>
  <c r="C32" i="123"/>
  <c r="C23" i="122"/>
  <c r="C32" i="138"/>
  <c r="C23" i="137"/>
  <c r="C25" i="135"/>
  <c r="C34" i="134"/>
  <c r="C32" i="128"/>
  <c r="C23" i="127"/>
  <c r="C25" i="125"/>
  <c r="C34" i="124"/>
  <c r="C19" i="137"/>
  <c r="C21" i="135"/>
  <c r="C22" i="134"/>
  <c r="C20" i="133"/>
  <c r="C19" i="127"/>
  <c r="C21" i="125"/>
  <c r="C22" i="124"/>
  <c r="C20" i="123"/>
  <c r="C21" i="140"/>
  <c r="C22" i="139"/>
  <c r="C20" i="138"/>
  <c r="C19" i="132"/>
  <c r="C21" i="130"/>
  <c r="C22" i="129"/>
  <c r="C20" i="128"/>
  <c r="C19" i="122"/>
  <c r="C27" i="140"/>
  <c r="C40" i="139"/>
  <c r="C38" i="138"/>
  <c r="C25" i="132"/>
  <c r="C27" i="130"/>
  <c r="C40" i="129"/>
  <c r="C38" i="128"/>
  <c r="C25" i="122"/>
  <c r="C25" i="137"/>
  <c r="C27" i="135"/>
  <c r="C40" i="134"/>
  <c r="C38" i="133"/>
  <c r="C25" i="127"/>
  <c r="C27" i="125"/>
  <c r="C40" i="124"/>
  <c r="C38" i="123"/>
  <c r="C21" i="137"/>
  <c r="C23" i="135"/>
  <c r="C28" i="134"/>
  <c r="C26" i="133"/>
  <c r="C21" i="127"/>
  <c r="C23" i="125"/>
  <c r="C28" i="124"/>
  <c r="C26" i="123"/>
  <c r="C23" i="140"/>
  <c r="C28" i="139"/>
  <c r="C26" i="138"/>
  <c r="C21" i="132"/>
  <c r="C23" i="130"/>
  <c r="C28" i="129"/>
  <c r="C26" i="128"/>
  <c r="C21" i="122"/>
  <c r="C24" i="135"/>
  <c r="C31" i="134"/>
  <c r="C29" i="133"/>
  <c r="C22" i="132"/>
  <c r="C24" i="125"/>
  <c r="C31" i="124"/>
  <c r="C29" i="123"/>
  <c r="C22" i="122"/>
  <c r="C24" i="140"/>
  <c r="C31" i="139"/>
  <c r="C29" i="138"/>
  <c r="C22" i="137"/>
  <c r="C24" i="130"/>
  <c r="C31" i="129"/>
  <c r="C29" i="128"/>
  <c r="C22" i="127"/>
  <c r="C20" i="140"/>
  <c r="C19" i="139"/>
  <c r="C17" i="138"/>
  <c r="C18" i="137"/>
  <c r="C20" i="130"/>
  <c r="C19" i="129"/>
  <c r="C17" i="128"/>
  <c r="C18" i="127"/>
  <c r="C20" i="135"/>
  <c r="C19" i="134"/>
  <c r="C17" i="133"/>
  <c r="C18" i="132"/>
  <c r="C20" i="125"/>
  <c r="C19" i="124"/>
  <c r="C17" i="123"/>
  <c r="C18" i="122"/>
  <c r="P17" i="132"/>
  <c r="P16" i="133" s="1"/>
  <c r="P17" i="137"/>
  <c r="P16" i="138" s="1"/>
  <c r="P17" i="127"/>
  <c r="P16" i="128" s="1"/>
  <c r="P17" i="122"/>
  <c r="P16" i="123" s="1"/>
  <c r="N17" i="137"/>
  <c r="N16" i="138" s="1"/>
  <c r="N17" i="127"/>
  <c r="N16" i="128" s="1"/>
  <c r="N17" i="122"/>
  <c r="N16" i="123" s="1"/>
  <c r="N17" i="132"/>
  <c r="N16" i="133" s="1"/>
  <c r="L17" i="132"/>
  <c r="L16" i="133" s="1"/>
  <c r="L17" i="137"/>
  <c r="L16" i="138" s="1"/>
  <c r="L17" i="127"/>
  <c r="L16" i="128" s="1"/>
  <c r="L17" i="122"/>
  <c r="L16" i="123" s="1"/>
  <c r="K17" i="137"/>
  <c r="K16" i="138" s="1"/>
  <c r="K17" i="127"/>
  <c r="K16" i="128" s="1"/>
  <c r="K17" i="122"/>
  <c r="K16" i="123" s="1"/>
  <c r="K17" i="132"/>
  <c r="K16" i="133" s="1"/>
  <c r="G17" i="137"/>
  <c r="G16" i="138" s="1"/>
  <c r="G17" i="127"/>
  <c r="G16" i="128" s="1"/>
  <c r="G17" i="122"/>
  <c r="G16" i="123" s="1"/>
  <c r="G17" i="132"/>
  <c r="G16" i="133" s="1"/>
  <c r="I17" i="132"/>
  <c r="I16" i="133" s="1"/>
  <c r="I17" i="137"/>
  <c r="I16" i="138" s="1"/>
  <c r="I17" i="127"/>
  <c r="I16" i="128" s="1"/>
  <c r="I17" i="122"/>
  <c r="I16" i="123" s="1"/>
  <c r="Q17" i="132"/>
  <c r="Q16" i="133" s="1"/>
  <c r="Q17" i="137"/>
  <c r="Q16" i="138" s="1"/>
  <c r="Q17" i="127"/>
  <c r="Q16" i="128" s="1"/>
  <c r="Q17" i="122"/>
  <c r="Q16" i="123" s="1"/>
  <c r="O17" i="137"/>
  <c r="O16" i="138" s="1"/>
  <c r="O17" i="127"/>
  <c r="O16" i="128" s="1"/>
  <c r="O17" i="122"/>
  <c r="O16" i="123" s="1"/>
  <c r="O17" i="132"/>
  <c r="O16" i="133" s="1"/>
  <c r="M17" i="132"/>
  <c r="M16" i="133" s="1"/>
  <c r="M17" i="137"/>
  <c r="M16" i="138" s="1"/>
  <c r="M17" i="127"/>
  <c r="M16" i="128" s="1"/>
  <c r="M17" i="122"/>
  <c r="M16" i="123" s="1"/>
  <c r="J17" i="137"/>
  <c r="J16" i="138" s="1"/>
  <c r="J17" i="127"/>
  <c r="J16" i="128" s="1"/>
  <c r="J17" i="122"/>
  <c r="J16" i="123" s="1"/>
  <c r="J17" i="132"/>
  <c r="J16" i="133" s="1"/>
  <c r="H17" i="132"/>
  <c r="H16" i="133" s="1"/>
  <c r="H17" i="137"/>
  <c r="H16" i="138" s="1"/>
  <c r="H17" i="127"/>
  <c r="H16" i="128" s="1"/>
  <c r="H17" i="122"/>
  <c r="H16" i="123" s="1"/>
  <c r="C47" i="138"/>
  <c r="C28" i="137"/>
  <c r="C47" i="133"/>
  <c r="C49" i="129"/>
  <c r="C47" i="128"/>
  <c r="C28" i="127"/>
  <c r="C47" i="123"/>
  <c r="C30" i="140"/>
  <c r="C49" i="139"/>
  <c r="C30" i="135"/>
  <c r="C49" i="134"/>
  <c r="C28" i="132"/>
  <c r="C30" i="130"/>
  <c r="C30" i="125"/>
  <c r="C49" i="124"/>
  <c r="C28" i="122"/>
  <c r="C29" i="140"/>
  <c r="C46" i="139"/>
  <c r="C27" i="137"/>
  <c r="C29" i="135"/>
  <c r="C46" i="134"/>
  <c r="C29" i="130"/>
  <c r="C27" i="127"/>
  <c r="C29" i="125"/>
  <c r="C46" i="124"/>
  <c r="C44" i="138"/>
  <c r="C44" i="133"/>
  <c r="C27" i="132"/>
  <c r="C46" i="129"/>
  <c r="C44" i="128"/>
  <c r="C44" i="123"/>
  <c r="C27" i="122"/>
  <c r="C31" i="140"/>
  <c r="C52" i="139"/>
  <c r="C29" i="137"/>
  <c r="C31" i="135"/>
  <c r="C52" i="134"/>
  <c r="C31" i="130"/>
  <c r="C29" i="127"/>
  <c r="C31" i="125"/>
  <c r="C52" i="124"/>
  <c r="C50" i="138"/>
  <c r="C50" i="133"/>
  <c r="C29" i="132"/>
  <c r="C52" i="129"/>
  <c r="C50" i="128"/>
  <c r="C50" i="123"/>
  <c r="C29" i="122"/>
  <c r="C26" i="137"/>
  <c r="C43" i="129"/>
  <c r="C26" i="127"/>
  <c r="C28" i="140"/>
  <c r="C43" i="139"/>
  <c r="C41" i="138"/>
  <c r="C28" i="135"/>
  <c r="C43" i="134"/>
  <c r="C41" i="133"/>
  <c r="C26" i="132"/>
  <c r="C28" i="130"/>
  <c r="C41" i="128"/>
  <c r="C28" i="125"/>
  <c r="C43" i="124"/>
  <c r="C41" i="123"/>
  <c r="C26" i="122"/>
  <c r="V17" i="52"/>
  <c r="Q16" i="53" s="1"/>
  <c r="BE108" i="9"/>
  <c r="BE109" i="9" s="1"/>
  <c r="BI12" i="9"/>
  <c r="I54" i="48"/>
  <c r="I52" i="48"/>
  <c r="I55" i="48"/>
  <c r="I53" i="48"/>
  <c r="I50" i="48"/>
  <c r="I51" i="48"/>
  <c r="I43" i="48"/>
  <c r="I47" i="48"/>
  <c r="I48" i="48"/>
  <c r="I44" i="48"/>
  <c r="I56" i="48"/>
  <c r="I49" i="48"/>
  <c r="I46" i="48"/>
  <c r="I45" i="48"/>
  <c r="C43" i="140" l="1"/>
  <c r="C88" i="134"/>
  <c r="C86" i="133"/>
  <c r="C41" i="132"/>
  <c r="C43" i="130"/>
  <c r="C88" i="124"/>
  <c r="C86" i="123"/>
  <c r="C41" i="122"/>
  <c r="C88" i="139"/>
  <c r="C86" i="138"/>
  <c r="C41" i="137"/>
  <c r="C43" i="135"/>
  <c r="C88" i="129"/>
  <c r="C86" i="128"/>
  <c r="C41" i="127"/>
  <c r="C43" i="125"/>
  <c r="C45" i="140"/>
  <c r="C92" i="138"/>
  <c r="C94" i="134"/>
  <c r="C43" i="132"/>
  <c r="C45" i="130"/>
  <c r="C92" i="128"/>
  <c r="C94" i="124"/>
  <c r="C43" i="122"/>
  <c r="C94" i="139"/>
  <c r="C43" i="137"/>
  <c r="C45" i="135"/>
  <c r="C92" i="133"/>
  <c r="C94" i="129"/>
  <c r="C43" i="127"/>
  <c r="C45" i="125"/>
  <c r="C92" i="123"/>
  <c r="C91" i="139"/>
  <c r="C89" i="138"/>
  <c r="C44" i="135"/>
  <c r="C42" i="132"/>
  <c r="C91" i="129"/>
  <c r="C89" i="128"/>
  <c r="C44" i="125"/>
  <c r="C42" i="122"/>
  <c r="C44" i="140"/>
  <c r="C42" i="137"/>
  <c r="C91" i="134"/>
  <c r="C89" i="133"/>
  <c r="C44" i="130"/>
  <c r="C42" i="127"/>
  <c r="C91" i="124"/>
  <c r="C89" i="123"/>
  <c r="C40" i="140"/>
  <c r="C79" i="139"/>
  <c r="C77" i="133"/>
  <c r="C38" i="132"/>
  <c r="C40" i="130"/>
  <c r="C79" i="129"/>
  <c r="C77" i="123"/>
  <c r="C38" i="122"/>
  <c r="C77" i="138"/>
  <c r="C38" i="137"/>
  <c r="C40" i="135"/>
  <c r="C79" i="134"/>
  <c r="C77" i="128"/>
  <c r="C38" i="127"/>
  <c r="C40" i="125"/>
  <c r="C79" i="124"/>
  <c r="C39" i="135"/>
  <c r="C76" i="134"/>
  <c r="C74" i="133"/>
  <c r="C37" i="132"/>
  <c r="C39" i="125"/>
  <c r="C76" i="124"/>
  <c r="C74" i="123"/>
  <c r="C37" i="122"/>
  <c r="C39" i="140"/>
  <c r="C76" i="139"/>
  <c r="C74" i="138"/>
  <c r="C37" i="137"/>
  <c r="C39" i="130"/>
  <c r="C76" i="129"/>
  <c r="C74" i="128"/>
  <c r="C37" i="127"/>
  <c r="J44" i="54"/>
  <c r="C42" i="140"/>
  <c r="C85" i="139"/>
  <c r="C83" i="133"/>
  <c r="C40" i="132"/>
  <c r="C42" i="130"/>
  <c r="C85" i="129"/>
  <c r="C83" i="123"/>
  <c r="C40" i="122"/>
  <c r="C83" i="138"/>
  <c r="C40" i="137"/>
  <c r="C42" i="135"/>
  <c r="C85" i="134"/>
  <c r="C83" i="128"/>
  <c r="C40" i="127"/>
  <c r="C42" i="125"/>
  <c r="C85" i="124"/>
  <c r="C80" i="138"/>
  <c r="C41" i="135"/>
  <c r="C82" i="134"/>
  <c r="C39" i="132"/>
  <c r="C80" i="128"/>
  <c r="C41" i="125"/>
  <c r="C82" i="124"/>
  <c r="C39" i="122"/>
  <c r="C41" i="140"/>
  <c r="C82" i="139"/>
  <c r="C39" i="137"/>
  <c r="C80" i="133"/>
  <c r="C41" i="130"/>
  <c r="C82" i="129"/>
  <c r="C39" i="127"/>
  <c r="C80" i="123"/>
  <c r="C37" i="140"/>
  <c r="C70" i="139"/>
  <c r="C35" i="137"/>
  <c r="C68" i="133"/>
  <c r="C37" i="130"/>
  <c r="C70" i="129"/>
  <c r="C35" i="127"/>
  <c r="C68" i="123"/>
  <c r="C68" i="138"/>
  <c r="C37" i="135"/>
  <c r="C70" i="134"/>
  <c r="C35" i="132"/>
  <c r="C68" i="128"/>
  <c r="C37" i="125"/>
  <c r="C70" i="124"/>
  <c r="C35" i="122"/>
  <c r="C71" i="138"/>
  <c r="C36" i="137"/>
  <c r="C38" i="135"/>
  <c r="C73" i="134"/>
  <c r="C71" i="128"/>
  <c r="C36" i="127"/>
  <c r="C38" i="125"/>
  <c r="C73" i="124"/>
  <c r="C38" i="140"/>
  <c r="C73" i="139"/>
  <c r="C71" i="133"/>
  <c r="C36" i="132"/>
  <c r="C38" i="130"/>
  <c r="C73" i="129"/>
  <c r="C71" i="123"/>
  <c r="C36" i="122"/>
  <c r="C34" i="137"/>
  <c r="C36" i="135"/>
  <c r="C67" i="134"/>
  <c r="C65" i="133"/>
  <c r="C34" i="127"/>
  <c r="C36" i="125"/>
  <c r="C67" i="124"/>
  <c r="C65" i="123"/>
  <c r="C36" i="140"/>
  <c r="C67" i="139"/>
  <c r="C65" i="138"/>
  <c r="C34" i="132"/>
  <c r="C36" i="130"/>
  <c r="C67" i="129"/>
  <c r="C65" i="128"/>
  <c r="C34" i="122"/>
  <c r="C64" i="139"/>
  <c r="C33" i="137"/>
  <c r="C35" i="135"/>
  <c r="C62" i="133"/>
  <c r="C33" i="127"/>
  <c r="C35" i="125"/>
  <c r="C62" i="123"/>
  <c r="C35" i="140"/>
  <c r="C62" i="138"/>
  <c r="C64" i="134"/>
  <c r="C33" i="132"/>
  <c r="C35" i="130"/>
  <c r="C64" i="129"/>
  <c r="C62" i="128"/>
  <c r="C64" i="124"/>
  <c r="C33" i="122"/>
  <c r="C32" i="140"/>
  <c r="C30" i="137"/>
  <c r="C55" i="134"/>
  <c r="C53" i="133"/>
  <c r="C32" i="130"/>
  <c r="C55" i="129"/>
  <c r="C30" i="127"/>
  <c r="C55" i="124"/>
  <c r="C53" i="123"/>
  <c r="C55" i="139"/>
  <c r="C53" i="138"/>
  <c r="C32" i="135"/>
  <c r="C30" i="132"/>
  <c r="C53" i="128"/>
  <c r="C32" i="125"/>
  <c r="C30" i="122"/>
  <c r="C34" i="140"/>
  <c r="C59" i="138"/>
  <c r="C32" i="137"/>
  <c r="C61" i="134"/>
  <c r="C34" i="130"/>
  <c r="C61" i="129"/>
  <c r="C59" i="128"/>
  <c r="C32" i="127"/>
  <c r="C61" i="124"/>
  <c r="C61" i="139"/>
  <c r="C34" i="135"/>
  <c r="C59" i="133"/>
  <c r="C32" i="132"/>
  <c r="C34" i="125"/>
  <c r="C59" i="123"/>
  <c r="C32" i="122"/>
  <c r="C58" i="139"/>
  <c r="C31" i="137"/>
  <c r="C33" i="135"/>
  <c r="C56" i="133"/>
  <c r="C31" i="127"/>
  <c r="C33" i="125"/>
  <c r="C56" i="123"/>
  <c r="C33" i="140"/>
  <c r="C56" i="138"/>
  <c r="C58" i="134"/>
  <c r="C31" i="132"/>
  <c r="C33" i="130"/>
  <c r="C58" i="129"/>
  <c r="C56" i="128"/>
  <c r="C58" i="124"/>
  <c r="C31" i="122"/>
  <c r="BI108" i="9"/>
  <c r="BI109" i="9" s="1"/>
  <c r="W17" i="52"/>
  <c r="R16" i="53" s="1"/>
  <c r="BM12" i="9"/>
  <c r="B56" i="46"/>
  <c r="B55" i="46"/>
  <c r="B54" i="46"/>
  <c r="J42" i="54"/>
  <c r="E38" i="52"/>
  <c r="E38" i="49"/>
  <c r="E69" i="49" s="1"/>
  <c r="E40" i="52"/>
  <c r="E40" i="49"/>
  <c r="E71" i="49" s="1"/>
  <c r="J48" i="54"/>
  <c r="E43" i="52"/>
  <c r="E43" i="49"/>
  <c r="E74" i="49" s="1"/>
  <c r="J41" i="54"/>
  <c r="E37" i="49"/>
  <c r="E68" i="49" s="1"/>
  <c r="J47" i="54"/>
  <c r="E42" i="52"/>
  <c r="E42" i="49"/>
  <c r="E73" i="49" s="1"/>
  <c r="J43" i="54"/>
  <c r="E39" i="52"/>
  <c r="E39" i="49"/>
  <c r="E70" i="49" s="1"/>
  <c r="J46" i="54"/>
  <c r="E41" i="52"/>
  <c r="E41" i="49"/>
  <c r="E72" i="49" s="1"/>
  <c r="B50" i="31"/>
  <c r="K52" i="31"/>
  <c r="K41" i="48" s="1"/>
  <c r="K45" i="48"/>
  <c r="K55" i="31"/>
  <c r="K52" i="48" s="1"/>
  <c r="J54" i="31"/>
  <c r="D16" i="53"/>
  <c r="R44" i="52"/>
  <c r="M23" i="53" s="1"/>
  <c r="S44" i="52"/>
  <c r="N23" i="53" s="1"/>
  <c r="F13" i="49"/>
  <c r="D15" i="9"/>
  <c r="C21" i="9"/>
  <c r="H23" i="120" s="1"/>
  <c r="AA23" i="120" s="1"/>
  <c r="AT23" i="120" s="1"/>
  <c r="BM23" i="120" s="1"/>
  <c r="C22" i="9"/>
  <c r="H24" i="120" s="1"/>
  <c r="AA24" i="120" s="1"/>
  <c r="AT24" i="120" s="1"/>
  <c r="BM24" i="120" s="1"/>
  <c r="C23" i="9"/>
  <c r="H25" i="120" s="1"/>
  <c r="AA25" i="120" s="1"/>
  <c r="AT25" i="120" s="1"/>
  <c r="BM25" i="120" s="1"/>
  <c r="C24" i="9"/>
  <c r="H26" i="120" s="1"/>
  <c r="AA26" i="120" s="1"/>
  <c r="AT26" i="120" s="1"/>
  <c r="BM26" i="120" s="1"/>
  <c r="H27" i="120"/>
  <c r="AA27" i="120" s="1"/>
  <c r="AT27" i="120" s="1"/>
  <c r="BM27" i="120" s="1"/>
  <c r="C25" i="9"/>
  <c r="H28" i="120" s="1"/>
  <c r="AA28" i="120" s="1"/>
  <c r="AT28" i="120" s="1"/>
  <c r="BM28" i="120" s="1"/>
  <c r="C26" i="9"/>
  <c r="H29" i="120" s="1"/>
  <c r="AA29" i="120" s="1"/>
  <c r="AT29" i="120" s="1"/>
  <c r="BM29" i="120" s="1"/>
  <c r="C27" i="9"/>
  <c r="H30" i="120" s="1"/>
  <c r="AA30" i="120" s="1"/>
  <c r="AT30" i="120" s="1"/>
  <c r="BM30" i="120" s="1"/>
  <c r="C28" i="9"/>
  <c r="H31" i="120" s="1"/>
  <c r="AA31" i="120" s="1"/>
  <c r="AT31" i="120" s="1"/>
  <c r="BM31" i="120" s="1"/>
  <c r="C29" i="9"/>
  <c r="H32" i="120" s="1"/>
  <c r="AA32" i="120" s="1"/>
  <c r="AT32" i="120" s="1"/>
  <c r="BM32" i="120" s="1"/>
  <c r="C30" i="9"/>
  <c r="H33" i="120" s="1"/>
  <c r="AA33" i="120" s="1"/>
  <c r="AT33" i="120" s="1"/>
  <c r="BM33" i="120" s="1"/>
  <c r="C101" i="9"/>
  <c r="H231" i="120" s="1"/>
  <c r="AA231" i="120" s="1"/>
  <c r="AT231" i="120" s="1"/>
  <c r="BM231" i="120" s="1"/>
  <c r="C102" i="9"/>
  <c r="H232" i="120" s="1"/>
  <c r="AA232" i="120" s="1"/>
  <c r="AT232" i="120" s="1"/>
  <c r="BM232" i="120" s="1"/>
  <c r="C105" i="9"/>
  <c r="H234" i="120" s="1"/>
  <c r="AA234" i="120" s="1"/>
  <c r="AT234" i="120" s="1"/>
  <c r="BM234" i="120" s="1"/>
  <c r="D105" i="9"/>
  <c r="C106" i="9"/>
  <c r="H235" i="120" s="1"/>
  <c r="AA235" i="120" s="1"/>
  <c r="AT235" i="120" s="1"/>
  <c r="BM235" i="120" s="1"/>
  <c r="D106" i="9"/>
  <c r="B13" i="47"/>
  <c r="O16" i="47"/>
  <c r="L17" i="47"/>
  <c r="M17" i="47"/>
  <c r="N17" i="47"/>
  <c r="F18" i="47"/>
  <c r="L18" i="47"/>
  <c r="M18" i="47"/>
  <c r="N18" i="47"/>
  <c r="F66" i="47"/>
  <c r="L66" i="47"/>
  <c r="M66" i="47"/>
  <c r="N66" i="47"/>
  <c r="O19" i="47"/>
  <c r="L20" i="47"/>
  <c r="M20" i="47"/>
  <c r="N20" i="47"/>
  <c r="O21" i="47"/>
  <c r="L22" i="47"/>
  <c r="M22" i="47"/>
  <c r="N22" i="47"/>
  <c r="L29" i="47"/>
  <c r="M29" i="47"/>
  <c r="N29" i="47"/>
  <c r="O30" i="47"/>
  <c r="L31" i="47"/>
  <c r="M31" i="47"/>
  <c r="N31" i="47"/>
  <c r="O37" i="47"/>
  <c r="O45" i="47"/>
  <c r="L46" i="47"/>
  <c r="M46" i="47"/>
  <c r="N46" i="47"/>
  <c r="L52" i="47"/>
  <c r="M52" i="47"/>
  <c r="N52" i="47"/>
  <c r="L53" i="47"/>
  <c r="M53" i="47"/>
  <c r="N53" i="47"/>
  <c r="L54" i="47"/>
  <c r="M54" i="47"/>
  <c r="N54" i="47"/>
  <c r="L55" i="47"/>
  <c r="M55" i="47"/>
  <c r="N55" i="47"/>
  <c r="O56" i="47"/>
  <c r="F57" i="47"/>
  <c r="D101" i="9" s="1"/>
  <c r="L231" i="120" s="1"/>
  <c r="F58" i="47"/>
  <c r="D102" i="9" s="1"/>
  <c r="L60" i="47"/>
  <c r="N60" i="47"/>
  <c r="O61" i="47"/>
  <c r="C62" i="47"/>
  <c r="D62" i="47"/>
  <c r="F62" i="47"/>
  <c r="C63" i="47"/>
  <c r="D63" i="47"/>
  <c r="F63" i="47"/>
  <c r="C64" i="47"/>
  <c r="D64" i="47"/>
  <c r="F64" i="47"/>
  <c r="C65" i="47"/>
  <c r="D65" i="47"/>
  <c r="F65" i="47"/>
  <c r="O67" i="47"/>
  <c r="F69" i="47"/>
  <c r="F70" i="47"/>
  <c r="I75" i="31"/>
  <c r="K75" i="31"/>
  <c r="I127" i="31"/>
  <c r="K127" i="31"/>
  <c r="I179" i="31"/>
  <c r="K179" i="31"/>
  <c r="I231" i="31"/>
  <c r="K231" i="31"/>
  <c r="V5" i="46"/>
  <c r="G13" i="46"/>
  <c r="G14" i="46"/>
  <c r="G15" i="46"/>
  <c r="G16" i="46"/>
  <c r="G17" i="46"/>
  <c r="G18" i="46"/>
  <c r="S30" i="46"/>
  <c r="U30" i="46"/>
  <c r="V30" i="46"/>
  <c r="H49" i="46"/>
  <c r="J31" i="46"/>
  <c r="L31" i="46"/>
  <c r="P31" i="46"/>
  <c r="L52" i="46"/>
  <c r="N52" i="46"/>
  <c r="R52" i="46"/>
  <c r="G66" i="47"/>
  <c r="F33" i="46"/>
  <c r="G57" i="47"/>
  <c r="K57" i="47" s="1"/>
  <c r="O57" i="47" s="1"/>
  <c r="G58" i="47"/>
  <c r="K58" i="47" s="1"/>
  <c r="O58" i="47" s="1"/>
  <c r="G62" i="47"/>
  <c r="K62" i="47" s="1"/>
  <c r="O62" i="47" s="1"/>
  <c r="G63" i="47"/>
  <c r="K63" i="47" s="1"/>
  <c r="O63" i="47" s="1"/>
  <c r="G64" i="47"/>
  <c r="K64" i="47" s="1"/>
  <c r="O64" i="47" s="1"/>
  <c r="G65" i="47"/>
  <c r="K65" i="47" s="1"/>
  <c r="O65" i="47" s="1"/>
  <c r="I6" i="1"/>
  <c r="I7" i="1"/>
  <c r="J9" i="1"/>
  <c r="D14" i="1"/>
  <c r="D113" i="1" s="1"/>
  <c r="T26" i="47"/>
  <c r="T35" i="47"/>
  <c r="T50" i="47"/>
  <c r="I26" i="1"/>
  <c r="F30" i="1"/>
  <c r="M32" i="1"/>
  <c r="M33" i="1"/>
  <c r="M34" i="1"/>
  <c r="M35" i="1"/>
  <c r="M36" i="1"/>
  <c r="M37" i="1"/>
  <c r="M38" i="1"/>
  <c r="M39" i="1"/>
  <c r="D79" i="9"/>
  <c r="L173" i="120" s="1"/>
  <c r="M40" i="1"/>
  <c r="M41" i="1"/>
  <c r="E42" i="1"/>
  <c r="D43" i="9"/>
  <c r="D64" i="9"/>
  <c r="D71" i="9"/>
  <c r="I56" i="120" s="1"/>
  <c r="E43" i="1"/>
  <c r="L45" i="1"/>
  <c r="E44" i="1"/>
  <c r="L46" i="1"/>
  <c r="E45" i="1"/>
  <c r="L47" i="1"/>
  <c r="E46" i="1"/>
  <c r="L48" i="1"/>
  <c r="T42" i="47"/>
  <c r="D47" i="1"/>
  <c r="T46" i="47" s="1"/>
  <c r="E47" i="1"/>
  <c r="K49" i="1"/>
  <c r="T47" i="47" s="1"/>
  <c r="L49" i="1"/>
  <c r="T48" i="47"/>
  <c r="T49" i="47"/>
  <c r="T51" i="47"/>
  <c r="I57" i="1"/>
  <c r="P49" i="46" l="1"/>
  <c r="L49" i="46"/>
  <c r="I43" i="120"/>
  <c r="I128" i="31"/>
  <c r="R46" i="47"/>
  <c r="D26" i="9" s="1"/>
  <c r="F60" i="47"/>
  <c r="R31" i="48"/>
  <c r="D47" i="9"/>
  <c r="D40" i="9"/>
  <c r="D50" i="9"/>
  <c r="D78" i="9"/>
  <c r="L172" i="120" s="1"/>
  <c r="D42" i="1"/>
  <c r="D36" i="9" s="1"/>
  <c r="D37" i="1"/>
  <c r="D33" i="1"/>
  <c r="F33" i="1" s="1"/>
  <c r="D105" i="1"/>
  <c r="D38" i="1"/>
  <c r="F38" i="1" s="1"/>
  <c r="D34" i="1"/>
  <c r="D39" i="1"/>
  <c r="D35" i="1"/>
  <c r="D31" i="1"/>
  <c r="D109" i="1"/>
  <c r="D108" i="1"/>
  <c r="D36" i="1"/>
  <c r="F36" i="1" s="1"/>
  <c r="D32" i="1"/>
  <c r="F32" i="1" s="1"/>
  <c r="D111" i="1"/>
  <c r="L232" i="120"/>
  <c r="M232" i="120" s="1"/>
  <c r="BQ232" i="120"/>
  <c r="L235" i="120"/>
  <c r="M235" i="120" s="1"/>
  <c r="BQ235" i="120"/>
  <c r="L234" i="120"/>
  <c r="BQ234" i="120"/>
  <c r="D63" i="9"/>
  <c r="D61" i="9"/>
  <c r="D62" i="9"/>
  <c r="D34" i="9"/>
  <c r="D35" i="9"/>
  <c r="D33" i="9"/>
  <c r="T40" i="47"/>
  <c r="D56" i="9"/>
  <c r="D54" i="9"/>
  <c r="D55" i="9"/>
  <c r="M173" i="120"/>
  <c r="N173" i="120"/>
  <c r="D49" i="9"/>
  <c r="D48" i="9"/>
  <c r="M231" i="120"/>
  <c r="N231" i="120" s="1"/>
  <c r="AB56" i="120"/>
  <c r="BN56" i="120"/>
  <c r="AU56" i="120"/>
  <c r="D69" i="9"/>
  <c r="D70" i="9"/>
  <c r="D68" i="9"/>
  <c r="D41" i="9"/>
  <c r="D42" i="9"/>
  <c r="AB119" i="120"/>
  <c r="K119" i="120"/>
  <c r="BN75" i="120"/>
  <c r="BP75" i="120" s="1"/>
  <c r="AU75" i="120"/>
  <c r="AW75" i="120" s="1"/>
  <c r="AB75" i="120"/>
  <c r="AD75" i="120" s="1"/>
  <c r="K75" i="120"/>
  <c r="BP152" i="120"/>
  <c r="AW152" i="120"/>
  <c r="AD152" i="120"/>
  <c r="K152" i="120"/>
  <c r="BP130" i="120"/>
  <c r="AW130" i="120"/>
  <c r="AD130" i="120"/>
  <c r="K130" i="120"/>
  <c r="BP64" i="120"/>
  <c r="AW64" i="120"/>
  <c r="AD64" i="120"/>
  <c r="K64" i="120"/>
  <c r="AU163" i="120"/>
  <c r="AB163" i="120"/>
  <c r="AD163" i="120" s="1"/>
  <c r="K163" i="120"/>
  <c r="BN97" i="120"/>
  <c r="BP97" i="120" s="1"/>
  <c r="AU97" i="120"/>
  <c r="AW97" i="120" s="1"/>
  <c r="AB97" i="120"/>
  <c r="AD97" i="120" s="1"/>
  <c r="K97" i="120"/>
  <c r="BP86" i="120"/>
  <c r="AW86" i="120"/>
  <c r="AD86" i="120"/>
  <c r="K86" i="120"/>
  <c r="AU21" i="120"/>
  <c r="BN21" i="120" s="1"/>
  <c r="K235" i="120"/>
  <c r="K234" i="120"/>
  <c r="K17" i="120"/>
  <c r="K231" i="120"/>
  <c r="K232" i="120"/>
  <c r="F48" i="131"/>
  <c r="F48" i="121"/>
  <c r="F48" i="136"/>
  <c r="F48" i="126"/>
  <c r="K42" i="120"/>
  <c r="K21" i="120"/>
  <c r="D46" i="1"/>
  <c r="D45" i="1"/>
  <c r="D44" i="1"/>
  <c r="F44" i="1" s="1"/>
  <c r="G44" i="1" s="1"/>
  <c r="BM108" i="9"/>
  <c r="BM109" i="9" s="1"/>
  <c r="X17" i="52"/>
  <c r="S16" i="53" s="1"/>
  <c r="BQ12" i="9"/>
  <c r="T25" i="47"/>
  <c r="D57" i="9"/>
  <c r="T24" i="47"/>
  <c r="D43" i="1"/>
  <c r="R39" i="48"/>
  <c r="R35" i="48"/>
  <c r="C9" i="46"/>
  <c r="H54" i="31"/>
  <c r="H51" i="31"/>
  <c r="H56" i="31"/>
  <c r="F46" i="54" s="1"/>
  <c r="H53" i="31"/>
  <c r="F32" i="54" s="1"/>
  <c r="H55" i="31"/>
  <c r="F41" i="54" s="1"/>
  <c r="F47" i="46"/>
  <c r="U49" i="47"/>
  <c r="F47" i="1"/>
  <c r="G47" i="1" s="1"/>
  <c r="M48" i="1"/>
  <c r="N48" i="1" s="1"/>
  <c r="M46" i="1"/>
  <c r="N46" i="1" s="1"/>
  <c r="U27" i="47"/>
  <c r="U51" i="47"/>
  <c r="M45" i="1"/>
  <c r="N45" i="1" s="1"/>
  <c r="U23" i="47" s="1"/>
  <c r="M24" i="54"/>
  <c r="M43" i="54"/>
  <c r="M34" i="54"/>
  <c r="M29" i="54"/>
  <c r="U43" i="47"/>
  <c r="U48" i="47"/>
  <c r="M49" i="1"/>
  <c r="N49" i="1" s="1"/>
  <c r="U47" i="47" s="1"/>
  <c r="M47" i="1"/>
  <c r="N47" i="1" s="1"/>
  <c r="N44" i="1"/>
  <c r="U36" i="47"/>
  <c r="U42" i="47"/>
  <c r="U35" i="47"/>
  <c r="M42" i="1"/>
  <c r="U50" i="47"/>
  <c r="U26" i="47"/>
  <c r="J57" i="31"/>
  <c r="J27" i="54"/>
  <c r="C41" i="54"/>
  <c r="E50" i="48"/>
  <c r="C32" i="54"/>
  <c r="E43" i="48"/>
  <c r="C22" i="54"/>
  <c r="C46" i="54"/>
  <c r="E54" i="48"/>
  <c r="C37" i="54"/>
  <c r="E47" i="48"/>
  <c r="C27" i="54"/>
  <c r="C17" i="54"/>
  <c r="G18" i="47"/>
  <c r="W33" i="46"/>
  <c r="U33" i="46"/>
  <c r="T47" i="46"/>
  <c r="H52" i="31"/>
  <c r="F27" i="54" s="1"/>
  <c r="H50" i="31"/>
  <c r="F17" i="54" s="1"/>
  <c r="E26" i="49"/>
  <c r="E57" i="49" s="1"/>
  <c r="E26" i="52"/>
  <c r="C7" i="46"/>
  <c r="E30" i="49"/>
  <c r="E61" i="49" s="1"/>
  <c r="V33" i="46"/>
  <c r="T33" i="46"/>
  <c r="F53" i="47"/>
  <c r="D29" i="9" s="1"/>
  <c r="G20" i="46"/>
  <c r="B54" i="31"/>
  <c r="U46" i="47" l="1"/>
  <c r="E40" i="46"/>
  <c r="E37" i="46"/>
  <c r="W37" i="46" s="1"/>
  <c r="R54" i="48"/>
  <c r="F54" i="48"/>
  <c r="F43" i="1"/>
  <c r="G43" i="1" s="1"/>
  <c r="T22" i="47"/>
  <c r="U34" i="47"/>
  <c r="T34" i="47"/>
  <c r="U41" i="47"/>
  <c r="T41" i="47"/>
  <c r="F42" i="1"/>
  <c r="G42" i="1" s="1"/>
  <c r="U33" i="47"/>
  <c r="T33" i="47"/>
  <c r="F45" i="1"/>
  <c r="G45" i="1" s="1"/>
  <c r="T31" i="47"/>
  <c r="F46" i="1"/>
  <c r="G46" i="1" s="1"/>
  <c r="T38" i="47"/>
  <c r="N232" i="120"/>
  <c r="R47" i="47"/>
  <c r="G45" i="47" s="1"/>
  <c r="U32" i="47"/>
  <c r="U39" i="47"/>
  <c r="DD14" i="9"/>
  <c r="AP18" i="52" s="1"/>
  <c r="AB27" i="120"/>
  <c r="E35" i="1"/>
  <c r="F35" i="1" s="1"/>
  <c r="F52" i="47"/>
  <c r="D28" i="9" s="1"/>
  <c r="F20" i="47"/>
  <c r="D21" i="9" s="1"/>
  <c r="D58" i="9"/>
  <c r="D51" i="9"/>
  <c r="E37" i="1"/>
  <c r="F37" i="1" s="1"/>
  <c r="T28" i="47"/>
  <c r="M234" i="120"/>
  <c r="L262" i="120" s="1"/>
  <c r="U40" i="47"/>
  <c r="E34" i="1"/>
  <c r="F34" i="1" s="1"/>
  <c r="E31" i="1"/>
  <c r="F31" i="1" s="1"/>
  <c r="E39" i="1"/>
  <c r="F39" i="1" s="1"/>
  <c r="D37" i="9"/>
  <c r="N235" i="120"/>
  <c r="K262" i="120"/>
  <c r="K35" i="48"/>
  <c r="K36" i="48" s="1"/>
  <c r="K38" i="48" s="1"/>
  <c r="F22" i="54"/>
  <c r="K47" i="48"/>
  <c r="K48" i="48" s="1"/>
  <c r="K49" i="48" s="1"/>
  <c r="F37" i="54"/>
  <c r="BR234" i="120"/>
  <c r="BS234" i="120" s="1"/>
  <c r="BR235" i="120"/>
  <c r="BS235" i="120" s="1"/>
  <c r="BS232" i="120"/>
  <c r="BR232" i="120"/>
  <c r="BP262" i="120"/>
  <c r="AW163" i="120"/>
  <c r="BN163" i="120"/>
  <c r="BP163" i="120" s="1"/>
  <c r="AD119" i="120"/>
  <c r="AU119" i="120"/>
  <c r="N172" i="120"/>
  <c r="M172" i="120"/>
  <c r="AA53" i="120"/>
  <c r="BN87" i="120"/>
  <c r="BP87" i="120" s="1"/>
  <c r="AU87" i="120"/>
  <c r="AW87" i="120" s="1"/>
  <c r="AD87" i="120"/>
  <c r="K87" i="120"/>
  <c r="U25" i="47"/>
  <c r="BN45" i="120"/>
  <c r="AU45" i="120"/>
  <c r="AB45" i="120"/>
  <c r="BN133" i="120"/>
  <c r="BP133" i="120" s="1"/>
  <c r="AU133" i="120"/>
  <c r="AW133" i="120" s="1"/>
  <c r="AB133" i="120"/>
  <c r="AD133" i="120" s="1"/>
  <c r="K133" i="120"/>
  <c r="AU155" i="120"/>
  <c r="AB155" i="120"/>
  <c r="AD155" i="120" s="1"/>
  <c r="K155" i="120"/>
  <c r="BN65" i="120"/>
  <c r="BP65" i="120" s="1"/>
  <c r="AU65" i="120"/>
  <c r="AW65" i="120" s="1"/>
  <c r="AD65" i="120"/>
  <c r="K65" i="120"/>
  <c r="BN141" i="120"/>
  <c r="BP141" i="120" s="1"/>
  <c r="AU141" i="120"/>
  <c r="AW141" i="120" s="1"/>
  <c r="AB141" i="120"/>
  <c r="AD141" i="120" s="1"/>
  <c r="K141" i="120"/>
  <c r="BP108" i="120"/>
  <c r="AW108" i="120"/>
  <c r="AD108" i="120"/>
  <c r="K108" i="120"/>
  <c r="BN131" i="120"/>
  <c r="AU131" i="120"/>
  <c r="AB131" i="120"/>
  <c r="AD131" i="120" s="1"/>
  <c r="BN89" i="120"/>
  <c r="BP89" i="120" s="1"/>
  <c r="AU89" i="120"/>
  <c r="AW89" i="120" s="1"/>
  <c r="AD89" i="120"/>
  <c r="K89" i="120"/>
  <c r="BN67" i="120"/>
  <c r="BP67" i="120" s="1"/>
  <c r="AU67" i="120"/>
  <c r="AW67" i="120" s="1"/>
  <c r="AD67" i="120"/>
  <c r="K67" i="120"/>
  <c r="AU153" i="120"/>
  <c r="AB153" i="120"/>
  <c r="K153" i="120"/>
  <c r="K27" i="120"/>
  <c r="AD235" i="120"/>
  <c r="AD234" i="120"/>
  <c r="AD17" i="120"/>
  <c r="H36" i="122"/>
  <c r="R36" i="122" s="1"/>
  <c r="S36" i="122" s="1"/>
  <c r="H43" i="122"/>
  <c r="H29" i="122"/>
  <c r="R29" i="122" s="1"/>
  <c r="S29" i="122" s="1"/>
  <c r="H36" i="137"/>
  <c r="H36" i="132"/>
  <c r="H25" i="127"/>
  <c r="H25" i="137"/>
  <c r="H29" i="132"/>
  <c r="H25" i="132"/>
  <c r="H33" i="127"/>
  <c r="H40" i="122"/>
  <c r="R40" i="122" s="1"/>
  <c r="S40" i="122" s="1"/>
  <c r="H25" i="122"/>
  <c r="R25" i="122" s="1"/>
  <c r="S25" i="122" s="1"/>
  <c r="H33" i="122"/>
  <c r="R33" i="122" s="1"/>
  <c r="S33" i="122" s="1"/>
  <c r="H40" i="132"/>
  <c r="H40" i="137"/>
  <c r="H29" i="137"/>
  <c r="H33" i="137"/>
  <c r="H33" i="132"/>
  <c r="H40" i="127"/>
  <c r="H36" i="127"/>
  <c r="H29" i="127"/>
  <c r="H21" i="127"/>
  <c r="R21" i="122"/>
  <c r="S21" i="122" s="1"/>
  <c r="H21" i="137"/>
  <c r="H21" i="132"/>
  <c r="AD231" i="120"/>
  <c r="AD232" i="120"/>
  <c r="F17" i="137"/>
  <c r="F16" i="138" s="1"/>
  <c r="F17" i="127"/>
  <c r="F16" i="128" s="1"/>
  <c r="F17" i="122"/>
  <c r="F16" i="123" s="1"/>
  <c r="F17" i="132"/>
  <c r="F16" i="133" s="1"/>
  <c r="K131" i="120"/>
  <c r="AD42" i="120"/>
  <c r="K45" i="120"/>
  <c r="D72" i="136"/>
  <c r="S72" i="136" s="1"/>
  <c r="D72" i="126"/>
  <c r="S72" i="126" s="1"/>
  <c r="D72" i="131"/>
  <c r="S72" i="131" s="1"/>
  <c r="D72" i="121"/>
  <c r="E39" i="132"/>
  <c r="S39" i="132" s="1"/>
  <c r="E39" i="122"/>
  <c r="S39" i="122" s="1"/>
  <c r="E39" i="137"/>
  <c r="S39" i="137" s="1"/>
  <c r="E39" i="127"/>
  <c r="S39" i="127" s="1"/>
  <c r="AD21" i="120"/>
  <c r="J174" i="120"/>
  <c r="K172" i="120"/>
  <c r="E32" i="137"/>
  <c r="S32" i="137" s="1"/>
  <c r="E32" i="132"/>
  <c r="S32" i="132" s="1"/>
  <c r="E32" i="127"/>
  <c r="S32" i="127" s="1"/>
  <c r="E32" i="122"/>
  <c r="S32" i="122" s="1"/>
  <c r="E28" i="132"/>
  <c r="S28" i="132" s="1"/>
  <c r="E28" i="122"/>
  <c r="S28" i="122" s="1"/>
  <c r="E28" i="137"/>
  <c r="S28" i="137" s="1"/>
  <c r="E28" i="127"/>
  <c r="S28" i="127" s="1"/>
  <c r="E24" i="132"/>
  <c r="S24" i="132" s="1"/>
  <c r="E24" i="122"/>
  <c r="S24" i="122" s="1"/>
  <c r="E24" i="137"/>
  <c r="S24" i="137" s="1"/>
  <c r="E24" i="127"/>
  <c r="S24" i="127" s="1"/>
  <c r="K33" i="120"/>
  <c r="K31" i="120"/>
  <c r="F29" i="47"/>
  <c r="U24" i="47"/>
  <c r="BQ108" i="9"/>
  <c r="BQ109" i="9" s="1"/>
  <c r="Y17" i="52"/>
  <c r="T16" i="53" s="1"/>
  <c r="BU12" i="9"/>
  <c r="G47" i="48"/>
  <c r="N50" i="1"/>
  <c r="R50" i="48"/>
  <c r="R47" i="48"/>
  <c r="R43" i="48"/>
  <c r="E8" i="47"/>
  <c r="C8" i="9"/>
  <c r="M50" i="1"/>
  <c r="M54" i="1" s="1"/>
  <c r="N54" i="1" s="1"/>
  <c r="G35" i="48"/>
  <c r="V47" i="46"/>
  <c r="U47" i="46"/>
  <c r="F43" i="48"/>
  <c r="F50" i="48"/>
  <c r="K39" i="48"/>
  <c r="K40" i="48" s="1"/>
  <c r="K42" i="48" s="1"/>
  <c r="G39" i="48"/>
  <c r="G31" i="48"/>
  <c r="K31" i="48"/>
  <c r="K32" i="48" s="1"/>
  <c r="K34" i="48" s="1"/>
  <c r="G54" i="48"/>
  <c r="K54" i="48"/>
  <c r="K55" i="48" s="1"/>
  <c r="K56" i="48" s="1"/>
  <c r="K50" i="48"/>
  <c r="K51" i="48" s="1"/>
  <c r="K53" i="48" s="1"/>
  <c r="G50" i="48"/>
  <c r="F47" i="48"/>
  <c r="K43" i="48"/>
  <c r="K44" i="48" s="1"/>
  <c r="K46" i="48" s="1"/>
  <c r="G43" i="48"/>
  <c r="F27" i="49"/>
  <c r="F58" i="49" s="1"/>
  <c r="F35" i="49"/>
  <c r="F66" i="49" s="1"/>
  <c r="C30" i="52"/>
  <c r="F19" i="49"/>
  <c r="F50" i="49" s="1"/>
  <c r="F18" i="49"/>
  <c r="F49" i="49" s="1"/>
  <c r="M19" i="54"/>
  <c r="B53" i="46"/>
  <c r="C26" i="52"/>
  <c r="C41" i="52"/>
  <c r="F31" i="49"/>
  <c r="F62" i="49" s="1"/>
  <c r="F34" i="49"/>
  <c r="F65" i="49" s="1"/>
  <c r="F38" i="49"/>
  <c r="F69" i="49" s="1"/>
  <c r="D83" i="9"/>
  <c r="M53" i="1"/>
  <c r="N42" i="1"/>
  <c r="D45" i="9" s="1"/>
  <c r="F22" i="49"/>
  <c r="F53" i="49" s="1"/>
  <c r="F41" i="49"/>
  <c r="F72" i="49" s="1"/>
  <c r="F39" i="49"/>
  <c r="F70" i="49" s="1"/>
  <c r="F26" i="49"/>
  <c r="F57" i="49" s="1"/>
  <c r="F23" i="49"/>
  <c r="F54" i="49" s="1"/>
  <c r="F24" i="49"/>
  <c r="F55" i="49" s="1"/>
  <c r="H57" i="31"/>
  <c r="F42" i="49"/>
  <c r="F73" i="49" s="1"/>
  <c r="F36" i="49"/>
  <c r="F67" i="49" s="1"/>
  <c r="C34" i="52"/>
  <c r="F28" i="49"/>
  <c r="F59" i="49" s="1"/>
  <c r="F20" i="49"/>
  <c r="F51" i="49" s="1"/>
  <c r="C18" i="52"/>
  <c r="C37" i="52"/>
  <c r="F32" i="49"/>
  <c r="F63" i="49" s="1"/>
  <c r="F37" i="49"/>
  <c r="F68" i="49" s="1"/>
  <c r="F30" i="49"/>
  <c r="F61" i="49" s="1"/>
  <c r="J18" i="54"/>
  <c r="J25" i="54"/>
  <c r="J23" i="54"/>
  <c r="J34" i="54"/>
  <c r="J32" i="54"/>
  <c r="J17" i="54"/>
  <c r="J24" i="54"/>
  <c r="J35" i="54"/>
  <c r="J33" i="54"/>
  <c r="J30" i="54"/>
  <c r="J37" i="54"/>
  <c r="J22" i="54"/>
  <c r="C22" i="52"/>
  <c r="J20" i="54"/>
  <c r="J29" i="54"/>
  <c r="J38" i="54"/>
  <c r="E20" i="52"/>
  <c r="J19" i="54"/>
  <c r="E36" i="49"/>
  <c r="E67" i="49" s="1"/>
  <c r="J39" i="54"/>
  <c r="E27" i="49"/>
  <c r="E58" i="49" s="1"/>
  <c r="J28" i="54"/>
  <c r="E30" i="52"/>
  <c r="E22" i="52"/>
  <c r="W47" i="46"/>
  <c r="E35" i="49"/>
  <c r="E66" i="49" s="1"/>
  <c r="E27" i="52"/>
  <c r="E22" i="49"/>
  <c r="E53" i="49" s="1"/>
  <c r="E34" i="52"/>
  <c r="E20" i="49"/>
  <c r="E51" i="49" s="1"/>
  <c r="E34" i="49"/>
  <c r="E65" i="49" s="1"/>
  <c r="B51" i="31"/>
  <c r="E29" i="49"/>
  <c r="B53" i="31"/>
  <c r="B52" i="31"/>
  <c r="E36" i="52"/>
  <c r="E35" i="52"/>
  <c r="E29" i="52"/>
  <c r="E28" i="52"/>
  <c r="E28" i="49"/>
  <c r="E59" i="49" s="1"/>
  <c r="K18" i="47"/>
  <c r="O18" i="47" s="1"/>
  <c r="S33" i="46"/>
  <c r="E19" i="49"/>
  <c r="E50" i="49" s="1"/>
  <c r="E19" i="52"/>
  <c r="E25" i="49"/>
  <c r="E56" i="49" s="1"/>
  <c r="E25" i="52"/>
  <c r="E23" i="52"/>
  <c r="E23" i="49"/>
  <c r="E54" i="49" s="1"/>
  <c r="E37" i="52"/>
  <c r="E32" i="52"/>
  <c r="E32" i="49"/>
  <c r="E63" i="49" s="1"/>
  <c r="C6" i="47"/>
  <c r="E21" i="49"/>
  <c r="E21" i="52"/>
  <c r="E18" i="52"/>
  <c r="E18" i="49"/>
  <c r="E49" i="49" s="1"/>
  <c r="E24" i="49"/>
  <c r="E55" i="49" s="1"/>
  <c r="E24" i="52"/>
  <c r="E33" i="52"/>
  <c r="E33" i="49"/>
  <c r="E64" i="49" s="1"/>
  <c r="E31" i="52"/>
  <c r="E31" i="49"/>
  <c r="E62" i="49" s="1"/>
  <c r="E12" i="49"/>
  <c r="E11" i="52" s="1"/>
  <c r="C11" i="53" s="1"/>
  <c r="D73" i="9"/>
  <c r="G21" i="46"/>
  <c r="E42" i="46" l="1"/>
  <c r="E41" i="46"/>
  <c r="U31" i="47"/>
  <c r="R32" i="47" s="1"/>
  <c r="G30" i="47" s="1"/>
  <c r="E38" i="46"/>
  <c r="U22" i="47"/>
  <c r="U38" i="47"/>
  <c r="I53" i="120"/>
  <c r="K53" i="120" s="1"/>
  <c r="R22" i="47"/>
  <c r="D22" i="9" s="1"/>
  <c r="G48" i="1"/>
  <c r="R31" i="47"/>
  <c r="D23" i="9" s="1"/>
  <c r="N234" i="120"/>
  <c r="M262" i="120" s="1"/>
  <c r="N262" i="120" s="1"/>
  <c r="L237" i="120" s="1"/>
  <c r="F54" i="47"/>
  <c r="D30" i="9" s="1"/>
  <c r="D81" i="9"/>
  <c r="T44" i="47"/>
  <c r="R38" i="47" s="1"/>
  <c r="D24" i="9" s="1"/>
  <c r="D82" i="9"/>
  <c r="F48" i="1"/>
  <c r="F52" i="1" s="1"/>
  <c r="G52" i="1" s="1"/>
  <c r="BQ262" i="120"/>
  <c r="AU27" i="120"/>
  <c r="AE27" i="120"/>
  <c r="AP37" i="52"/>
  <c r="AP22" i="52"/>
  <c r="AP34" i="52"/>
  <c r="AP41" i="52"/>
  <c r="AP30" i="52"/>
  <c r="AP26" i="52"/>
  <c r="D52" i="9"/>
  <c r="G52" i="47"/>
  <c r="D80" i="9"/>
  <c r="BR262" i="120"/>
  <c r="M51" i="1"/>
  <c r="M55" i="1" s="1"/>
  <c r="N55" i="1" s="1"/>
  <c r="I44" i="120"/>
  <c r="F40" i="1"/>
  <c r="F40" i="46"/>
  <c r="K174" i="120"/>
  <c r="AB174" i="120"/>
  <c r="AU174" i="120" s="1"/>
  <c r="AW153" i="120"/>
  <c r="BN153" i="120"/>
  <c r="BP153" i="120" s="1"/>
  <c r="AD153" i="120"/>
  <c r="AW155" i="120"/>
  <c r="BN155" i="120"/>
  <c r="BP155" i="120" s="1"/>
  <c r="BN119" i="120"/>
  <c r="BP119" i="120" s="1"/>
  <c r="AW119" i="120"/>
  <c r="L174" i="120"/>
  <c r="K23" i="120"/>
  <c r="BN90" i="120"/>
  <c r="AU90" i="120"/>
  <c r="BN68" i="120"/>
  <c r="AU68" i="120"/>
  <c r="BN43" i="120"/>
  <c r="AU43" i="120"/>
  <c r="AB43" i="120"/>
  <c r="AD43" i="120" s="1"/>
  <c r="AU156" i="120"/>
  <c r="BN156" i="120" s="1"/>
  <c r="AB156" i="120"/>
  <c r="AB112" i="120"/>
  <c r="AU112" i="120" s="1"/>
  <c r="BN112" i="120" s="1"/>
  <c r="K43" i="120"/>
  <c r="AD27" i="120"/>
  <c r="AB111" i="120"/>
  <c r="K111" i="120"/>
  <c r="AT53" i="120"/>
  <c r="AA75" i="120"/>
  <c r="AA97" i="120" s="1"/>
  <c r="AA119" i="120" s="1"/>
  <c r="AA141" i="120" s="1"/>
  <c r="AA163" i="120" s="1"/>
  <c r="AB109" i="120"/>
  <c r="K109" i="120"/>
  <c r="K25" i="120"/>
  <c r="K24" i="120"/>
  <c r="S258" i="120" s="1"/>
  <c r="D25" i="9"/>
  <c r="K28" i="120" s="1"/>
  <c r="K68" i="120"/>
  <c r="D53" i="136"/>
  <c r="S53" i="136" s="1"/>
  <c r="D53" i="131"/>
  <c r="S53" i="131" s="1"/>
  <c r="D53" i="126"/>
  <c r="S53" i="126" s="1"/>
  <c r="D53" i="121"/>
  <c r="D49" i="131"/>
  <c r="S49" i="131" s="1"/>
  <c r="D49" i="121"/>
  <c r="D49" i="136"/>
  <c r="S49" i="136" s="1"/>
  <c r="D49" i="126"/>
  <c r="S49" i="126" s="1"/>
  <c r="AW235" i="120"/>
  <c r="BP235" i="120"/>
  <c r="BP234" i="120"/>
  <c r="AW234" i="120"/>
  <c r="BP17" i="120"/>
  <c r="AW17" i="120"/>
  <c r="K43" i="127"/>
  <c r="K43" i="132" s="1"/>
  <c r="K43" i="137" s="1"/>
  <c r="K25" i="137"/>
  <c r="K29" i="137"/>
  <c r="K33" i="137"/>
  <c r="K33" i="132"/>
  <c r="K40" i="127"/>
  <c r="R40" i="127" s="1"/>
  <c r="S40" i="127" s="1"/>
  <c r="K36" i="127"/>
  <c r="R36" i="127" s="1"/>
  <c r="S36" i="127" s="1"/>
  <c r="K29" i="127"/>
  <c r="R29" i="127" s="1"/>
  <c r="S29" i="127" s="1"/>
  <c r="K40" i="132"/>
  <c r="K40" i="137"/>
  <c r="K36" i="137"/>
  <c r="K36" i="132"/>
  <c r="K25" i="127"/>
  <c r="R25" i="127" s="1"/>
  <c r="S25" i="127" s="1"/>
  <c r="K29" i="132"/>
  <c r="K25" i="132"/>
  <c r="K33" i="127"/>
  <c r="R33" i="127" s="1"/>
  <c r="S33" i="127" s="1"/>
  <c r="K21" i="132"/>
  <c r="K21" i="127"/>
  <c r="R21" i="127" s="1"/>
  <c r="S21" i="127" s="1"/>
  <c r="K21" i="137"/>
  <c r="AW231" i="120"/>
  <c r="BP231" i="120"/>
  <c r="R43" i="122"/>
  <c r="S43" i="122" s="1"/>
  <c r="H43" i="127"/>
  <c r="BP232" i="120"/>
  <c r="AW232" i="120"/>
  <c r="AW131" i="120"/>
  <c r="BP131" i="120"/>
  <c r="AD45" i="120"/>
  <c r="BP42" i="120"/>
  <c r="AW42" i="120"/>
  <c r="K156" i="120"/>
  <c r="D68" i="136"/>
  <c r="S68" i="136" s="1"/>
  <c r="D68" i="131"/>
  <c r="S68" i="131" s="1"/>
  <c r="D68" i="126"/>
  <c r="S68" i="126" s="1"/>
  <c r="D68" i="121"/>
  <c r="D65" i="136"/>
  <c r="S65" i="136" s="1"/>
  <c r="D65" i="126"/>
  <c r="S65" i="126" s="1"/>
  <c r="D65" i="131"/>
  <c r="S65" i="131" s="1"/>
  <c r="D65" i="121"/>
  <c r="K112" i="120"/>
  <c r="K26" i="120"/>
  <c r="D61" i="136"/>
  <c r="S61" i="136" s="1"/>
  <c r="D61" i="131"/>
  <c r="S61" i="131" s="1"/>
  <c r="D61" i="126"/>
  <c r="S61" i="126" s="1"/>
  <c r="D61" i="121"/>
  <c r="K90" i="120"/>
  <c r="K29" i="120"/>
  <c r="AD23" i="120"/>
  <c r="AW21" i="120"/>
  <c r="BP21" i="120"/>
  <c r="D57" i="121"/>
  <c r="D57" i="136"/>
  <c r="S57" i="136" s="1"/>
  <c r="D57" i="131"/>
  <c r="S57" i="131" s="1"/>
  <c r="D57" i="126"/>
  <c r="S57" i="126" s="1"/>
  <c r="J175" i="120"/>
  <c r="AD172" i="120"/>
  <c r="E20" i="122"/>
  <c r="S20" i="122" s="1"/>
  <c r="E20" i="137"/>
  <c r="S20" i="137" s="1"/>
  <c r="E20" i="132"/>
  <c r="S20" i="132" s="1"/>
  <c r="E20" i="127"/>
  <c r="S20" i="127" s="1"/>
  <c r="AD31" i="120"/>
  <c r="AD33" i="120"/>
  <c r="K32" i="120"/>
  <c r="D66" i="9"/>
  <c r="Z17" i="52"/>
  <c r="U16" i="53" s="1"/>
  <c r="BU108" i="9"/>
  <c r="BU109" i="9" s="1"/>
  <c r="BY12" i="9"/>
  <c r="M56" i="54"/>
  <c r="N56" i="54" s="1"/>
  <c r="N59" i="54" s="1"/>
  <c r="W40" i="46"/>
  <c r="T40" i="46"/>
  <c r="V40" i="46"/>
  <c r="G29" i="47"/>
  <c r="F53" i="54"/>
  <c r="F29" i="49"/>
  <c r="F60" i="49" s="1"/>
  <c r="E60" i="49"/>
  <c r="F21" i="49"/>
  <c r="F52" i="49" s="1"/>
  <c r="E52" i="49"/>
  <c r="I17" i="49"/>
  <c r="B18" i="53"/>
  <c r="F37" i="46"/>
  <c r="K29" i="47" s="1"/>
  <c r="O29" i="47" s="1"/>
  <c r="N51" i="1"/>
  <c r="N53" i="1"/>
  <c r="K66" i="47"/>
  <c r="O66" i="47" s="1"/>
  <c r="S47" i="46"/>
  <c r="B55" i="31"/>
  <c r="B56" i="31"/>
  <c r="F33" i="49"/>
  <c r="F64" i="49" s="1"/>
  <c r="E10" i="49"/>
  <c r="E9" i="52" s="1"/>
  <c r="C9" i="53" s="1"/>
  <c r="F25" i="49"/>
  <c r="F56" i="49" s="1"/>
  <c r="T30" i="46"/>
  <c r="J52" i="46"/>
  <c r="C6" i="9"/>
  <c r="L15" i="47"/>
  <c r="F40" i="49"/>
  <c r="F71" i="49" s="1"/>
  <c r="F43" i="49"/>
  <c r="F74" i="49" s="1"/>
  <c r="E10" i="47"/>
  <c r="AU53" i="120" l="1"/>
  <c r="AW53" i="120" s="1"/>
  <c r="AB53" i="120"/>
  <c r="AD53" i="120" s="1"/>
  <c r="BN53" i="120"/>
  <c r="BP53" i="120" s="1"/>
  <c r="E35" i="46"/>
  <c r="F49" i="1"/>
  <c r="F53" i="1" s="1"/>
  <c r="G53" i="1" s="1"/>
  <c r="BS262" i="120"/>
  <c r="BQ237" i="120" s="1"/>
  <c r="AD247" i="120"/>
  <c r="AF27" i="120"/>
  <c r="AX27" i="120"/>
  <c r="BN27" i="120"/>
  <c r="BQ27" i="120" s="1"/>
  <c r="D59" i="9"/>
  <c r="AD174" i="120"/>
  <c r="E60" i="46"/>
  <c r="U41" i="46"/>
  <c r="T41" i="46"/>
  <c r="F41" i="46"/>
  <c r="K52" i="47" s="1"/>
  <c r="O52" i="47" s="1"/>
  <c r="W41" i="46"/>
  <c r="V41" i="46"/>
  <c r="E39" i="46"/>
  <c r="E43" i="46"/>
  <c r="U40" i="46"/>
  <c r="M237" i="120"/>
  <c r="G40" i="1"/>
  <c r="F51" i="1"/>
  <c r="G51" i="1" s="1"/>
  <c r="S40" i="46"/>
  <c r="K46" i="47"/>
  <c r="O46" i="47" s="1"/>
  <c r="AE174" i="120"/>
  <c r="K175" i="120"/>
  <c r="AB175" i="120"/>
  <c r="AU175" i="120" s="1"/>
  <c r="AD109" i="120"/>
  <c r="AU109" i="120"/>
  <c r="AD111" i="120"/>
  <c r="AU111" i="120"/>
  <c r="N237" i="120"/>
  <c r="AE233" i="120"/>
  <c r="N174" i="120"/>
  <c r="M174" i="120"/>
  <c r="L175" i="120"/>
  <c r="K254" i="120" s="1"/>
  <c r="I52" i="120"/>
  <c r="I48" i="120"/>
  <c r="I49" i="120"/>
  <c r="I55" i="120"/>
  <c r="I50" i="120"/>
  <c r="AT75" i="120"/>
  <c r="AT97" i="120" s="1"/>
  <c r="AT119" i="120" s="1"/>
  <c r="AT141" i="120" s="1"/>
  <c r="AT163" i="120" s="1"/>
  <c r="BM53" i="120"/>
  <c r="BM75" i="120" s="1"/>
  <c r="BM97" i="120" s="1"/>
  <c r="BM119" i="120" s="1"/>
  <c r="BM141" i="120" s="1"/>
  <c r="BM163" i="120" s="1"/>
  <c r="BN95" i="120"/>
  <c r="BP95" i="120" s="1"/>
  <c r="AU95" i="120"/>
  <c r="AW95" i="120" s="1"/>
  <c r="AB95" i="120"/>
  <c r="AD95" i="120" s="1"/>
  <c r="K95" i="120"/>
  <c r="BN196" i="120"/>
  <c r="AU196" i="120"/>
  <c r="AB196" i="120"/>
  <c r="K206" i="120"/>
  <c r="BN206" i="120"/>
  <c r="BP206" i="120" s="1"/>
  <c r="AU206" i="120"/>
  <c r="AW206" i="120" s="1"/>
  <c r="AB206" i="120"/>
  <c r="AD206" i="120" s="1"/>
  <c r="BN185" i="120"/>
  <c r="AU185" i="120"/>
  <c r="AB185" i="120"/>
  <c r="BN195" i="120"/>
  <c r="AU195" i="120"/>
  <c r="AB195" i="120"/>
  <c r="K205" i="120"/>
  <c r="BN205" i="120"/>
  <c r="BP205" i="120" s="1"/>
  <c r="AU205" i="120"/>
  <c r="AW205" i="120" s="1"/>
  <c r="AB205" i="120"/>
  <c r="AD205" i="120" s="1"/>
  <c r="BN214" i="120"/>
  <c r="AU214" i="120"/>
  <c r="AB214" i="120"/>
  <c r="BN224" i="120"/>
  <c r="AU224" i="120"/>
  <c r="AB224" i="120"/>
  <c r="BN134" i="120"/>
  <c r="AU134" i="120"/>
  <c r="AB134" i="120"/>
  <c r="BN186" i="120"/>
  <c r="AU186" i="120"/>
  <c r="AB186" i="120"/>
  <c r="BN216" i="120"/>
  <c r="AU216" i="120"/>
  <c r="AB216" i="120"/>
  <c r="BN226" i="120"/>
  <c r="AU226" i="120"/>
  <c r="AB226" i="120"/>
  <c r="BN215" i="120"/>
  <c r="AU215" i="120"/>
  <c r="AB215" i="120"/>
  <c r="BN225" i="120"/>
  <c r="AU225" i="120"/>
  <c r="AB225" i="120"/>
  <c r="BN184" i="120"/>
  <c r="AU184" i="120"/>
  <c r="AB184" i="120"/>
  <c r="BN194" i="120"/>
  <c r="AU194" i="120"/>
  <c r="AB194" i="120"/>
  <c r="K204" i="120"/>
  <c r="BN204" i="120"/>
  <c r="BP204" i="120" s="1"/>
  <c r="AU204" i="120"/>
  <c r="AW204" i="120" s="1"/>
  <c r="AB204" i="120"/>
  <c r="AD204" i="120" s="1"/>
  <c r="AD28" i="120"/>
  <c r="AD25" i="120"/>
  <c r="AD29" i="120"/>
  <c r="K56" i="120"/>
  <c r="AD68" i="120"/>
  <c r="R43" i="127"/>
  <c r="S43" i="127" s="1"/>
  <c r="H43" i="132"/>
  <c r="Q40" i="137"/>
  <c r="Q36" i="137"/>
  <c r="Q33" i="137"/>
  <c r="Q43" i="137"/>
  <c r="Q25" i="137"/>
  <c r="Q29" i="137"/>
  <c r="Q21" i="137"/>
  <c r="N40" i="132"/>
  <c r="R40" i="132" s="1"/>
  <c r="S40" i="132" s="1"/>
  <c r="N40" i="137"/>
  <c r="R40" i="137" s="1"/>
  <c r="S40" i="137" s="1"/>
  <c r="N36" i="132"/>
  <c r="R36" i="132" s="1"/>
  <c r="S36" i="132" s="1"/>
  <c r="N29" i="137"/>
  <c r="N33" i="132"/>
  <c r="R33" i="132" s="1"/>
  <c r="S33" i="132" s="1"/>
  <c r="N25" i="132"/>
  <c r="R25" i="132" s="1"/>
  <c r="S25" i="132" s="1"/>
  <c r="N43" i="132"/>
  <c r="N43" i="137" s="1"/>
  <c r="N36" i="137"/>
  <c r="N25" i="137"/>
  <c r="N29" i="132"/>
  <c r="R29" i="132" s="1"/>
  <c r="S29" i="132" s="1"/>
  <c r="N33" i="137"/>
  <c r="N21" i="137"/>
  <c r="R21" i="137" s="1"/>
  <c r="S21" i="137" s="1"/>
  <c r="N21" i="132"/>
  <c r="R21" i="132" s="1"/>
  <c r="S21" i="132" s="1"/>
  <c r="BP45" i="120"/>
  <c r="AW45" i="120"/>
  <c r="BP43" i="120"/>
  <c r="AW43" i="120"/>
  <c r="AD156" i="120"/>
  <c r="K134" i="120"/>
  <c r="AD26" i="120"/>
  <c r="AD112" i="120"/>
  <c r="BP23" i="120"/>
  <c r="AW23" i="120"/>
  <c r="AW27" i="120"/>
  <c r="AD90" i="120"/>
  <c r="AD24" i="120"/>
  <c r="AW174" i="120"/>
  <c r="BP172" i="120"/>
  <c r="AW172" i="120"/>
  <c r="AD32" i="120"/>
  <c r="BP33" i="120"/>
  <c r="AW33" i="120"/>
  <c r="BP31" i="120"/>
  <c r="AW31" i="120"/>
  <c r="K186" i="120"/>
  <c r="K216" i="120"/>
  <c r="K226" i="120"/>
  <c r="K215" i="120"/>
  <c r="K225" i="120"/>
  <c r="K184" i="120"/>
  <c r="K194" i="120"/>
  <c r="K196" i="120"/>
  <c r="K185" i="120"/>
  <c r="K195" i="120"/>
  <c r="K214" i="120"/>
  <c r="K224" i="120"/>
  <c r="M56" i="1"/>
  <c r="M57" i="1" s="1"/>
  <c r="G37" i="54"/>
  <c r="G46" i="54"/>
  <c r="M57" i="54"/>
  <c r="AG61" i="54" s="1"/>
  <c r="N20" i="54" s="1"/>
  <c r="M58" i="54"/>
  <c r="AH61" i="54" s="1"/>
  <c r="N21" i="54" s="1"/>
  <c r="BY108" i="9"/>
  <c r="BY109" i="9" s="1"/>
  <c r="AA17" i="52"/>
  <c r="V16" i="53" s="1"/>
  <c r="CC12" i="9"/>
  <c r="O62" i="54"/>
  <c r="N24" i="54" s="1"/>
  <c r="O61" i="54"/>
  <c r="N19" i="54" s="1"/>
  <c r="O66" i="54"/>
  <c r="N43" i="54" s="1"/>
  <c r="O64" i="54"/>
  <c r="N34" i="54" s="1"/>
  <c r="O63" i="54"/>
  <c r="N29" i="54" s="1"/>
  <c r="M39" i="48"/>
  <c r="M31" i="48"/>
  <c r="G32" i="54"/>
  <c r="M47" i="48"/>
  <c r="M43" i="48"/>
  <c r="G27" i="54"/>
  <c r="M54" i="48"/>
  <c r="M50" i="48"/>
  <c r="G22" i="54"/>
  <c r="G41" i="54"/>
  <c r="G17" i="54"/>
  <c r="F42" i="46"/>
  <c r="N56" i="1"/>
  <c r="N57" i="1" s="1"/>
  <c r="E66" i="46"/>
  <c r="H18" i="46"/>
  <c r="I18" i="46" s="1"/>
  <c r="E46" i="46" l="1"/>
  <c r="U28" i="47"/>
  <c r="R23" i="47" s="1"/>
  <c r="G22" i="47" s="1"/>
  <c r="E36" i="46"/>
  <c r="W36" i="46" s="1"/>
  <c r="M61" i="1"/>
  <c r="M60" i="1"/>
  <c r="M62" i="1"/>
  <c r="M63" i="1" s="1"/>
  <c r="N60" i="1"/>
  <c r="N61" i="1"/>
  <c r="N62" i="1"/>
  <c r="N63" i="1" s="1"/>
  <c r="E32" i="46"/>
  <c r="G17" i="47" s="1"/>
  <c r="G16" i="47" s="1"/>
  <c r="BR237" i="120"/>
  <c r="BS237" i="120"/>
  <c r="R36" i="137"/>
  <c r="S36" i="137" s="1"/>
  <c r="U44" i="47"/>
  <c r="R39" i="47" s="1"/>
  <c r="G37" i="47" s="1"/>
  <c r="R52" i="48"/>
  <c r="R41" i="48"/>
  <c r="M41" i="48" s="1"/>
  <c r="R37" i="48"/>
  <c r="M37" i="48" s="1"/>
  <c r="R33" i="48"/>
  <c r="M33" i="48" s="1"/>
  <c r="R45" i="48"/>
  <c r="M45" i="48" s="1"/>
  <c r="D59" i="138" s="1"/>
  <c r="S60" i="138" s="1"/>
  <c r="D93" i="9"/>
  <c r="D96" i="9"/>
  <c r="D87" i="9"/>
  <c r="D90" i="9"/>
  <c r="D99" i="9"/>
  <c r="BP27" i="120"/>
  <c r="AL4" i="46"/>
  <c r="BR27" i="120"/>
  <c r="BP247" i="120"/>
  <c r="AW247" i="120"/>
  <c r="AY27" i="120"/>
  <c r="AG27" i="120"/>
  <c r="AF247" i="120" s="1"/>
  <c r="AE247" i="120"/>
  <c r="R36" i="48"/>
  <c r="M36" i="48" s="1"/>
  <c r="D32" i="138" s="1"/>
  <c r="E63" i="46"/>
  <c r="V38" i="46"/>
  <c r="F38" i="46"/>
  <c r="W38" i="46"/>
  <c r="U38" i="46"/>
  <c r="T38" i="46"/>
  <c r="G54" i="1"/>
  <c r="S41" i="46"/>
  <c r="F54" i="1"/>
  <c r="F55" i="1" s="1"/>
  <c r="F43" i="46"/>
  <c r="W43" i="46"/>
  <c r="U43" i="46"/>
  <c r="V43" i="46"/>
  <c r="G54" i="47"/>
  <c r="T43" i="46"/>
  <c r="AD175" i="120"/>
  <c r="D38" i="9"/>
  <c r="I46" i="120"/>
  <c r="G49" i="1"/>
  <c r="AE175" i="120"/>
  <c r="AD254" i="120" s="1"/>
  <c r="AF174" i="120"/>
  <c r="AG174" i="120"/>
  <c r="BN174" i="120"/>
  <c r="AX174" i="120"/>
  <c r="AW236" i="120"/>
  <c r="AX236" i="120"/>
  <c r="AG233" i="120"/>
  <c r="AF262" i="120" s="1"/>
  <c r="AF233" i="120"/>
  <c r="AE262" i="120" s="1"/>
  <c r="AD262" i="120"/>
  <c r="BN111" i="120"/>
  <c r="BP111" i="120" s="1"/>
  <c r="AW111" i="120"/>
  <c r="BN109" i="120"/>
  <c r="BP109" i="120" s="1"/>
  <c r="AW109" i="120"/>
  <c r="R33" i="137"/>
  <c r="S33" i="137" s="1"/>
  <c r="R25" i="137"/>
  <c r="S25" i="137" s="1"/>
  <c r="R29" i="137"/>
  <c r="S29" i="137" s="1"/>
  <c r="K255" i="120"/>
  <c r="AU50" i="120"/>
  <c r="AW50" i="120" s="1"/>
  <c r="K50" i="120"/>
  <c r="BN50" i="120"/>
  <c r="BP50" i="120" s="1"/>
  <c r="AB50" i="120"/>
  <c r="AD50" i="120" s="1"/>
  <c r="H31" i="122"/>
  <c r="R31" i="122" s="1"/>
  <c r="H31" i="127"/>
  <c r="R31" i="127" s="1"/>
  <c r="R61" i="121"/>
  <c r="S61" i="121" s="1"/>
  <c r="H31" i="137"/>
  <c r="R31" i="137" s="1"/>
  <c r="H31" i="132"/>
  <c r="R31" i="132" s="1"/>
  <c r="H23" i="122"/>
  <c r="R23" i="122" s="1"/>
  <c r="R53" i="121"/>
  <c r="S53" i="121" s="1"/>
  <c r="H23" i="132"/>
  <c r="R23" i="132" s="1"/>
  <c r="H23" i="127"/>
  <c r="R23" i="127" s="1"/>
  <c r="H23" i="137"/>
  <c r="R23" i="137" s="1"/>
  <c r="H27" i="127"/>
  <c r="R27" i="127" s="1"/>
  <c r="H27" i="137"/>
  <c r="R27" i="137" s="1"/>
  <c r="R57" i="121"/>
  <c r="S57" i="121" s="1"/>
  <c r="H27" i="132"/>
  <c r="R27" i="132" s="1"/>
  <c r="H27" i="122"/>
  <c r="R27" i="122" s="1"/>
  <c r="L201" i="120"/>
  <c r="AW201" i="120"/>
  <c r="AD201" i="120"/>
  <c r="K201" i="120"/>
  <c r="BP201" i="120"/>
  <c r="R65" i="121"/>
  <c r="S65" i="121" s="1"/>
  <c r="H35" i="122"/>
  <c r="R35" i="122" s="1"/>
  <c r="H35" i="137"/>
  <c r="R35" i="137" s="1"/>
  <c r="H35" i="132"/>
  <c r="R35" i="132" s="1"/>
  <c r="H35" i="127"/>
  <c r="R35" i="127" s="1"/>
  <c r="L181" i="120"/>
  <c r="AD181" i="120"/>
  <c r="K181" i="120"/>
  <c r="R68" i="121"/>
  <c r="S68" i="121" s="1"/>
  <c r="H38" i="122"/>
  <c r="R38" i="122" s="1"/>
  <c r="H38" i="137"/>
  <c r="R38" i="137" s="1"/>
  <c r="H38" i="132"/>
  <c r="R38" i="132" s="1"/>
  <c r="H38" i="127"/>
  <c r="R38" i="127" s="1"/>
  <c r="L221" i="120"/>
  <c r="BP221" i="120"/>
  <c r="AW221" i="120"/>
  <c r="AD221" i="120"/>
  <c r="K221" i="120"/>
  <c r="L191" i="120"/>
  <c r="K191" i="120"/>
  <c r="BP191" i="120"/>
  <c r="AW191" i="120"/>
  <c r="AD191" i="120"/>
  <c r="M175" i="120"/>
  <c r="L254" i="120" s="1"/>
  <c r="N175" i="120"/>
  <c r="M254" i="120" s="1"/>
  <c r="M255" i="120" s="1"/>
  <c r="R72" i="121"/>
  <c r="S72" i="121" s="1"/>
  <c r="H42" i="122"/>
  <c r="L211" i="120"/>
  <c r="AD211" i="120"/>
  <c r="K211" i="120"/>
  <c r="BP211" i="120"/>
  <c r="AW211" i="120"/>
  <c r="H19" i="132"/>
  <c r="R19" i="132" s="1"/>
  <c r="H19" i="137"/>
  <c r="R19" i="137" s="1"/>
  <c r="H19" i="127"/>
  <c r="R19" i="127" s="1"/>
  <c r="H19" i="122"/>
  <c r="R19" i="122" s="1"/>
  <c r="R49" i="121"/>
  <c r="S49" i="121" s="1"/>
  <c r="BN197" i="120"/>
  <c r="AU197" i="120"/>
  <c r="AB197" i="120"/>
  <c r="K207" i="120"/>
  <c r="BN207" i="120"/>
  <c r="BP207" i="120" s="1"/>
  <c r="AU207" i="120"/>
  <c r="AW207" i="120" s="1"/>
  <c r="AB207" i="120"/>
  <c r="AD207" i="120" s="1"/>
  <c r="BN94" i="120"/>
  <c r="BP94" i="120" s="1"/>
  <c r="AU94" i="120"/>
  <c r="AW94" i="120" s="1"/>
  <c r="AB94" i="120"/>
  <c r="AD94" i="120" s="1"/>
  <c r="K94" i="120"/>
  <c r="AB116" i="120"/>
  <c r="K116" i="120"/>
  <c r="AU160" i="120"/>
  <c r="AB160" i="120"/>
  <c r="K160" i="120"/>
  <c r="BN55" i="120"/>
  <c r="AU55" i="120"/>
  <c r="AB55" i="120"/>
  <c r="BN99" i="120"/>
  <c r="BP99" i="120" s="1"/>
  <c r="AU99" i="120"/>
  <c r="AW99" i="120" s="1"/>
  <c r="AB99" i="120"/>
  <c r="AD99" i="120" s="1"/>
  <c r="K99" i="120"/>
  <c r="BN143" i="120"/>
  <c r="BP143" i="120" s="1"/>
  <c r="AU143" i="120"/>
  <c r="AW143" i="120" s="1"/>
  <c r="AB143" i="120"/>
  <c r="AD143" i="120" s="1"/>
  <c r="K143" i="120"/>
  <c r="AB115" i="120"/>
  <c r="K115" i="120"/>
  <c r="AU159" i="120"/>
  <c r="AB159" i="120"/>
  <c r="K159" i="120"/>
  <c r="BN71" i="120"/>
  <c r="BP71" i="120" s="1"/>
  <c r="AU71" i="120"/>
  <c r="AW71" i="120" s="1"/>
  <c r="AB71" i="120"/>
  <c r="AD71" i="120" s="1"/>
  <c r="K71" i="120"/>
  <c r="BN48" i="120"/>
  <c r="AU48" i="120"/>
  <c r="AB48" i="120"/>
  <c r="BN92" i="120"/>
  <c r="BP92" i="120" s="1"/>
  <c r="AU92" i="120"/>
  <c r="AW92" i="120" s="1"/>
  <c r="AB92" i="120"/>
  <c r="AD92" i="120" s="1"/>
  <c r="K92" i="120"/>
  <c r="BN136" i="120"/>
  <c r="BP136" i="120" s="1"/>
  <c r="AU136" i="120"/>
  <c r="AW136" i="120" s="1"/>
  <c r="AB136" i="120"/>
  <c r="AD136" i="120" s="1"/>
  <c r="K136" i="120"/>
  <c r="AB118" i="120"/>
  <c r="K118" i="120"/>
  <c r="AU162" i="120"/>
  <c r="AB162" i="120"/>
  <c r="AD162" i="120" s="1"/>
  <c r="K162" i="120"/>
  <c r="BN74" i="120"/>
  <c r="BP74" i="120" s="1"/>
  <c r="AU74" i="120"/>
  <c r="AW74" i="120" s="1"/>
  <c r="AB74" i="120"/>
  <c r="AD74" i="120" s="1"/>
  <c r="K74" i="120"/>
  <c r="BN217" i="120"/>
  <c r="AU217" i="120"/>
  <c r="AB217" i="120"/>
  <c r="BN227" i="120"/>
  <c r="AU227" i="120"/>
  <c r="AB227" i="120"/>
  <c r="BN187" i="120"/>
  <c r="AU187" i="120"/>
  <c r="AB187" i="120"/>
  <c r="BN72" i="120"/>
  <c r="BP72" i="120" s="1"/>
  <c r="AU72" i="120"/>
  <c r="AW72" i="120" s="1"/>
  <c r="AB72" i="120"/>
  <c r="AD72" i="120" s="1"/>
  <c r="K72" i="120"/>
  <c r="BN138" i="120"/>
  <c r="BP138" i="120" s="1"/>
  <c r="AU138" i="120"/>
  <c r="AW138" i="120" s="1"/>
  <c r="AB138" i="120"/>
  <c r="AD138" i="120" s="1"/>
  <c r="K138" i="120"/>
  <c r="BN77" i="120"/>
  <c r="BP77" i="120" s="1"/>
  <c r="AU77" i="120"/>
  <c r="AW77" i="120" s="1"/>
  <c r="AB77" i="120"/>
  <c r="AD77" i="120" s="1"/>
  <c r="K77" i="120"/>
  <c r="AB121" i="120"/>
  <c r="K121" i="120"/>
  <c r="AU165" i="120"/>
  <c r="AB165" i="120"/>
  <c r="AD165" i="120" s="1"/>
  <c r="K165" i="120"/>
  <c r="BN137" i="120"/>
  <c r="BP137" i="120" s="1"/>
  <c r="AU137" i="120"/>
  <c r="AW137" i="120" s="1"/>
  <c r="AB137" i="120"/>
  <c r="AD137" i="120" s="1"/>
  <c r="K137" i="120"/>
  <c r="BN49" i="120"/>
  <c r="AU49" i="120"/>
  <c r="AB49" i="120"/>
  <c r="BN93" i="120"/>
  <c r="BP93" i="120" s="1"/>
  <c r="AU93" i="120"/>
  <c r="AW93" i="120" s="1"/>
  <c r="AB93" i="120"/>
  <c r="AD93" i="120" s="1"/>
  <c r="K93" i="120"/>
  <c r="BN70" i="120"/>
  <c r="BP70" i="120" s="1"/>
  <c r="AU70" i="120"/>
  <c r="AW70" i="120" s="1"/>
  <c r="AB70" i="120"/>
  <c r="AD70" i="120" s="1"/>
  <c r="K70" i="120"/>
  <c r="AB114" i="120"/>
  <c r="K114" i="120"/>
  <c r="AU158" i="120"/>
  <c r="AB158" i="120"/>
  <c r="K158" i="120"/>
  <c r="BN140" i="120"/>
  <c r="BP140" i="120" s="1"/>
  <c r="AU140" i="120"/>
  <c r="AW140" i="120" s="1"/>
  <c r="AB140" i="120"/>
  <c r="AD140" i="120" s="1"/>
  <c r="K140" i="120"/>
  <c r="BN52" i="120"/>
  <c r="AU52" i="120"/>
  <c r="AB52" i="120"/>
  <c r="BN96" i="120"/>
  <c r="BP96" i="120" s="1"/>
  <c r="AU96" i="120"/>
  <c r="AW96" i="120" s="1"/>
  <c r="AB96" i="120"/>
  <c r="AD96" i="120" s="1"/>
  <c r="K96" i="120"/>
  <c r="AD56" i="120"/>
  <c r="K55" i="120"/>
  <c r="K49" i="120"/>
  <c r="K52" i="120"/>
  <c r="K48" i="120"/>
  <c r="AW68" i="120"/>
  <c r="BP68" i="120"/>
  <c r="R43" i="132"/>
  <c r="S43" i="132" s="1"/>
  <c r="H43" i="137"/>
  <c r="R43" i="137" s="1"/>
  <c r="S43" i="137" s="1"/>
  <c r="BP156" i="120"/>
  <c r="AW156" i="120"/>
  <c r="AD134" i="120"/>
  <c r="BP112" i="120"/>
  <c r="AW112" i="120"/>
  <c r="BP26" i="120"/>
  <c r="AW26" i="120"/>
  <c r="D65" i="138"/>
  <c r="D65" i="133"/>
  <c r="D65" i="128"/>
  <c r="D65" i="123"/>
  <c r="D17" i="138"/>
  <c r="D17" i="133"/>
  <c r="D17" i="128"/>
  <c r="D17" i="123"/>
  <c r="BP29" i="120"/>
  <c r="AW29" i="120"/>
  <c r="BP25" i="120"/>
  <c r="AW25" i="120"/>
  <c r="D74" i="138"/>
  <c r="D74" i="133"/>
  <c r="D74" i="128"/>
  <c r="D74" i="123"/>
  <c r="G41" i="49"/>
  <c r="G72" i="49" s="1"/>
  <c r="D86" i="138"/>
  <c r="D86" i="133"/>
  <c r="D86" i="128"/>
  <c r="D86" i="123"/>
  <c r="D53" i="138"/>
  <c r="D53" i="133"/>
  <c r="D53" i="128"/>
  <c r="D53" i="123"/>
  <c r="AW24" i="120"/>
  <c r="BP24" i="120"/>
  <c r="AW28" i="120"/>
  <c r="BP28" i="120"/>
  <c r="BP90" i="120"/>
  <c r="AW90" i="120"/>
  <c r="D41" i="138"/>
  <c r="D41" i="133"/>
  <c r="D41" i="128"/>
  <c r="D41" i="123"/>
  <c r="AW175" i="120"/>
  <c r="AD214" i="120"/>
  <c r="AD195" i="120"/>
  <c r="AD185" i="120"/>
  <c r="AD196" i="120"/>
  <c r="K217" i="120"/>
  <c r="K227" i="120"/>
  <c r="K187" i="120"/>
  <c r="AD226" i="120"/>
  <c r="AD224" i="120"/>
  <c r="K197" i="120"/>
  <c r="AD194" i="120"/>
  <c r="AD184" i="120"/>
  <c r="AD225" i="120"/>
  <c r="AD215" i="120"/>
  <c r="AD216" i="120"/>
  <c r="AD186" i="120"/>
  <c r="AW32" i="120"/>
  <c r="BP32" i="120"/>
  <c r="AG66" i="54"/>
  <c r="N44" i="54" s="1"/>
  <c r="AG63" i="54"/>
  <c r="N30" i="54" s="1"/>
  <c r="AG65" i="54"/>
  <c r="N39" i="54" s="1"/>
  <c r="AG64" i="54"/>
  <c r="N35" i="54" s="1"/>
  <c r="AG67" i="54"/>
  <c r="N48" i="54" s="1"/>
  <c r="AG62" i="54"/>
  <c r="N25" i="54" s="1"/>
  <c r="AH66" i="54"/>
  <c r="N45" i="54" s="1"/>
  <c r="AH64" i="54"/>
  <c r="N36" i="54" s="1"/>
  <c r="AH62" i="54"/>
  <c r="N26" i="54" s="1"/>
  <c r="AH67" i="54"/>
  <c r="N49" i="54" s="1"/>
  <c r="AH65" i="54"/>
  <c r="N40" i="54" s="1"/>
  <c r="AH63" i="54"/>
  <c r="N31" i="54" s="1"/>
  <c r="CC108" i="9"/>
  <c r="CC109" i="9" s="1"/>
  <c r="AB17" i="52"/>
  <c r="W16" i="53" s="1"/>
  <c r="CG12" i="9"/>
  <c r="G50" i="54"/>
  <c r="O68" i="54"/>
  <c r="R51" i="48"/>
  <c r="R48" i="48"/>
  <c r="M48" i="48" s="1"/>
  <c r="G37" i="49"/>
  <c r="G68" i="49" s="1"/>
  <c r="G34" i="49"/>
  <c r="G65" i="49" s="1"/>
  <c r="G26" i="49"/>
  <c r="G57" i="49" s="1"/>
  <c r="L43" i="48"/>
  <c r="G30" i="49"/>
  <c r="G61" i="49" s="1"/>
  <c r="L54" i="48"/>
  <c r="G18" i="49"/>
  <c r="L31" i="48"/>
  <c r="L39" i="48"/>
  <c r="P39" i="48"/>
  <c r="P31" i="48"/>
  <c r="M35" i="48"/>
  <c r="U34" i="48"/>
  <c r="L50" i="48"/>
  <c r="L47" i="48"/>
  <c r="P43" i="48"/>
  <c r="P50" i="48"/>
  <c r="P47" i="48"/>
  <c r="P54" i="48"/>
  <c r="U42" i="46"/>
  <c r="G53" i="47"/>
  <c r="T42" i="46"/>
  <c r="W42" i="46"/>
  <c r="V42" i="46"/>
  <c r="N44" i="52"/>
  <c r="M65" i="1" l="1"/>
  <c r="H14" i="46" s="1"/>
  <c r="N64" i="1"/>
  <c r="N65" i="1"/>
  <c r="F60" i="1"/>
  <c r="F61" i="1" s="1"/>
  <c r="F59" i="1"/>
  <c r="F58" i="1"/>
  <c r="E13" i="46"/>
  <c r="E14" i="46"/>
  <c r="E16" i="46"/>
  <c r="W35" i="46"/>
  <c r="H17" i="46"/>
  <c r="I17" i="46" s="1"/>
  <c r="J17" i="46" s="1"/>
  <c r="V36" i="46"/>
  <c r="U35" i="46"/>
  <c r="G20" i="47"/>
  <c r="T35" i="46"/>
  <c r="U36" i="46"/>
  <c r="F35" i="46"/>
  <c r="V35" i="46"/>
  <c r="T36" i="46"/>
  <c r="F36" i="46"/>
  <c r="K22" i="47" s="1"/>
  <c r="O22" i="47" s="1"/>
  <c r="D32" i="123"/>
  <c r="S33" i="123" s="1"/>
  <c r="F17" i="47"/>
  <c r="D27" i="9" s="1"/>
  <c r="AJ4" i="46"/>
  <c r="T46" i="46"/>
  <c r="S61" i="138"/>
  <c r="G60" i="47"/>
  <c r="D32" i="133"/>
  <c r="S34" i="133" s="1"/>
  <c r="F46" i="46"/>
  <c r="F66" i="46"/>
  <c r="P36" i="48"/>
  <c r="AI23" i="52"/>
  <c r="G23" i="49"/>
  <c r="G54" i="49" s="1"/>
  <c r="D59" i="128"/>
  <c r="S60" i="128" s="1"/>
  <c r="E65" i="46"/>
  <c r="F65" i="46" s="1"/>
  <c r="D59" i="133"/>
  <c r="S60" i="133" s="1"/>
  <c r="E15" i="46"/>
  <c r="F15" i="46" s="1"/>
  <c r="E18" i="46"/>
  <c r="F18" i="46" s="1"/>
  <c r="J18" i="46" s="1"/>
  <c r="U36" i="48"/>
  <c r="E83" i="49" s="1"/>
  <c r="M52" i="48"/>
  <c r="AN4" i="46"/>
  <c r="AP4" i="46"/>
  <c r="L45" i="48"/>
  <c r="D59" i="123"/>
  <c r="S61" i="123" s="1"/>
  <c r="V46" i="46"/>
  <c r="AH4" i="46"/>
  <c r="U39" i="46"/>
  <c r="F39" i="46"/>
  <c r="W39" i="46"/>
  <c r="M38" i="47" s="1"/>
  <c r="M39" i="47" s="1"/>
  <c r="V39" i="46"/>
  <c r="N38" i="47" s="1"/>
  <c r="N39" i="47" s="1"/>
  <c r="N72" i="47" s="1"/>
  <c r="T39" i="46"/>
  <c r="L38" i="47" s="1"/>
  <c r="L39" i="47" s="1"/>
  <c r="L72" i="47" s="1"/>
  <c r="G32" i="49"/>
  <c r="G63" i="49" s="1"/>
  <c r="AD4" i="46"/>
  <c r="U46" i="46"/>
  <c r="AF4" i="46"/>
  <c r="D32" i="128"/>
  <c r="S33" i="128" s="1"/>
  <c r="L36" i="48"/>
  <c r="AG247" i="120"/>
  <c r="AE34" i="120" s="1"/>
  <c r="AZ27" i="120"/>
  <c r="AY247" i="120" s="1"/>
  <c r="AX247" i="120"/>
  <c r="BS27" i="120"/>
  <c r="BR247" i="120" s="1"/>
  <c r="BQ247" i="120"/>
  <c r="R40" i="48"/>
  <c r="M40" i="48" s="1"/>
  <c r="D44" i="138" s="1"/>
  <c r="H15" i="46"/>
  <c r="I15" i="46" s="1"/>
  <c r="E75" i="46"/>
  <c r="R44" i="48"/>
  <c r="M44" i="48" s="1"/>
  <c r="T32" i="46"/>
  <c r="U32" i="46"/>
  <c r="F32" i="46"/>
  <c r="S32" i="46" s="1"/>
  <c r="V32" i="46"/>
  <c r="F63" i="46"/>
  <c r="E31" i="46"/>
  <c r="G55" i="1"/>
  <c r="E62" i="46"/>
  <c r="F62" i="46" s="1"/>
  <c r="W32" i="46"/>
  <c r="R32" i="48"/>
  <c r="M32" i="48" s="1"/>
  <c r="D20" i="138" s="1"/>
  <c r="S21" i="138" s="1"/>
  <c r="K31" i="47"/>
  <c r="O31" i="47" s="1"/>
  <c r="S38" i="46"/>
  <c r="E45" i="46"/>
  <c r="K54" i="47"/>
  <c r="O54" i="47" s="1"/>
  <c r="S43" i="46"/>
  <c r="AU46" i="120"/>
  <c r="AW46" i="120" s="1"/>
  <c r="BN46" i="120"/>
  <c r="BP46" i="120" s="1"/>
  <c r="K46" i="120"/>
  <c r="AB46" i="120"/>
  <c r="AD46" i="120" s="1"/>
  <c r="BQ174" i="120"/>
  <c r="BP174" i="120"/>
  <c r="AG175" i="120"/>
  <c r="AF254" i="120" s="1"/>
  <c r="AF175" i="120"/>
  <c r="AE254" i="120" s="1"/>
  <c r="AY174" i="120"/>
  <c r="AZ174" i="120"/>
  <c r="AD255" i="120"/>
  <c r="AD263" i="120" s="1"/>
  <c r="BN175" i="120"/>
  <c r="AX175" i="120"/>
  <c r="AY236" i="120"/>
  <c r="AX262" i="120" s="1"/>
  <c r="AW262" i="120"/>
  <c r="AG262" i="120"/>
  <c r="AF237" i="120" s="1"/>
  <c r="AW158" i="120"/>
  <c r="BN158" i="120"/>
  <c r="BP158" i="120" s="1"/>
  <c r="AW162" i="120"/>
  <c r="BN162" i="120"/>
  <c r="BP162" i="120" s="1"/>
  <c r="AD159" i="120"/>
  <c r="AW160" i="120"/>
  <c r="BN182" i="120"/>
  <c r="BP182" i="120" s="1"/>
  <c r="BN160" i="120"/>
  <c r="BP160" i="120" s="1"/>
  <c r="AD158" i="120"/>
  <c r="AX180" i="120"/>
  <c r="AW165" i="120"/>
  <c r="BN165" i="120"/>
  <c r="BP165" i="120" s="1"/>
  <c r="AW159" i="120"/>
  <c r="BN159" i="120"/>
  <c r="BP159" i="120" s="1"/>
  <c r="AD160" i="120"/>
  <c r="AU182" i="120"/>
  <c r="AW182" i="120" s="1"/>
  <c r="AD121" i="120"/>
  <c r="AU121" i="120"/>
  <c r="AD115" i="120"/>
  <c r="AU115" i="120"/>
  <c r="AD114" i="120"/>
  <c r="AU114" i="120"/>
  <c r="AD118" i="120"/>
  <c r="AU118" i="120"/>
  <c r="AD116" i="120"/>
  <c r="AU116" i="120"/>
  <c r="L255" i="120"/>
  <c r="N255" i="120" s="1"/>
  <c r="L177" i="120" s="1"/>
  <c r="N254" i="120"/>
  <c r="M176" i="120" s="1"/>
  <c r="H42" i="127"/>
  <c r="R42" i="122"/>
  <c r="M201" i="120"/>
  <c r="L258" i="120" s="1"/>
  <c r="N201" i="120"/>
  <c r="M258" i="120" s="1"/>
  <c r="K258" i="120"/>
  <c r="M191" i="120"/>
  <c r="L257" i="120" s="1"/>
  <c r="N191" i="120"/>
  <c r="M257" i="120" s="1"/>
  <c r="K257" i="120"/>
  <c r="M181" i="120"/>
  <c r="L256" i="120" s="1"/>
  <c r="K256" i="120"/>
  <c r="M211" i="120"/>
  <c r="L259" i="120" s="1"/>
  <c r="N211" i="120"/>
  <c r="M259" i="120" s="1"/>
  <c r="K259" i="120"/>
  <c r="M221" i="120"/>
  <c r="L260" i="120" s="1"/>
  <c r="N221" i="120"/>
  <c r="M260" i="120" s="1"/>
  <c r="K260" i="120"/>
  <c r="AD48" i="120"/>
  <c r="AD52" i="120"/>
  <c r="AD49" i="120"/>
  <c r="AD55" i="120"/>
  <c r="AW56" i="120"/>
  <c r="BP56" i="120"/>
  <c r="S34" i="138"/>
  <c r="S33" i="138"/>
  <c r="S34" i="128"/>
  <c r="BP134" i="120"/>
  <c r="AW134" i="120"/>
  <c r="D68" i="133"/>
  <c r="D68" i="123"/>
  <c r="D68" i="138"/>
  <c r="D68" i="128"/>
  <c r="D29" i="138"/>
  <c r="D29" i="133"/>
  <c r="D29" i="128"/>
  <c r="D29" i="123"/>
  <c r="S55" i="123"/>
  <c r="S54" i="123"/>
  <c r="S55" i="133"/>
  <c r="S54" i="133"/>
  <c r="S87" i="123"/>
  <c r="S88" i="123"/>
  <c r="S88" i="133"/>
  <c r="S87" i="133"/>
  <c r="S76" i="128"/>
  <c r="S75" i="128"/>
  <c r="S76" i="138"/>
  <c r="S75" i="138"/>
  <c r="S18" i="128"/>
  <c r="S19" i="128"/>
  <c r="S19" i="138"/>
  <c r="S18" i="138"/>
  <c r="S67" i="128"/>
  <c r="S66" i="128"/>
  <c r="S67" i="138"/>
  <c r="S66" i="138"/>
  <c r="S55" i="128"/>
  <c r="S54" i="128"/>
  <c r="S55" i="138"/>
  <c r="S54" i="138"/>
  <c r="S87" i="128"/>
  <c r="S88" i="128"/>
  <c r="S88" i="138"/>
  <c r="S87" i="138"/>
  <c r="S76" i="123"/>
  <c r="S75" i="123"/>
  <c r="S76" i="133"/>
  <c r="S75" i="133"/>
  <c r="S19" i="123"/>
  <c r="S18" i="123"/>
  <c r="S19" i="133"/>
  <c r="S18" i="133"/>
  <c r="S66" i="123"/>
  <c r="S67" i="123"/>
  <c r="S67" i="133"/>
  <c r="S66" i="133"/>
  <c r="S42" i="128"/>
  <c r="S43" i="128"/>
  <c r="S43" i="138"/>
  <c r="S42" i="138"/>
  <c r="S43" i="123"/>
  <c r="S42" i="123"/>
  <c r="S43" i="133"/>
  <c r="S42" i="133"/>
  <c r="D47" i="138"/>
  <c r="D47" i="128"/>
  <c r="D47" i="133"/>
  <c r="D47" i="123"/>
  <c r="D35" i="133"/>
  <c r="D35" i="123"/>
  <c r="D35" i="138"/>
  <c r="D35" i="128"/>
  <c r="K30" i="120"/>
  <c r="AW216" i="120"/>
  <c r="BP216" i="120"/>
  <c r="BP225" i="120"/>
  <c r="AW225" i="120"/>
  <c r="BP224" i="120"/>
  <c r="AW224" i="120"/>
  <c r="AW226" i="120"/>
  <c r="BP226" i="120"/>
  <c r="AW196" i="120"/>
  <c r="BP196" i="120"/>
  <c r="AW185" i="120"/>
  <c r="BP185" i="120"/>
  <c r="BP214" i="120"/>
  <c r="AW214" i="120"/>
  <c r="BP186" i="120"/>
  <c r="AW186" i="120"/>
  <c r="BP215" i="120"/>
  <c r="AW215" i="120"/>
  <c r="AW184" i="120"/>
  <c r="BP184" i="120"/>
  <c r="AW194" i="120"/>
  <c r="BP194" i="120"/>
  <c r="AD197" i="120"/>
  <c r="AD187" i="120"/>
  <c r="AD227" i="120"/>
  <c r="AD217" i="120"/>
  <c r="BP195" i="120"/>
  <c r="AW195" i="120"/>
  <c r="D23" i="123"/>
  <c r="D23" i="138"/>
  <c r="D23" i="133"/>
  <c r="D23" i="128"/>
  <c r="I23" i="53"/>
  <c r="CG108" i="9"/>
  <c r="CG109" i="9" s="1"/>
  <c r="AC17" i="52"/>
  <c r="X16" i="53" s="1"/>
  <c r="CK12" i="9"/>
  <c r="F37" i="52"/>
  <c r="F34" i="52"/>
  <c r="P33" i="48"/>
  <c r="G28" i="49"/>
  <c r="L41" i="48"/>
  <c r="L37" i="48"/>
  <c r="G24" i="49"/>
  <c r="L33" i="48"/>
  <c r="G20" i="49"/>
  <c r="P41" i="48"/>
  <c r="P37" i="48"/>
  <c r="F26" i="52"/>
  <c r="G22" i="49"/>
  <c r="G53" i="49" s="1"/>
  <c r="V34" i="48"/>
  <c r="E81" i="49"/>
  <c r="H61" i="49" s="1"/>
  <c r="G49" i="49"/>
  <c r="L48" i="48"/>
  <c r="G35" i="49"/>
  <c r="F18" i="52"/>
  <c r="BI18" i="52" s="1"/>
  <c r="F30" i="52"/>
  <c r="F41" i="52"/>
  <c r="L35" i="48"/>
  <c r="P35" i="48"/>
  <c r="P48" i="48"/>
  <c r="M51" i="48"/>
  <c r="AI35" i="52"/>
  <c r="K53" i="47"/>
  <c r="O53" i="47" s="1"/>
  <c r="S42" i="46"/>
  <c r="O44" i="52"/>
  <c r="J23" i="53" s="1"/>
  <c r="F63" i="1" l="1"/>
  <c r="H13" i="46" s="1"/>
  <c r="I13" i="46" s="1"/>
  <c r="V45" i="46"/>
  <c r="T45" i="46"/>
  <c r="U45" i="46"/>
  <c r="W45" i="46"/>
  <c r="F45" i="46"/>
  <c r="S45" i="46" s="1"/>
  <c r="G60" i="1"/>
  <c r="G61" i="1" s="1"/>
  <c r="G59" i="1"/>
  <c r="G58" i="1"/>
  <c r="S35" i="46"/>
  <c r="H16" i="46"/>
  <c r="I16" i="46" s="1"/>
  <c r="F16" i="46"/>
  <c r="F14" i="46"/>
  <c r="F13" i="46"/>
  <c r="J13" i="46" s="1"/>
  <c r="I14" i="46"/>
  <c r="K20" i="47"/>
  <c r="O20" i="47" s="1"/>
  <c r="S34" i="123"/>
  <c r="S36" i="46"/>
  <c r="J49" i="46"/>
  <c r="F59" i="46"/>
  <c r="AZ236" i="120"/>
  <c r="AY262" i="120" s="1"/>
  <c r="AZ262" i="120" s="1"/>
  <c r="AX237" i="120" s="1"/>
  <c r="F23" i="52"/>
  <c r="BI23" i="52" s="1"/>
  <c r="H63" i="49"/>
  <c r="S61" i="133"/>
  <c r="S33" i="133"/>
  <c r="V36" i="48"/>
  <c r="S61" i="128"/>
  <c r="F32" i="52"/>
  <c r="R55" i="48"/>
  <c r="U35" i="48" s="1"/>
  <c r="E82" i="49" s="1"/>
  <c r="H54" i="49" s="1"/>
  <c r="J15" i="46"/>
  <c r="D80" i="123"/>
  <c r="D80" i="133"/>
  <c r="G39" i="49"/>
  <c r="L52" i="48"/>
  <c r="D80" i="138"/>
  <c r="D80" i="128"/>
  <c r="S39" i="46"/>
  <c r="K38" i="47" s="1"/>
  <c r="S60" i="123"/>
  <c r="P40" i="48"/>
  <c r="L40" i="48"/>
  <c r="D44" i="128"/>
  <c r="S45" i="128" s="1"/>
  <c r="AI27" i="52"/>
  <c r="D44" i="133"/>
  <c r="S46" i="133" s="1"/>
  <c r="G27" i="49"/>
  <c r="G58" i="49" s="1"/>
  <c r="D44" i="123"/>
  <c r="S45" i="123" s="1"/>
  <c r="AZ247" i="120"/>
  <c r="AX34" i="120" s="1"/>
  <c r="BS247" i="120"/>
  <c r="BQ34" i="120" s="1"/>
  <c r="AG34" i="120"/>
  <c r="AF34" i="120"/>
  <c r="K17" i="47"/>
  <c r="O17" i="47" s="1"/>
  <c r="F31" i="46"/>
  <c r="S22" i="138"/>
  <c r="G19" i="49"/>
  <c r="F19" i="52" s="1"/>
  <c r="D20" i="133"/>
  <c r="S22" i="133" s="1"/>
  <c r="D20" i="128"/>
  <c r="S21" i="128" s="1"/>
  <c r="L32" i="48"/>
  <c r="D20" i="123"/>
  <c r="S22" i="123" s="1"/>
  <c r="P32" i="48"/>
  <c r="G66" i="49"/>
  <c r="AZ175" i="120"/>
  <c r="AY254" i="120" s="1"/>
  <c r="AY175" i="120"/>
  <c r="AX254" i="120" s="1"/>
  <c r="AE255" i="120"/>
  <c r="AW254" i="120"/>
  <c r="BQ175" i="120"/>
  <c r="BP254" i="120" s="1"/>
  <c r="BP175" i="120"/>
  <c r="AG254" i="120"/>
  <c r="AE176" i="120" s="1"/>
  <c r="AF255" i="120"/>
  <c r="BR174" i="120"/>
  <c r="BS174" i="120"/>
  <c r="AG237" i="120"/>
  <c r="AE237" i="120"/>
  <c r="AW181" i="120"/>
  <c r="AX181" i="120"/>
  <c r="AW256" i="120" s="1"/>
  <c r="BP181" i="120"/>
  <c r="BQ181" i="120"/>
  <c r="AY180" i="120"/>
  <c r="AZ180" i="120" s="1"/>
  <c r="BP180" i="120"/>
  <c r="BQ180" i="120"/>
  <c r="BN202" i="120"/>
  <c r="BP202" i="120" s="1"/>
  <c r="AW180" i="120"/>
  <c r="BN116" i="120"/>
  <c r="BP116" i="120" s="1"/>
  <c r="AW116" i="120"/>
  <c r="BN118" i="120"/>
  <c r="BP118" i="120" s="1"/>
  <c r="AW118" i="120"/>
  <c r="BN114" i="120"/>
  <c r="BP114" i="120" s="1"/>
  <c r="AW114" i="120"/>
  <c r="BN115" i="120"/>
  <c r="BP115" i="120" s="1"/>
  <c r="AW115" i="120"/>
  <c r="BN121" i="120"/>
  <c r="BP121" i="120" s="1"/>
  <c r="AW121" i="120"/>
  <c r="AG19" i="52"/>
  <c r="F20" i="138"/>
  <c r="F95" i="138" s="1"/>
  <c r="F20" i="128"/>
  <c r="F95" i="128" s="1"/>
  <c r="F20" i="133"/>
  <c r="F95" i="133" s="1"/>
  <c r="F20" i="123"/>
  <c r="F95" i="123" s="1"/>
  <c r="N181" i="120"/>
  <c r="M256" i="120" s="1"/>
  <c r="N256" i="120" s="1"/>
  <c r="L188" i="120" s="1"/>
  <c r="N257" i="120"/>
  <c r="L198" i="120" s="1"/>
  <c r="N177" i="120"/>
  <c r="K261" i="120"/>
  <c r="N176" i="120"/>
  <c r="L176" i="120"/>
  <c r="N259" i="120"/>
  <c r="M218" i="120" s="1"/>
  <c r="L261" i="120"/>
  <c r="L263" i="120" s="1"/>
  <c r="M177" i="120"/>
  <c r="N260" i="120"/>
  <c r="N228" i="120" s="1"/>
  <c r="N258" i="120"/>
  <c r="N208" i="120" s="1"/>
  <c r="R42" i="127"/>
  <c r="H42" i="132"/>
  <c r="AD30" i="120"/>
  <c r="AW55" i="120"/>
  <c r="BP55" i="120"/>
  <c r="BP49" i="120"/>
  <c r="AW49" i="120"/>
  <c r="AW52" i="120"/>
  <c r="BP52" i="120"/>
  <c r="BP48" i="120"/>
  <c r="AW48" i="120"/>
  <c r="Q44" i="52"/>
  <c r="D77" i="138"/>
  <c r="D77" i="128"/>
  <c r="D77" i="133"/>
  <c r="D77" i="123"/>
  <c r="S70" i="138"/>
  <c r="S69" i="138"/>
  <c r="S70" i="133"/>
  <c r="S69" i="133"/>
  <c r="S70" i="128"/>
  <c r="S69" i="128"/>
  <c r="S69" i="123"/>
  <c r="S70" i="123"/>
  <c r="D56" i="133"/>
  <c r="D56" i="123"/>
  <c r="D56" i="138"/>
  <c r="D56" i="128"/>
  <c r="H53" i="138"/>
  <c r="R53" i="138" s="1"/>
  <c r="H53" i="133"/>
  <c r="R53" i="133" s="1"/>
  <c r="H53" i="128"/>
  <c r="R53" i="128" s="1"/>
  <c r="H53" i="123"/>
  <c r="R53" i="123" s="1"/>
  <c r="H83" i="138"/>
  <c r="R83" i="138" s="1"/>
  <c r="H83" i="133"/>
  <c r="R83" i="133" s="1"/>
  <c r="H83" i="128"/>
  <c r="R83" i="128" s="1"/>
  <c r="H83" i="123"/>
  <c r="R83" i="123" s="1"/>
  <c r="S30" i="128"/>
  <c r="S31" i="128"/>
  <c r="S31" i="138"/>
  <c r="S30" i="138"/>
  <c r="H62" i="138"/>
  <c r="R62" i="138" s="1"/>
  <c r="H62" i="133"/>
  <c r="R62" i="133" s="1"/>
  <c r="H62" i="128"/>
  <c r="R62" i="128" s="1"/>
  <c r="H62" i="123"/>
  <c r="R62" i="123" s="1"/>
  <c r="H38" i="138"/>
  <c r="R38" i="138" s="1"/>
  <c r="H38" i="133"/>
  <c r="R38" i="133" s="1"/>
  <c r="H38" i="128"/>
  <c r="R38" i="128" s="1"/>
  <c r="H38" i="123"/>
  <c r="R38" i="123" s="1"/>
  <c r="H71" i="138"/>
  <c r="R71" i="138" s="1"/>
  <c r="H71" i="133"/>
  <c r="R71" i="133" s="1"/>
  <c r="H71" i="128"/>
  <c r="R71" i="128" s="1"/>
  <c r="H71" i="123"/>
  <c r="R71" i="123" s="1"/>
  <c r="S31" i="123"/>
  <c r="S30" i="123"/>
  <c r="S31" i="133"/>
  <c r="S30" i="133"/>
  <c r="S46" i="138"/>
  <c r="S45" i="138"/>
  <c r="H50" i="138"/>
  <c r="R50" i="138" s="1"/>
  <c r="H50" i="133"/>
  <c r="R50" i="133" s="1"/>
  <c r="H50" i="128"/>
  <c r="R50" i="128" s="1"/>
  <c r="H50" i="123"/>
  <c r="R50" i="123" s="1"/>
  <c r="S49" i="133"/>
  <c r="S48" i="133"/>
  <c r="S48" i="138"/>
  <c r="S49" i="138"/>
  <c r="S49" i="123"/>
  <c r="S48" i="123"/>
  <c r="S49" i="128"/>
  <c r="S48" i="128"/>
  <c r="S37" i="138"/>
  <c r="S36" i="138"/>
  <c r="S37" i="133"/>
  <c r="S36" i="133"/>
  <c r="S37" i="128"/>
  <c r="S36" i="128"/>
  <c r="S37" i="123"/>
  <c r="S36" i="123"/>
  <c r="BP227" i="120"/>
  <c r="AW227" i="120"/>
  <c r="BP187" i="120"/>
  <c r="AW187" i="120"/>
  <c r="AW217" i="120"/>
  <c r="BP217" i="120"/>
  <c r="AW197" i="120"/>
  <c r="BP197" i="120"/>
  <c r="S24" i="128"/>
  <c r="S25" i="128"/>
  <c r="S24" i="138"/>
  <c r="S25" i="138"/>
  <c r="S24" i="133"/>
  <c r="S25" i="133"/>
  <c r="S24" i="123"/>
  <c r="S25" i="123"/>
  <c r="BI30" i="52"/>
  <c r="H49" i="49"/>
  <c r="H65" i="49"/>
  <c r="H68" i="49"/>
  <c r="H57" i="49"/>
  <c r="H72" i="49"/>
  <c r="H53" i="49"/>
  <c r="AD17" i="52"/>
  <c r="Y16" i="53" s="1"/>
  <c r="CK108" i="9"/>
  <c r="CK109" i="9" s="1"/>
  <c r="CO12" i="9"/>
  <c r="F22" i="52"/>
  <c r="G55" i="49"/>
  <c r="H55" i="49" s="1"/>
  <c r="F24" i="52"/>
  <c r="G59" i="49"/>
  <c r="H59" i="49" s="1"/>
  <c r="F28" i="52"/>
  <c r="BI28" i="52" s="1"/>
  <c r="G51" i="49"/>
  <c r="H51" i="49" s="1"/>
  <c r="F20" i="52"/>
  <c r="L51" i="48"/>
  <c r="G38" i="49"/>
  <c r="G69" i="49" s="1"/>
  <c r="L44" i="48"/>
  <c r="G31" i="49"/>
  <c r="G62" i="49" s="1"/>
  <c r="F35" i="52"/>
  <c r="BI35" i="52" s="1"/>
  <c r="P44" i="48"/>
  <c r="P51" i="48"/>
  <c r="AI38" i="52"/>
  <c r="P44" i="52"/>
  <c r="K23" i="53" s="1"/>
  <c r="G62" i="1" l="1"/>
  <c r="E19" i="46"/>
  <c r="F19" i="46" s="1"/>
  <c r="F21" i="46" s="1"/>
  <c r="G63" i="1"/>
  <c r="J16" i="46"/>
  <c r="J14" i="46"/>
  <c r="F55" i="47"/>
  <c r="F60" i="46"/>
  <c r="E59" i="46"/>
  <c r="G55" i="47"/>
  <c r="S45" i="133"/>
  <c r="F27" i="52"/>
  <c r="BI27" i="52" s="1"/>
  <c r="S46" i="123"/>
  <c r="AY34" i="120"/>
  <c r="BS34" i="120"/>
  <c r="AZ34" i="120"/>
  <c r="S82" i="133"/>
  <c r="S81" i="133"/>
  <c r="S46" i="128"/>
  <c r="K39" i="47"/>
  <c r="O39" i="47" s="1"/>
  <c r="O38" i="47"/>
  <c r="F39" i="52"/>
  <c r="BI39" i="52" s="1"/>
  <c r="G70" i="49"/>
  <c r="H70" i="49" s="1"/>
  <c r="S82" i="128"/>
  <c r="S81" i="128"/>
  <c r="M55" i="48"/>
  <c r="P55" i="48" s="1"/>
  <c r="S82" i="123"/>
  <c r="S81" i="123"/>
  <c r="S82" i="138"/>
  <c r="S81" i="138"/>
  <c r="BR34" i="120"/>
  <c r="AY237" i="120"/>
  <c r="E74" i="46"/>
  <c r="H58" i="49"/>
  <c r="H62" i="49"/>
  <c r="H66" i="49"/>
  <c r="H69" i="49"/>
  <c r="G50" i="49"/>
  <c r="S21" i="133"/>
  <c r="S21" i="123"/>
  <c r="S22" i="128"/>
  <c r="AG176" i="120"/>
  <c r="BP255" i="120"/>
  <c r="AF263" i="120"/>
  <c r="AW255" i="120"/>
  <c r="AZ254" i="120"/>
  <c r="AX176" i="120" s="1"/>
  <c r="AF176" i="120"/>
  <c r="AX255" i="120"/>
  <c r="BR175" i="120"/>
  <c r="BQ254" i="120" s="1"/>
  <c r="BQ255" i="120" s="1"/>
  <c r="BS175" i="120"/>
  <c r="BR254" i="120" s="1"/>
  <c r="AG255" i="120"/>
  <c r="AE177" i="120" s="1"/>
  <c r="AE263" i="120"/>
  <c r="AY255" i="120"/>
  <c r="AZ237" i="120"/>
  <c r="BS181" i="120"/>
  <c r="BR181" i="120"/>
  <c r="BR180" i="120"/>
  <c r="BS180" i="120"/>
  <c r="BP256" i="120"/>
  <c r="AW261" i="120"/>
  <c r="AZ181" i="120"/>
  <c r="AY256" i="120" s="1"/>
  <c r="AY181" i="120"/>
  <c r="AX256" i="120" s="1"/>
  <c r="N198" i="120"/>
  <c r="M261" i="120"/>
  <c r="M263" i="120" s="1"/>
  <c r="L228" i="120"/>
  <c r="N218" i="120"/>
  <c r="M188" i="120"/>
  <c r="L218" i="120"/>
  <c r="N188" i="120"/>
  <c r="M198" i="120"/>
  <c r="M208" i="120"/>
  <c r="K263" i="120"/>
  <c r="L208" i="120"/>
  <c r="M228" i="120"/>
  <c r="R42" i="132"/>
  <c r="H42" i="137"/>
  <c r="R42" i="137" s="1"/>
  <c r="K110" i="120"/>
  <c r="AB110" i="120"/>
  <c r="K88" i="120"/>
  <c r="BN88" i="120"/>
  <c r="BP88" i="120" s="1"/>
  <c r="AU88" i="120"/>
  <c r="AW88" i="120" s="1"/>
  <c r="AD88" i="120"/>
  <c r="K66" i="120"/>
  <c r="BN66" i="120"/>
  <c r="BP66" i="120" s="1"/>
  <c r="AU66" i="120"/>
  <c r="AW66" i="120" s="1"/>
  <c r="AD66" i="120"/>
  <c r="K154" i="120"/>
  <c r="AU154" i="120"/>
  <c r="AB154" i="120"/>
  <c r="AD154" i="120" s="1"/>
  <c r="BN44" i="120"/>
  <c r="AU44" i="120"/>
  <c r="AB44" i="120"/>
  <c r="K132" i="120"/>
  <c r="BN132" i="120"/>
  <c r="BP132" i="120" s="1"/>
  <c r="AU132" i="120"/>
  <c r="AW132" i="120" s="1"/>
  <c r="AB132" i="120"/>
  <c r="AD132" i="120" s="1"/>
  <c r="K44" i="120"/>
  <c r="N20" i="138"/>
  <c r="N20" i="128"/>
  <c r="N20" i="133"/>
  <c r="N20" i="123"/>
  <c r="BI19" i="52"/>
  <c r="S79" i="133"/>
  <c r="S78" i="133"/>
  <c r="S79" i="138"/>
  <c r="S78" i="138"/>
  <c r="S79" i="123"/>
  <c r="S78" i="123"/>
  <c r="S78" i="128"/>
  <c r="S79" i="128"/>
  <c r="S58" i="138"/>
  <c r="S57" i="138"/>
  <c r="S58" i="133"/>
  <c r="S57" i="133"/>
  <c r="S57" i="128"/>
  <c r="S58" i="128"/>
  <c r="S58" i="123"/>
  <c r="S57" i="123"/>
  <c r="H74" i="138"/>
  <c r="R74" i="138" s="1"/>
  <c r="H74" i="133"/>
  <c r="R74" i="133" s="1"/>
  <c r="H74" i="128"/>
  <c r="R74" i="128" s="1"/>
  <c r="H74" i="123"/>
  <c r="R74" i="123" s="1"/>
  <c r="BI37" i="52"/>
  <c r="H86" i="138"/>
  <c r="H86" i="133"/>
  <c r="H86" i="128"/>
  <c r="H86" i="123"/>
  <c r="AI41" i="52"/>
  <c r="H65" i="138"/>
  <c r="R65" i="138" s="1"/>
  <c r="H65" i="133"/>
  <c r="R65" i="133" s="1"/>
  <c r="H65" i="128"/>
  <c r="R65" i="128" s="1"/>
  <c r="H65" i="123"/>
  <c r="R65" i="123" s="1"/>
  <c r="BI34" i="52"/>
  <c r="H92" i="138"/>
  <c r="H92" i="133"/>
  <c r="H92" i="128"/>
  <c r="H92" i="123"/>
  <c r="AI30" i="52"/>
  <c r="H41" i="138"/>
  <c r="R41" i="138" s="1"/>
  <c r="H41" i="133"/>
  <c r="R41" i="133" s="1"/>
  <c r="H41" i="128"/>
  <c r="R41" i="128" s="1"/>
  <c r="H41" i="123"/>
  <c r="R41" i="123" s="1"/>
  <c r="BI26" i="52"/>
  <c r="AW30" i="120"/>
  <c r="BP30" i="120"/>
  <c r="L23" i="53"/>
  <c r="BI32" i="52"/>
  <c r="L44" i="52"/>
  <c r="CO108" i="9"/>
  <c r="CO109" i="9" s="1"/>
  <c r="AE17" i="52"/>
  <c r="Z16" i="53" s="1"/>
  <c r="CS12" i="9"/>
  <c r="F31" i="52"/>
  <c r="F38" i="52"/>
  <c r="BI38" i="52" s="1"/>
  <c r="W46" i="46"/>
  <c r="M60" i="47"/>
  <c r="M72" i="47" s="1"/>
  <c r="K55" i="47" l="1"/>
  <c r="O55" i="47" s="1"/>
  <c r="J19" i="46"/>
  <c r="G42" i="49"/>
  <c r="D89" i="123"/>
  <c r="D89" i="138"/>
  <c r="L55" i="48"/>
  <c r="D89" i="133"/>
  <c r="D89" i="128"/>
  <c r="AI42" i="52"/>
  <c r="V35" i="48"/>
  <c r="H50" i="49"/>
  <c r="AY176" i="120"/>
  <c r="AZ176" i="120"/>
  <c r="N261" i="120"/>
  <c r="M229" i="120" s="1"/>
  <c r="BR256" i="120"/>
  <c r="BR261" i="120" s="1"/>
  <c r="BQ256" i="120"/>
  <c r="AF177" i="120"/>
  <c r="BR255" i="120"/>
  <c r="BS255" i="120" s="1"/>
  <c r="BQ177" i="120" s="1"/>
  <c r="AZ255" i="120"/>
  <c r="AX177" i="120" s="1"/>
  <c r="AG177" i="120"/>
  <c r="AG263" i="120"/>
  <c r="AF239" i="120" s="1"/>
  <c r="BS254" i="120"/>
  <c r="BS176" i="120" s="1"/>
  <c r="AY261" i="120"/>
  <c r="AX261" i="120"/>
  <c r="AX263" i="120" s="1"/>
  <c r="BP261" i="120"/>
  <c r="AZ256" i="120"/>
  <c r="AX188" i="120" s="1"/>
  <c r="AW263" i="120"/>
  <c r="AW154" i="120"/>
  <c r="BN154" i="120"/>
  <c r="BP154" i="120" s="1"/>
  <c r="AD110" i="120"/>
  <c r="AU110" i="120"/>
  <c r="N263" i="120"/>
  <c r="L239" i="120" s="1"/>
  <c r="AD44" i="120"/>
  <c r="AI34" i="52"/>
  <c r="R20" i="133"/>
  <c r="N95" i="133"/>
  <c r="R20" i="138"/>
  <c r="N95" i="138"/>
  <c r="N95" i="123"/>
  <c r="R20" i="123"/>
  <c r="N95" i="128"/>
  <c r="R20" i="128"/>
  <c r="AI26" i="52"/>
  <c r="AI37" i="52"/>
  <c r="Q92" i="138"/>
  <c r="R92" i="138" s="1"/>
  <c r="Q92" i="133"/>
  <c r="R92" i="133" s="1"/>
  <c r="Q92" i="128"/>
  <c r="R92" i="128" s="1"/>
  <c r="Q92" i="123"/>
  <c r="R92" i="123" s="1"/>
  <c r="H29" i="138"/>
  <c r="R29" i="138" s="1"/>
  <c r="H29" i="133"/>
  <c r="R29" i="133" s="1"/>
  <c r="H29" i="128"/>
  <c r="R29" i="128" s="1"/>
  <c r="H29" i="123"/>
  <c r="R29" i="123" s="1"/>
  <c r="BI22" i="52"/>
  <c r="Q86" i="138"/>
  <c r="R86" i="138" s="1"/>
  <c r="Q86" i="133"/>
  <c r="R86" i="133" s="1"/>
  <c r="Q86" i="128"/>
  <c r="R86" i="128" s="1"/>
  <c r="Q86" i="123"/>
  <c r="R86" i="123" s="1"/>
  <c r="BI41" i="52"/>
  <c r="H35" i="138"/>
  <c r="H35" i="128"/>
  <c r="H35" i="133"/>
  <c r="H35" i="123"/>
  <c r="BI24" i="52"/>
  <c r="G23" i="53"/>
  <c r="I23" i="123"/>
  <c r="I23" i="138"/>
  <c r="I23" i="133"/>
  <c r="I23" i="128"/>
  <c r="BI20" i="52"/>
  <c r="BI31" i="52"/>
  <c r="M44" i="52"/>
  <c r="H23" i="53" s="1"/>
  <c r="CS108" i="9"/>
  <c r="CS109" i="9" s="1"/>
  <c r="AF17" i="52"/>
  <c r="AA16" i="53" s="1"/>
  <c r="K60" i="47"/>
  <c r="AE7" i="46"/>
  <c r="AF7" i="46" s="1"/>
  <c r="AM7" i="46"/>
  <c r="AN7" i="46" s="1"/>
  <c r="S46" i="46"/>
  <c r="AG7" i="46"/>
  <c r="AH7" i="46" s="1"/>
  <c r="AO7" i="46"/>
  <c r="AP7" i="46" s="1"/>
  <c r="AA7" i="46"/>
  <c r="AB7" i="46" s="1"/>
  <c r="AI7" i="46"/>
  <c r="AJ7" i="46" s="1"/>
  <c r="AC7" i="46"/>
  <c r="AD7" i="46" s="1"/>
  <c r="AK7" i="46"/>
  <c r="AL7" i="46" s="1"/>
  <c r="K44" i="52"/>
  <c r="AI19" i="52"/>
  <c r="J44" i="52"/>
  <c r="E23" i="53" s="1"/>
  <c r="N229" i="120" l="1"/>
  <c r="S91" i="138"/>
  <c r="S90" i="138"/>
  <c r="S91" i="133"/>
  <c r="S90" i="133"/>
  <c r="S90" i="123"/>
  <c r="S91" i="123"/>
  <c r="S91" i="128"/>
  <c r="S90" i="128"/>
  <c r="F42" i="52"/>
  <c r="G73" i="49"/>
  <c r="BS256" i="120"/>
  <c r="BQ188" i="120" s="1"/>
  <c r="L229" i="120"/>
  <c r="BQ261" i="120"/>
  <c r="BS261" i="120" s="1"/>
  <c r="BR177" i="120"/>
  <c r="AE239" i="120"/>
  <c r="AG239" i="120"/>
  <c r="AY177" i="120"/>
  <c r="BR176" i="120"/>
  <c r="BQ176" i="120"/>
  <c r="BS177" i="120"/>
  <c r="AZ177" i="120"/>
  <c r="AZ261" i="120"/>
  <c r="AY229" i="120" s="1"/>
  <c r="BP263" i="120"/>
  <c r="AY263" i="120"/>
  <c r="AZ263" i="120" s="1"/>
  <c r="BR263" i="120"/>
  <c r="AY188" i="120"/>
  <c r="AZ188" i="120"/>
  <c r="N239" i="120"/>
  <c r="M239" i="120"/>
  <c r="BN110" i="120"/>
  <c r="BP110" i="120" s="1"/>
  <c r="AW110" i="120"/>
  <c r="BP44" i="120"/>
  <c r="AW44" i="120"/>
  <c r="AI31" i="52"/>
  <c r="Q95" i="123"/>
  <c r="Q95" i="133"/>
  <c r="AI22" i="52"/>
  <c r="Q95" i="128"/>
  <c r="Q95" i="138"/>
  <c r="R35" i="133"/>
  <c r="H95" i="133"/>
  <c r="R35" i="138"/>
  <c r="H95" i="138"/>
  <c r="H95" i="123"/>
  <c r="R35" i="123"/>
  <c r="H95" i="128"/>
  <c r="R35" i="128"/>
  <c r="I95" i="128"/>
  <c r="R23" i="128"/>
  <c r="R23" i="138"/>
  <c r="I95" i="138"/>
  <c r="R23" i="133"/>
  <c r="I95" i="133"/>
  <c r="R23" i="123"/>
  <c r="I95" i="123"/>
  <c r="F23" i="53"/>
  <c r="AG44" i="52"/>
  <c r="AB23" i="53" s="1"/>
  <c r="O60" i="47"/>
  <c r="O72" i="47" s="1"/>
  <c r="K72" i="47"/>
  <c r="AI18" i="52"/>
  <c r="BS188" i="120" l="1"/>
  <c r="H73" i="49"/>
  <c r="BI42" i="52"/>
  <c r="BR188" i="120"/>
  <c r="BQ263" i="120"/>
  <c r="BS263" i="120" s="1"/>
  <c r="BQ239" i="120" s="1"/>
  <c r="AX229" i="120"/>
  <c r="AZ229" i="120"/>
  <c r="BQ229" i="120"/>
  <c r="BS229" i="120"/>
  <c r="BR229" i="120"/>
  <c r="AZ239" i="120"/>
  <c r="AX239" i="120"/>
  <c r="AY239" i="120"/>
  <c r="R95" i="133"/>
  <c r="R95" i="128"/>
  <c r="R95" i="123"/>
  <c r="R95" i="138"/>
  <c r="BS239" i="120" l="1"/>
  <c r="BR239" i="120"/>
  <c r="I44" i="52"/>
  <c r="D23" i="53" l="1"/>
  <c r="K39" i="49" l="1"/>
  <c r="P45" i="48"/>
  <c r="AI32" i="52"/>
  <c r="AI28" i="52"/>
  <c r="AI24" i="52"/>
  <c r="AI39" i="52"/>
  <c r="P52" i="48"/>
  <c r="M33" i="54"/>
  <c r="M23" i="54"/>
  <c r="M47" i="54"/>
  <c r="M38" i="54"/>
  <c r="M42" i="54"/>
  <c r="M18" i="54"/>
  <c r="M28" i="54"/>
  <c r="AI20" i="52"/>
  <c r="K28" i="49" l="1"/>
  <c r="H49" i="124" s="1"/>
  <c r="I28" i="49"/>
  <c r="F49" i="129" s="1"/>
  <c r="I39" i="49"/>
  <c r="J28" i="49"/>
  <c r="G49" i="124" s="1"/>
  <c r="J39" i="49"/>
  <c r="H82" i="139"/>
  <c r="H82" i="134"/>
  <c r="H82" i="129"/>
  <c r="H82" i="124"/>
  <c r="E23" i="132"/>
  <c r="S23" i="132" s="1"/>
  <c r="E23" i="122"/>
  <c r="S23" i="122" s="1"/>
  <c r="E23" i="137"/>
  <c r="S23" i="137" s="1"/>
  <c r="E23" i="127"/>
  <c r="S23" i="127" s="1"/>
  <c r="E19" i="132"/>
  <c r="S19" i="132" s="1"/>
  <c r="E19" i="122"/>
  <c r="S19" i="122" s="1"/>
  <c r="E19" i="137"/>
  <c r="S19" i="137" s="1"/>
  <c r="E19" i="127"/>
  <c r="S19" i="127" s="1"/>
  <c r="E42" i="137"/>
  <c r="S42" i="137" s="1"/>
  <c r="E42" i="127"/>
  <c r="S42" i="127" s="1"/>
  <c r="E42" i="132"/>
  <c r="S42" i="132" s="1"/>
  <c r="E42" i="122"/>
  <c r="S42" i="122" s="1"/>
  <c r="E38" i="137"/>
  <c r="S38" i="137" s="1"/>
  <c r="E38" i="127"/>
  <c r="S38" i="127" s="1"/>
  <c r="E38" i="132"/>
  <c r="S38" i="132" s="1"/>
  <c r="E38" i="122"/>
  <c r="S38" i="122" s="1"/>
  <c r="E35" i="132"/>
  <c r="S35" i="132" s="1"/>
  <c r="E35" i="122"/>
  <c r="S35" i="122" s="1"/>
  <c r="E35" i="137"/>
  <c r="S35" i="137" s="1"/>
  <c r="E35" i="127"/>
  <c r="S35" i="127" s="1"/>
  <c r="E31" i="132"/>
  <c r="S31" i="132" s="1"/>
  <c r="E31" i="122"/>
  <c r="S31" i="122" s="1"/>
  <c r="E31" i="137"/>
  <c r="S31" i="137" s="1"/>
  <c r="E31" i="127"/>
  <c r="S31" i="127" s="1"/>
  <c r="E27" i="132"/>
  <c r="S27" i="132" s="1"/>
  <c r="E27" i="137"/>
  <c r="S27" i="137" s="1"/>
  <c r="E27" i="127"/>
  <c r="S27" i="127" s="1"/>
  <c r="E27" i="122"/>
  <c r="S27" i="122" s="1"/>
  <c r="M55" i="54"/>
  <c r="N62" i="54" s="1"/>
  <c r="N23" i="54" s="1"/>
  <c r="H49" i="129" l="1"/>
  <c r="H49" i="134"/>
  <c r="H49" i="139"/>
  <c r="F49" i="139"/>
  <c r="F49" i="134"/>
  <c r="F49" i="124"/>
  <c r="G49" i="139"/>
  <c r="G49" i="134"/>
  <c r="G49" i="129"/>
  <c r="G82" i="139"/>
  <c r="G82" i="134"/>
  <c r="G82" i="129"/>
  <c r="G82" i="124"/>
  <c r="H28" i="49"/>
  <c r="E49" i="139" s="1"/>
  <c r="H39" i="49"/>
  <c r="L39" i="49" s="1"/>
  <c r="F82" i="124"/>
  <c r="F82" i="134"/>
  <c r="F82" i="139"/>
  <c r="F82" i="129"/>
  <c r="N66" i="54"/>
  <c r="N42" i="54" s="1"/>
  <c r="N64" i="54"/>
  <c r="N33" i="54" s="1"/>
  <c r="N61" i="54"/>
  <c r="N18" i="54" s="1"/>
  <c r="N67" i="54"/>
  <c r="N47" i="54" s="1"/>
  <c r="N65" i="54"/>
  <c r="N38" i="54" s="1"/>
  <c r="N63" i="54"/>
  <c r="N28" i="54" s="1"/>
  <c r="AD20" i="53"/>
  <c r="I49" i="139" l="1"/>
  <c r="E49" i="124"/>
  <c r="I49" i="124" s="1"/>
  <c r="E49" i="129"/>
  <c r="I49" i="129" s="1"/>
  <c r="L28" i="49"/>
  <c r="E49" i="134"/>
  <c r="I49" i="134" s="1"/>
  <c r="E82" i="134"/>
  <c r="I82" i="134" s="1"/>
  <c r="E82" i="129"/>
  <c r="I82" i="129" s="1"/>
  <c r="E82" i="124"/>
  <c r="I82" i="124" s="1"/>
  <c r="E82" i="139"/>
  <c r="I82" i="139" s="1"/>
  <c r="N68" i="54"/>
  <c r="G69" i="47" l="1"/>
  <c r="K69" i="47" s="1"/>
  <c r="O69" i="47" s="1"/>
  <c r="G68" i="47" l="1"/>
  <c r="K68" i="47" s="1"/>
  <c r="O68" i="47" s="1"/>
  <c r="E44" i="46" l="1"/>
  <c r="E34" i="46" s="1"/>
  <c r="U34" i="46" l="1"/>
  <c r="W44" i="46"/>
  <c r="U44" i="46"/>
  <c r="F44" i="46"/>
  <c r="F34" i="46" s="1"/>
  <c r="V44" i="46"/>
  <c r="T44" i="46"/>
  <c r="S44" i="46" l="1"/>
  <c r="G70" i="47" l="1"/>
  <c r="K70" i="47" s="1"/>
  <c r="O70" i="47" s="1"/>
  <c r="E76" i="46" l="1"/>
  <c r="E78" i="46" s="1"/>
  <c r="E48" i="46"/>
  <c r="R34" i="48"/>
  <c r="M34" i="48" s="1"/>
  <c r="G71" i="47" l="1"/>
  <c r="G72" i="47" s="1"/>
  <c r="R38" i="48"/>
  <c r="M38" i="48" s="1"/>
  <c r="R56" i="48"/>
  <c r="M56" i="48" s="1"/>
  <c r="D92" i="138" s="1"/>
  <c r="T48" i="46"/>
  <c r="U48" i="46"/>
  <c r="V48" i="46"/>
  <c r="F48" i="46"/>
  <c r="W48" i="46"/>
  <c r="E49" i="46"/>
  <c r="N50" i="48"/>
  <c r="M41" i="54" s="1"/>
  <c r="L34" i="48"/>
  <c r="AI21" i="52"/>
  <c r="D26" i="133"/>
  <c r="D26" i="128"/>
  <c r="D26" i="123"/>
  <c r="D26" i="138"/>
  <c r="G21" i="49"/>
  <c r="N31" i="48"/>
  <c r="P34" i="48"/>
  <c r="K71" i="47" l="1"/>
  <c r="O71" i="47" s="1"/>
  <c r="R42" i="48"/>
  <c r="M42" i="48" s="1"/>
  <c r="P42" i="48" s="1"/>
  <c r="H20" i="46"/>
  <c r="I20" i="46" s="1"/>
  <c r="I21" i="46" s="1"/>
  <c r="R53" i="48"/>
  <c r="R49" i="48"/>
  <c r="M49" i="48" s="1"/>
  <c r="D71" i="123" s="1"/>
  <c r="S72" i="123" s="1"/>
  <c r="R46" i="48"/>
  <c r="M46" i="48" s="1"/>
  <c r="D62" i="123" s="1"/>
  <c r="S64" i="123" s="1"/>
  <c r="O60" i="46"/>
  <c r="Q60" i="46"/>
  <c r="K59" i="46"/>
  <c r="G60" i="46"/>
  <c r="K34" i="46"/>
  <c r="S48" i="46"/>
  <c r="F49" i="46"/>
  <c r="I13" i="131" s="1"/>
  <c r="N54" i="48"/>
  <c r="M46" i="54" s="1"/>
  <c r="E41" i="132" s="1"/>
  <c r="AI43" i="52"/>
  <c r="P56" i="48"/>
  <c r="L56" i="48"/>
  <c r="D92" i="133"/>
  <c r="S94" i="133" s="1"/>
  <c r="D92" i="123"/>
  <c r="S93" i="123" s="1"/>
  <c r="D92" i="128"/>
  <c r="S94" i="128" s="1"/>
  <c r="G43" i="49"/>
  <c r="F43" i="52" s="1"/>
  <c r="BI43" i="52" s="1"/>
  <c r="N43" i="48"/>
  <c r="M32" i="54" s="1"/>
  <c r="E30" i="127" s="1"/>
  <c r="N47" i="48"/>
  <c r="M37" i="54" s="1"/>
  <c r="E34" i="122" s="1"/>
  <c r="H34" i="122" s="1"/>
  <c r="R34" i="122" s="1"/>
  <c r="S34" i="122" s="1"/>
  <c r="O35" i="46"/>
  <c r="C13" i="121"/>
  <c r="G31" i="46"/>
  <c r="K40" i="46"/>
  <c r="Q31" i="46"/>
  <c r="I40" i="46"/>
  <c r="K33" i="46"/>
  <c r="I37" i="46"/>
  <c r="Q35" i="46"/>
  <c r="M31" i="46"/>
  <c r="O37" i="46"/>
  <c r="G39" i="46"/>
  <c r="K42" i="46"/>
  <c r="Q44" i="46"/>
  <c r="Q32" i="46"/>
  <c r="Q62" i="46" s="1"/>
  <c r="I31" i="46"/>
  <c r="I43" i="46"/>
  <c r="O38" i="46"/>
  <c r="I46" i="46"/>
  <c r="I65" i="46" s="1"/>
  <c r="M33" i="46"/>
  <c r="I34" i="46"/>
  <c r="Q43" i="46"/>
  <c r="M60" i="46"/>
  <c r="M35" i="46"/>
  <c r="M38" i="46"/>
  <c r="O31" i="46"/>
  <c r="M44" i="46"/>
  <c r="O40" i="46"/>
  <c r="K37" i="46"/>
  <c r="O47" i="46"/>
  <c r="K32" i="46"/>
  <c r="K63" i="46" s="1"/>
  <c r="M45" i="46"/>
  <c r="Q42" i="46"/>
  <c r="Q39" i="46"/>
  <c r="O34" i="46"/>
  <c r="C13" i="136"/>
  <c r="C13" i="131"/>
  <c r="Q41" i="46"/>
  <c r="Q38" i="46"/>
  <c r="G32" i="46"/>
  <c r="G62" i="46" s="1"/>
  <c r="K43" i="46"/>
  <c r="Q46" i="46"/>
  <c r="Q66" i="46" s="1"/>
  <c r="G37" i="46"/>
  <c r="K36" i="46"/>
  <c r="M42" i="46"/>
  <c r="G48" i="46"/>
  <c r="M34" i="46"/>
  <c r="O41" i="46"/>
  <c r="G44" i="46"/>
  <c r="K45" i="46"/>
  <c r="Q47" i="46"/>
  <c r="Q37" i="46"/>
  <c r="K41" i="46"/>
  <c r="K38" i="46"/>
  <c r="G36" i="46"/>
  <c r="O45" i="46"/>
  <c r="K46" i="46"/>
  <c r="K65" i="46" s="1"/>
  <c r="O44" i="46"/>
  <c r="K47" i="46"/>
  <c r="M32" i="46"/>
  <c r="M63" i="46" s="1"/>
  <c r="O36" i="46"/>
  <c r="G46" i="46"/>
  <c r="G66" i="46" s="1"/>
  <c r="Q45" i="46"/>
  <c r="G33" i="46"/>
  <c r="O39" i="46"/>
  <c r="K48" i="46"/>
  <c r="K35" i="46"/>
  <c r="C13" i="126"/>
  <c r="Q33" i="46"/>
  <c r="M43" i="46"/>
  <c r="I48" i="46"/>
  <c r="I41" i="46"/>
  <c r="G38" i="46"/>
  <c r="G47" i="46"/>
  <c r="G43" i="46"/>
  <c r="M46" i="46"/>
  <c r="M65" i="46" s="1"/>
  <c r="I44" i="46"/>
  <c r="G34" i="46"/>
  <c r="I35" i="46"/>
  <c r="G42" i="46"/>
  <c r="M36" i="46"/>
  <c r="O42" i="46"/>
  <c r="O43" i="46"/>
  <c r="K39" i="46"/>
  <c r="O32" i="46"/>
  <c r="O63" i="46" s="1"/>
  <c r="G41" i="46"/>
  <c r="K31" i="46"/>
  <c r="Q48" i="46"/>
  <c r="I39" i="46"/>
  <c r="M48" i="46"/>
  <c r="I33" i="46"/>
  <c r="I38" i="46"/>
  <c r="I59" i="46"/>
  <c r="O46" i="46"/>
  <c r="O65" i="46" s="1"/>
  <c r="G35" i="46"/>
  <c r="Q36" i="46"/>
  <c r="M39" i="46"/>
  <c r="I45" i="46"/>
  <c r="G40" i="46"/>
  <c r="I42" i="46"/>
  <c r="M41" i="46"/>
  <c r="I47" i="46"/>
  <c r="Q40" i="46"/>
  <c r="K44" i="46"/>
  <c r="G45" i="46"/>
  <c r="M40" i="46"/>
  <c r="Q34" i="46"/>
  <c r="I32" i="46"/>
  <c r="I63" i="46" s="1"/>
  <c r="O48" i="46"/>
  <c r="O33" i="46"/>
  <c r="I36" i="46"/>
  <c r="M37" i="46"/>
  <c r="M47" i="46"/>
  <c r="S27" i="123"/>
  <c r="S28" i="123"/>
  <c r="S93" i="138"/>
  <c r="S94" i="138"/>
  <c r="D38" i="138"/>
  <c r="L38" i="48"/>
  <c r="G25" i="49"/>
  <c r="D38" i="128"/>
  <c r="D38" i="133"/>
  <c r="AI25" i="52"/>
  <c r="D38" i="123"/>
  <c r="N35" i="48"/>
  <c r="M22" i="54" s="1"/>
  <c r="N41" i="54"/>
  <c r="E37" i="122"/>
  <c r="H37" i="122" s="1"/>
  <c r="R37" i="122" s="1"/>
  <c r="S37" i="122" s="1"/>
  <c r="E37" i="127"/>
  <c r="E37" i="132"/>
  <c r="E37" i="137"/>
  <c r="P38" i="48"/>
  <c r="S27" i="133"/>
  <c r="S28" i="133"/>
  <c r="S28" i="138"/>
  <c r="S27" i="138"/>
  <c r="S27" i="128"/>
  <c r="S28" i="128"/>
  <c r="M17" i="54"/>
  <c r="F21" i="52"/>
  <c r="G52" i="49"/>
  <c r="N39" i="48"/>
  <c r="M27" i="54" s="1"/>
  <c r="M57" i="48"/>
  <c r="D50" i="138" l="1"/>
  <c r="S52" i="138" s="1"/>
  <c r="D50" i="128"/>
  <c r="S52" i="128" s="1"/>
  <c r="AI29" i="52"/>
  <c r="L42" i="48"/>
  <c r="D50" i="133"/>
  <c r="S51" i="133" s="1"/>
  <c r="D50" i="123"/>
  <c r="S51" i="123" s="1"/>
  <c r="G29" i="49"/>
  <c r="F29" i="52" s="1"/>
  <c r="BI29" i="52" s="1"/>
  <c r="J20" i="46"/>
  <c r="J21" i="46" s="1"/>
  <c r="S63" i="123"/>
  <c r="AI33" i="52"/>
  <c r="G33" i="49"/>
  <c r="G64" i="49" s="1"/>
  <c r="D62" i="138"/>
  <c r="S63" i="138" s="1"/>
  <c r="S73" i="123"/>
  <c r="D71" i="138"/>
  <c r="S73" i="138" s="1"/>
  <c r="D62" i="128"/>
  <c r="S63" i="128" s="1"/>
  <c r="U37" i="48"/>
  <c r="V37" i="48" s="1"/>
  <c r="D71" i="128"/>
  <c r="S72" i="128" s="1"/>
  <c r="L49" i="48"/>
  <c r="P49" i="48"/>
  <c r="D71" i="133"/>
  <c r="S72" i="133" s="1"/>
  <c r="P46" i="48"/>
  <c r="G36" i="49"/>
  <c r="F36" i="52" s="1"/>
  <c r="BI36" i="52" s="1"/>
  <c r="M53" i="48"/>
  <c r="P53" i="48" s="1"/>
  <c r="AI36" i="52"/>
  <c r="D62" i="133"/>
  <c r="S63" i="133" s="1"/>
  <c r="L46" i="48"/>
  <c r="E41" i="127"/>
  <c r="I13" i="126"/>
  <c r="P13" i="126" s="1"/>
  <c r="E41" i="122"/>
  <c r="H41" i="122" s="1"/>
  <c r="R41" i="122" s="1"/>
  <c r="S41" i="122" s="1"/>
  <c r="G49" i="46"/>
  <c r="E29" i="124" s="1"/>
  <c r="F51" i="46"/>
  <c r="I13" i="136"/>
  <c r="P13" i="136" s="1"/>
  <c r="M49" i="46"/>
  <c r="O49" i="46"/>
  <c r="J15" i="48"/>
  <c r="I49" i="46"/>
  <c r="F33" i="124" s="1"/>
  <c r="K49" i="46"/>
  <c r="G75" i="139" s="1"/>
  <c r="I13" i="121"/>
  <c r="P13" i="121" s="1"/>
  <c r="Q49" i="46"/>
  <c r="H24" i="129" s="1"/>
  <c r="E41" i="137"/>
  <c r="S93" i="133"/>
  <c r="E30" i="132"/>
  <c r="H30" i="132" s="1"/>
  <c r="E30" i="122"/>
  <c r="H30" i="122" s="1"/>
  <c r="R30" i="122" s="1"/>
  <c r="S30" i="122" s="1"/>
  <c r="S93" i="128"/>
  <c r="E30" i="137"/>
  <c r="H30" i="137" s="1"/>
  <c r="U38" i="48"/>
  <c r="V38" i="48" s="1"/>
  <c r="S94" i="123"/>
  <c r="G74" i="49"/>
  <c r="E34" i="137"/>
  <c r="H34" i="137" s="1"/>
  <c r="K34" i="137" s="1"/>
  <c r="E34" i="127"/>
  <c r="H34" i="127" s="1"/>
  <c r="K34" i="127" s="1"/>
  <c r="M56" i="46"/>
  <c r="E34" i="132"/>
  <c r="H34" i="132" s="1"/>
  <c r="K34" i="132" s="1"/>
  <c r="N34" i="132" s="1"/>
  <c r="G63" i="46"/>
  <c r="G55" i="46" s="1"/>
  <c r="O59" i="46"/>
  <c r="I53" i="46"/>
  <c r="G59" i="46"/>
  <c r="G56" i="46"/>
  <c r="Q59" i="46"/>
  <c r="K60" i="46"/>
  <c r="G65" i="46"/>
  <c r="O56" i="46"/>
  <c r="I66" i="46"/>
  <c r="G53" i="46"/>
  <c r="Q56" i="46"/>
  <c r="K56" i="46"/>
  <c r="Q65" i="46"/>
  <c r="M53" i="46"/>
  <c r="K62" i="46"/>
  <c r="K54" i="46" s="1"/>
  <c r="M59" i="46"/>
  <c r="O53" i="46"/>
  <c r="K66" i="46"/>
  <c r="I56" i="46"/>
  <c r="G44" i="49"/>
  <c r="K53" i="46"/>
  <c r="Q63" i="46"/>
  <c r="Q55" i="46" s="1"/>
  <c r="D95" i="128"/>
  <c r="S97" i="128" s="1"/>
  <c r="P13" i="131"/>
  <c r="O66" i="46"/>
  <c r="O55" i="46" s="1"/>
  <c r="M62" i="46"/>
  <c r="Q53" i="46"/>
  <c r="M66" i="46"/>
  <c r="M55" i="46" s="1"/>
  <c r="O62" i="46"/>
  <c r="I62" i="46"/>
  <c r="I54" i="46" s="1"/>
  <c r="I60" i="46"/>
  <c r="AI45" i="52"/>
  <c r="S39" i="138"/>
  <c r="S40" i="138"/>
  <c r="D95" i="138"/>
  <c r="E22" i="122"/>
  <c r="H22" i="122" s="1"/>
  <c r="R22" i="122" s="1"/>
  <c r="S22" i="122" s="1"/>
  <c r="E22" i="132"/>
  <c r="E22" i="127"/>
  <c r="E22" i="137"/>
  <c r="S52" i="133"/>
  <c r="BI21" i="52"/>
  <c r="S39" i="123"/>
  <c r="S40" i="123"/>
  <c r="D95" i="123"/>
  <c r="E26" i="132"/>
  <c r="E26" i="122"/>
  <c r="H26" i="122" s="1"/>
  <c r="R26" i="122" s="1"/>
  <c r="S26" i="122" s="1"/>
  <c r="N27" i="54"/>
  <c r="E26" i="137"/>
  <c r="E26" i="127"/>
  <c r="H37" i="137"/>
  <c r="K37" i="137" s="1"/>
  <c r="S40" i="133"/>
  <c r="S39" i="133"/>
  <c r="S51" i="128"/>
  <c r="H37" i="127"/>
  <c r="K37" i="127" s="1"/>
  <c r="H30" i="127"/>
  <c r="K30" i="127" s="1"/>
  <c r="M54" i="54"/>
  <c r="M62" i="54" s="1"/>
  <c r="N22" i="54" s="1"/>
  <c r="E18" i="127"/>
  <c r="E18" i="132"/>
  <c r="E18" i="137"/>
  <c r="E18" i="122"/>
  <c r="H18" i="122" s="1"/>
  <c r="R18" i="122" s="1"/>
  <c r="S18" i="122" s="1"/>
  <c r="D95" i="133"/>
  <c r="F25" i="52"/>
  <c r="BI25" i="52" s="1"/>
  <c r="G56" i="49"/>
  <c r="H37" i="132"/>
  <c r="S39" i="128"/>
  <c r="S40" i="128"/>
  <c r="N57" i="48"/>
  <c r="E15" i="48" s="1"/>
  <c r="G213" i="49" s="1"/>
  <c r="S51" i="138" l="1"/>
  <c r="S52" i="123"/>
  <c r="D17" i="9"/>
  <c r="G60" i="49"/>
  <c r="G67" i="49"/>
  <c r="S64" i="133"/>
  <c r="F33" i="52"/>
  <c r="BI33" i="52" s="1"/>
  <c r="S64" i="128"/>
  <c r="S64" i="138"/>
  <c r="S72" i="138"/>
  <c r="S73" i="128"/>
  <c r="E84" i="49"/>
  <c r="E85" i="49" s="1"/>
  <c r="D83" i="123"/>
  <c r="AI40" i="52"/>
  <c r="D83" i="138"/>
  <c r="D83" i="133"/>
  <c r="G40" i="49"/>
  <c r="D83" i="128"/>
  <c r="L53" i="48"/>
  <c r="S73" i="133"/>
  <c r="H41" i="127"/>
  <c r="K41" i="127" s="1"/>
  <c r="K41" i="132" s="1"/>
  <c r="K41" i="137" s="1"/>
  <c r="F57" i="134"/>
  <c r="E23" i="129"/>
  <c r="O54" i="46"/>
  <c r="G54" i="46"/>
  <c r="F69" i="129"/>
  <c r="F60" i="124"/>
  <c r="E23" i="124"/>
  <c r="G30" i="134"/>
  <c r="G60" i="139"/>
  <c r="G56" i="139"/>
  <c r="E24" i="139"/>
  <c r="G63" i="124"/>
  <c r="F33" i="129"/>
  <c r="F30" i="129"/>
  <c r="G33" i="129"/>
  <c r="G42" i="139"/>
  <c r="G69" i="139"/>
  <c r="G39" i="139"/>
  <c r="G86" i="124"/>
  <c r="G20" i="124"/>
  <c r="G21" i="124"/>
  <c r="G81" i="124"/>
  <c r="G80" i="124"/>
  <c r="G54" i="124"/>
  <c r="G48" i="124"/>
  <c r="G89" i="139"/>
  <c r="G41" i="139"/>
  <c r="D19" i="53"/>
  <c r="G71" i="129"/>
  <c r="G59" i="134"/>
  <c r="G51" i="124"/>
  <c r="G69" i="129"/>
  <c r="G71" i="134"/>
  <c r="G77" i="134"/>
  <c r="G83" i="124"/>
  <c r="G71" i="124"/>
  <c r="G95" i="139"/>
  <c r="G21" i="134"/>
  <c r="G77" i="129"/>
  <c r="G38" i="134"/>
  <c r="G74" i="134"/>
  <c r="G68" i="124"/>
  <c r="F53" i="139"/>
  <c r="G80" i="129"/>
  <c r="I19" i="53"/>
  <c r="G29" i="134"/>
  <c r="G77" i="139"/>
  <c r="G36" i="124"/>
  <c r="G57" i="139"/>
  <c r="G53" i="134"/>
  <c r="F90" i="134"/>
  <c r="F60" i="134"/>
  <c r="G96" i="139"/>
  <c r="G60" i="134"/>
  <c r="G87" i="129"/>
  <c r="G36" i="134"/>
  <c r="G35" i="134"/>
  <c r="G27" i="134"/>
  <c r="G50" i="129"/>
  <c r="G84" i="134"/>
  <c r="G93" i="124"/>
  <c r="G92" i="139"/>
  <c r="G50" i="124"/>
  <c r="G80" i="139"/>
  <c r="G53" i="124"/>
  <c r="G80" i="134"/>
  <c r="G38" i="139"/>
  <c r="G24" i="124"/>
  <c r="G23" i="139"/>
  <c r="F56" i="124"/>
  <c r="M19" i="53"/>
  <c r="G83" i="129"/>
  <c r="G30" i="139"/>
  <c r="G38" i="124"/>
  <c r="G39" i="134"/>
  <c r="G74" i="124"/>
  <c r="G81" i="139"/>
  <c r="G39" i="124"/>
  <c r="L19" i="53"/>
  <c r="G78" i="134"/>
  <c r="G62" i="134"/>
  <c r="J19" i="53"/>
  <c r="G89" i="124"/>
  <c r="G63" i="129"/>
  <c r="G66" i="124"/>
  <c r="G53" i="139"/>
  <c r="G44" i="139"/>
  <c r="G59" i="139"/>
  <c r="G47" i="124"/>
  <c r="G89" i="134"/>
  <c r="G51" i="134"/>
  <c r="G86" i="139"/>
  <c r="G63" i="134"/>
  <c r="G59" i="124"/>
  <c r="G72" i="134"/>
  <c r="G39" i="129"/>
  <c r="G50" i="139"/>
  <c r="G33" i="134"/>
  <c r="G77" i="124"/>
  <c r="G68" i="134"/>
  <c r="G54" i="129"/>
  <c r="G86" i="134"/>
  <c r="G90" i="134"/>
  <c r="G96" i="129"/>
  <c r="G93" i="139"/>
  <c r="G26" i="124"/>
  <c r="G32" i="129"/>
  <c r="G72" i="124"/>
  <c r="G35" i="129"/>
  <c r="G90" i="129"/>
  <c r="G50" i="134"/>
  <c r="G23" i="134"/>
  <c r="G57" i="129"/>
  <c r="G68" i="129"/>
  <c r="G44" i="129"/>
  <c r="G30" i="129"/>
  <c r="G92" i="134"/>
  <c r="G81" i="134"/>
  <c r="G21" i="129"/>
  <c r="G60" i="124"/>
  <c r="G83" i="139"/>
  <c r="G87" i="139"/>
  <c r="G20" i="139"/>
  <c r="O19" i="53"/>
  <c r="Q54" i="46"/>
  <c r="G21" i="139"/>
  <c r="G95" i="134"/>
  <c r="G57" i="134"/>
  <c r="G57" i="124"/>
  <c r="G96" i="124"/>
  <c r="G32" i="134"/>
  <c r="G95" i="129"/>
  <c r="G72" i="129"/>
  <c r="G83" i="134"/>
  <c r="G45" i="139"/>
  <c r="H19" i="53"/>
  <c r="G86" i="129"/>
  <c r="G27" i="139"/>
  <c r="G47" i="129"/>
  <c r="G65" i="134"/>
  <c r="G87" i="124"/>
  <c r="G26" i="134"/>
  <c r="G35" i="139"/>
  <c r="G24" i="134"/>
  <c r="G65" i="129"/>
  <c r="G35" i="124"/>
  <c r="G63" i="139"/>
  <c r="G84" i="124"/>
  <c r="G48" i="129"/>
  <c r="F19" i="53"/>
  <c r="G66" i="129"/>
  <c r="G29" i="124"/>
  <c r="F47" i="134"/>
  <c r="F86" i="139"/>
  <c r="K55" i="46"/>
  <c r="G30" i="124"/>
  <c r="G26" i="139"/>
  <c r="G51" i="139"/>
  <c r="G59" i="129"/>
  <c r="E19" i="53"/>
  <c r="G20" i="129"/>
  <c r="G93" i="129"/>
  <c r="G65" i="124"/>
  <c r="G53" i="129"/>
  <c r="G44" i="124"/>
  <c r="G36" i="139"/>
  <c r="G66" i="134"/>
  <c r="G87" i="134"/>
  <c r="G48" i="134"/>
  <c r="G69" i="124"/>
  <c r="G69" i="134"/>
  <c r="G19" i="53"/>
  <c r="G95" i="124"/>
  <c r="G33" i="124"/>
  <c r="G93" i="134"/>
  <c r="G84" i="139"/>
  <c r="G48" i="139"/>
  <c r="G26" i="129"/>
  <c r="G56" i="129"/>
  <c r="G36" i="129"/>
  <c r="G74" i="139"/>
  <c r="G32" i="124"/>
  <c r="G62" i="129"/>
  <c r="G45" i="124"/>
  <c r="G41" i="129"/>
  <c r="G24" i="129"/>
  <c r="G56" i="134"/>
  <c r="G42" i="134"/>
  <c r="G89" i="129"/>
  <c r="G44" i="134"/>
  <c r="G45" i="134"/>
  <c r="G32" i="139"/>
  <c r="G38" i="129"/>
  <c r="G54" i="139"/>
  <c r="G90" i="124"/>
  <c r="G90" i="139"/>
  <c r="G62" i="139"/>
  <c r="M18" i="53"/>
  <c r="G96" i="134"/>
  <c r="G74" i="129"/>
  <c r="G68" i="139"/>
  <c r="G41" i="134"/>
  <c r="G27" i="124"/>
  <c r="G78" i="124"/>
  <c r="G72" i="139"/>
  <c r="G29" i="139"/>
  <c r="G75" i="134"/>
  <c r="G84" i="129"/>
  <c r="G45" i="129"/>
  <c r="G92" i="124"/>
  <c r="G62" i="124"/>
  <c r="G56" i="124"/>
  <c r="G66" i="139"/>
  <c r="G27" i="129"/>
  <c r="G20" i="134"/>
  <c r="G24" i="139"/>
  <c r="G65" i="139"/>
  <c r="N19" i="53"/>
  <c r="G51" i="129"/>
  <c r="G42" i="124"/>
  <c r="G33" i="139"/>
  <c r="G54" i="134"/>
  <c r="G92" i="129"/>
  <c r="G75" i="129"/>
  <c r="G71" i="139"/>
  <c r="G47" i="134"/>
  <c r="G23" i="124"/>
  <c r="G29" i="129"/>
  <c r="G23" i="129"/>
  <c r="G47" i="139"/>
  <c r="G78" i="139"/>
  <c r="G41" i="124"/>
  <c r="G75" i="124"/>
  <c r="G78" i="129"/>
  <c r="K19" i="53"/>
  <c r="G60" i="129"/>
  <c r="G42" i="129"/>
  <c r="G81" i="129"/>
  <c r="F45" i="139"/>
  <c r="E78" i="124"/>
  <c r="E65" i="124"/>
  <c r="E38" i="129"/>
  <c r="H74" i="139"/>
  <c r="O20" i="53"/>
  <c r="E41" i="134"/>
  <c r="E83" i="139"/>
  <c r="F92" i="124"/>
  <c r="F69" i="139"/>
  <c r="F60" i="139"/>
  <c r="F30" i="124"/>
  <c r="F54" i="129"/>
  <c r="F32" i="124"/>
  <c r="F23" i="139"/>
  <c r="F72" i="124"/>
  <c r="F41" i="129"/>
  <c r="F56" i="129"/>
  <c r="E51" i="129"/>
  <c r="M17" i="53"/>
  <c r="E45" i="134"/>
  <c r="E75" i="129"/>
  <c r="E62" i="129"/>
  <c r="J18" i="53"/>
  <c r="F59" i="124"/>
  <c r="D18" i="53"/>
  <c r="F87" i="134"/>
  <c r="F51" i="129"/>
  <c r="F23" i="129"/>
  <c r="F50" i="134"/>
  <c r="F66" i="129"/>
  <c r="F62" i="139"/>
  <c r="F29" i="134"/>
  <c r="F21" i="124"/>
  <c r="F86" i="129"/>
  <c r="F47" i="139"/>
  <c r="F50" i="129"/>
  <c r="E74" i="124"/>
  <c r="E83" i="129"/>
  <c r="E62" i="134"/>
  <c r="E63" i="124"/>
  <c r="E90" i="124"/>
  <c r="F87" i="139"/>
  <c r="F87" i="124"/>
  <c r="F24" i="129"/>
  <c r="F63" i="139"/>
  <c r="F30" i="139"/>
  <c r="F75" i="139"/>
  <c r="F92" i="134"/>
  <c r="F68" i="124"/>
  <c r="F48" i="134"/>
  <c r="F48" i="124"/>
  <c r="F57" i="139"/>
  <c r="F89" i="124"/>
  <c r="F59" i="129"/>
  <c r="F35" i="124"/>
  <c r="E30" i="129"/>
  <c r="E47" i="129"/>
  <c r="F48" i="139"/>
  <c r="F53" i="129"/>
  <c r="F78" i="134"/>
  <c r="E60" i="134"/>
  <c r="E81" i="139"/>
  <c r="E27" i="134"/>
  <c r="E39" i="134"/>
  <c r="F26" i="139"/>
  <c r="F39" i="129"/>
  <c r="F54" i="139"/>
  <c r="F75" i="134"/>
  <c r="F80" i="124"/>
  <c r="F54" i="124"/>
  <c r="F32" i="134"/>
  <c r="E29" i="129"/>
  <c r="E66" i="134"/>
  <c r="E21" i="124"/>
  <c r="E42" i="134"/>
  <c r="F96" i="134"/>
  <c r="F84" i="139"/>
  <c r="F36" i="139"/>
  <c r="F74" i="134"/>
  <c r="F65" i="139"/>
  <c r="K18" i="53"/>
  <c r="F41" i="139"/>
  <c r="E32" i="124"/>
  <c r="E68" i="124"/>
  <c r="E36" i="139"/>
  <c r="E42" i="124"/>
  <c r="E27" i="139"/>
  <c r="H83" i="134"/>
  <c r="F93" i="124"/>
  <c r="F95" i="129"/>
  <c r="F20" i="134"/>
  <c r="F62" i="129"/>
  <c r="F21" i="139"/>
  <c r="F51" i="124"/>
  <c r="F89" i="134"/>
  <c r="F74" i="124"/>
  <c r="F89" i="129"/>
  <c r="F83" i="129"/>
  <c r="F72" i="134"/>
  <c r="F29" i="139"/>
  <c r="F66" i="124"/>
  <c r="F57" i="129"/>
  <c r="E48" i="124"/>
  <c r="F39" i="139"/>
  <c r="E26" i="139"/>
  <c r="F83" i="139"/>
  <c r="F96" i="139"/>
  <c r="F71" i="124"/>
  <c r="E18" i="53"/>
  <c r="F69" i="134"/>
  <c r="F41" i="124"/>
  <c r="F32" i="129"/>
  <c r="E62" i="124"/>
  <c r="F96" i="124"/>
  <c r="F33" i="134"/>
  <c r="F44" i="129"/>
  <c r="F71" i="134"/>
  <c r="F38" i="134"/>
  <c r="F35" i="139"/>
  <c r="F47" i="124"/>
  <c r="E86" i="139"/>
  <c r="E32" i="134"/>
  <c r="E26" i="129"/>
  <c r="E95" i="139"/>
  <c r="E72" i="124"/>
  <c r="H92" i="124"/>
  <c r="F35" i="129"/>
  <c r="H18" i="53"/>
  <c r="F38" i="129"/>
  <c r="F45" i="124"/>
  <c r="F84" i="129"/>
  <c r="F26" i="134"/>
  <c r="F21" i="129"/>
  <c r="F90" i="124"/>
  <c r="F44" i="134"/>
  <c r="F75" i="124"/>
  <c r="G18" i="53"/>
  <c r="F83" i="134"/>
  <c r="F36" i="134"/>
  <c r="E33" i="139"/>
  <c r="E21" i="139"/>
  <c r="E53" i="129"/>
  <c r="E89" i="124"/>
  <c r="E50" i="124"/>
  <c r="E38" i="134"/>
  <c r="E56" i="124"/>
  <c r="E51" i="139"/>
  <c r="E59" i="129"/>
  <c r="E74" i="129"/>
  <c r="F48" i="129"/>
  <c r="F92" i="139"/>
  <c r="F56" i="139"/>
  <c r="F50" i="124"/>
  <c r="F26" i="124"/>
  <c r="F80" i="134"/>
  <c r="F95" i="134"/>
  <c r="F77" i="134"/>
  <c r="F77" i="139"/>
  <c r="F86" i="124"/>
  <c r="F89" i="139"/>
  <c r="F24" i="124"/>
  <c r="F27" i="129"/>
  <c r="F75" i="129"/>
  <c r="F72" i="139"/>
  <c r="F63" i="134"/>
  <c r="F68" i="139"/>
  <c r="F27" i="134"/>
  <c r="F93" i="139"/>
  <c r="F36" i="124"/>
  <c r="F68" i="134"/>
  <c r="I18" i="53"/>
  <c r="F45" i="134"/>
  <c r="F42" i="129"/>
  <c r="F72" i="129"/>
  <c r="F77" i="124"/>
  <c r="F23" i="134"/>
  <c r="E96" i="134"/>
  <c r="E53" i="124"/>
  <c r="E66" i="139"/>
  <c r="E93" i="134"/>
  <c r="E23" i="139"/>
  <c r="E69" i="129"/>
  <c r="E80" i="129"/>
  <c r="E56" i="134"/>
  <c r="E81" i="134"/>
  <c r="E84" i="129"/>
  <c r="F71" i="129"/>
  <c r="F38" i="139"/>
  <c r="F80" i="129"/>
  <c r="F42" i="139"/>
  <c r="F83" i="124"/>
  <c r="F80" i="139"/>
  <c r="F68" i="129"/>
  <c r="F66" i="134"/>
  <c r="F86" i="134"/>
  <c r="F81" i="139"/>
  <c r="F39" i="124"/>
  <c r="F69" i="124"/>
  <c r="F36" i="129"/>
  <c r="F63" i="129"/>
  <c r="F78" i="124"/>
  <c r="F90" i="129"/>
  <c r="F39" i="134"/>
  <c r="F71" i="139"/>
  <c r="F21" i="134"/>
  <c r="F24" i="139"/>
  <c r="F44" i="139"/>
  <c r="F81" i="129"/>
  <c r="F27" i="139"/>
  <c r="F47" i="129"/>
  <c r="F20" i="124"/>
  <c r="F51" i="134"/>
  <c r="F42" i="134"/>
  <c r="F65" i="134"/>
  <c r="I55" i="46"/>
  <c r="F56" i="46"/>
  <c r="P56" i="46" s="1"/>
  <c r="E84" i="134"/>
  <c r="E75" i="139"/>
  <c r="E71" i="139"/>
  <c r="E90" i="129"/>
  <c r="E50" i="129"/>
  <c r="E77" i="129"/>
  <c r="E68" i="139"/>
  <c r="E80" i="124"/>
  <c r="E90" i="134"/>
  <c r="E69" i="134"/>
  <c r="F95" i="124"/>
  <c r="F96" i="129"/>
  <c r="F95" i="139"/>
  <c r="F84" i="124"/>
  <c r="F81" i="124"/>
  <c r="F90" i="139"/>
  <c r="F44" i="124"/>
  <c r="F29" i="124"/>
  <c r="F53" i="134"/>
  <c r="F23" i="124"/>
  <c r="F29" i="129"/>
  <c r="F78" i="139"/>
  <c r="F35" i="134"/>
  <c r="F32" i="139"/>
  <c r="F53" i="124"/>
  <c r="F59" i="134"/>
  <c r="F50" i="139"/>
  <c r="F57" i="124"/>
  <c r="F56" i="134"/>
  <c r="F41" i="134"/>
  <c r="F66" i="139"/>
  <c r="F59" i="139"/>
  <c r="F77" i="129"/>
  <c r="F62" i="124"/>
  <c r="F51" i="139"/>
  <c r="F93" i="134"/>
  <c r="F27" i="124"/>
  <c r="F81" i="134"/>
  <c r="E51" i="124"/>
  <c r="E96" i="139"/>
  <c r="E39" i="129"/>
  <c r="E45" i="129"/>
  <c r="E68" i="134"/>
  <c r="E44" i="129"/>
  <c r="E81" i="129"/>
  <c r="E80" i="139"/>
  <c r="E72" i="134"/>
  <c r="E63" i="129"/>
  <c r="O18" i="53"/>
  <c r="L18" i="53"/>
  <c r="F24" i="134"/>
  <c r="F92" i="129"/>
  <c r="F62" i="134"/>
  <c r="F42" i="124"/>
  <c r="F45" i="129"/>
  <c r="F74" i="139"/>
  <c r="N18" i="53"/>
  <c r="F74" i="129"/>
  <c r="F33" i="139"/>
  <c r="F38" i="124"/>
  <c r="F65" i="129"/>
  <c r="F63" i="124"/>
  <c r="F30" i="134"/>
  <c r="F18" i="53"/>
  <c r="F84" i="134"/>
  <c r="F54" i="134"/>
  <c r="F20" i="129"/>
  <c r="F65" i="124"/>
  <c r="F20" i="139"/>
  <c r="F26" i="129"/>
  <c r="F78" i="129"/>
  <c r="F93" i="129"/>
  <c r="F60" i="129"/>
  <c r="F87" i="129"/>
  <c r="H89" i="129"/>
  <c r="H75" i="129"/>
  <c r="H71" i="129"/>
  <c r="H93" i="139"/>
  <c r="H53" i="129"/>
  <c r="H20" i="134"/>
  <c r="H69" i="134"/>
  <c r="H38" i="129"/>
  <c r="H84" i="134"/>
  <c r="H29" i="134"/>
  <c r="H75" i="139"/>
  <c r="H50" i="139"/>
  <c r="H95" i="139"/>
  <c r="H20" i="124"/>
  <c r="H39" i="124"/>
  <c r="H20" i="139"/>
  <c r="H86" i="139"/>
  <c r="H77" i="124"/>
  <c r="H39" i="134"/>
  <c r="H42" i="139"/>
  <c r="H72" i="124"/>
  <c r="H38" i="134"/>
  <c r="H60" i="129"/>
  <c r="H68" i="139"/>
  <c r="E87" i="124"/>
  <c r="E30" i="139"/>
  <c r="E96" i="124"/>
  <c r="E60" i="124"/>
  <c r="E38" i="139"/>
  <c r="K17" i="53"/>
  <c r="E30" i="124"/>
  <c r="E78" i="139"/>
  <c r="E77" i="134"/>
  <c r="E36" i="129"/>
  <c r="E95" i="129"/>
  <c r="E29" i="134"/>
  <c r="E63" i="134"/>
  <c r="E60" i="139"/>
  <c r="E56" i="139"/>
  <c r="E92" i="139"/>
  <c r="E54" i="139"/>
  <c r="E47" i="139"/>
  <c r="E27" i="124"/>
  <c r="E45" i="139"/>
  <c r="E53" i="139"/>
  <c r="E69" i="139"/>
  <c r="E72" i="139"/>
  <c r="E48" i="134"/>
  <c r="E57" i="139"/>
  <c r="E35" i="134"/>
  <c r="E75" i="124"/>
  <c r="E50" i="134"/>
  <c r="E35" i="139"/>
  <c r="E92" i="134"/>
  <c r="E50" i="139"/>
  <c r="E24" i="129"/>
  <c r="E35" i="129"/>
  <c r="E65" i="139"/>
  <c r="L17" i="53"/>
  <c r="E27" i="129"/>
  <c r="E84" i="139"/>
  <c r="E57" i="129"/>
  <c r="E74" i="139"/>
  <c r="E33" i="124"/>
  <c r="E20" i="129"/>
  <c r="E80" i="134"/>
  <c r="I17" i="53"/>
  <c r="E41" i="129"/>
  <c r="E53" i="134"/>
  <c r="E95" i="124"/>
  <c r="E83" i="124"/>
  <c r="E68" i="129"/>
  <c r="E54" i="124"/>
  <c r="E47" i="124"/>
  <c r="E41" i="124"/>
  <c r="E93" i="139"/>
  <c r="E47" i="134"/>
  <c r="E21" i="134"/>
  <c r="E71" i="129"/>
  <c r="E83" i="134"/>
  <c r="E71" i="134"/>
  <c r="E77" i="124"/>
  <c r="E59" i="139"/>
  <c r="E59" i="124"/>
  <c r="E57" i="124"/>
  <c r="E39" i="124"/>
  <c r="E41" i="139"/>
  <c r="E87" i="139"/>
  <c r="E62" i="139"/>
  <c r="E20" i="134"/>
  <c r="E36" i="124"/>
  <c r="F53" i="46"/>
  <c r="F83" i="46" s="1"/>
  <c r="E32" i="129"/>
  <c r="E29" i="139"/>
  <c r="E23" i="134"/>
  <c r="E92" i="124"/>
  <c r="E63" i="139"/>
  <c r="E75" i="134"/>
  <c r="E42" i="139"/>
  <c r="E42" i="129"/>
  <c r="E54" i="129"/>
  <c r="E86" i="124"/>
  <c r="F17" i="53"/>
  <c r="E90" i="139"/>
  <c r="E24" i="134"/>
  <c r="E89" i="139"/>
  <c r="E44" i="139"/>
  <c r="E44" i="134"/>
  <c r="D17" i="53"/>
  <c r="E57" i="134"/>
  <c r="E81" i="124"/>
  <c r="E93" i="124"/>
  <c r="E66" i="129"/>
  <c r="E48" i="129"/>
  <c r="E59" i="134"/>
  <c r="N17" i="53"/>
  <c r="E95" i="134"/>
  <c r="E78" i="134"/>
  <c r="E24" i="124"/>
  <c r="E51" i="134"/>
  <c r="E71" i="124"/>
  <c r="E38" i="124"/>
  <c r="J17" i="53"/>
  <c r="E66" i="124"/>
  <c r="E92" i="129"/>
  <c r="E54" i="134"/>
  <c r="E77" i="139"/>
  <c r="E20" i="124"/>
  <c r="E65" i="129"/>
  <c r="E21" i="129"/>
  <c r="S96" i="128"/>
  <c r="M54" i="46"/>
  <c r="H17" i="53"/>
  <c r="E48" i="139"/>
  <c r="O17" i="53"/>
  <c r="E20" i="139"/>
  <c r="E36" i="134"/>
  <c r="E33" i="134"/>
  <c r="E26" i="124"/>
  <c r="E26" i="134"/>
  <c r="E96" i="129"/>
  <c r="E93" i="129"/>
  <c r="E56" i="129"/>
  <c r="E65" i="134"/>
  <c r="E89" i="134"/>
  <c r="E30" i="134"/>
  <c r="E72" i="129"/>
  <c r="E45" i="124"/>
  <c r="E39" i="139"/>
  <c r="E78" i="129"/>
  <c r="E60" i="129"/>
  <c r="E44" i="124"/>
  <c r="E74" i="134"/>
  <c r="E87" i="129"/>
  <c r="E33" i="129"/>
  <c r="E84" i="124"/>
  <c r="E86" i="129"/>
  <c r="E86" i="134"/>
  <c r="E17" i="53"/>
  <c r="E32" i="139"/>
  <c r="E87" i="134"/>
  <c r="E69" i="124"/>
  <c r="E89" i="129"/>
  <c r="G17" i="53"/>
  <c r="E35" i="124"/>
  <c r="H95" i="134"/>
  <c r="H35" i="124"/>
  <c r="D20" i="53"/>
  <c r="H48" i="129"/>
  <c r="H29" i="129"/>
  <c r="H51" i="139"/>
  <c r="H29" i="124"/>
  <c r="H96" i="124"/>
  <c r="H77" i="134"/>
  <c r="H45" i="139"/>
  <c r="H44" i="139"/>
  <c r="H47" i="129"/>
  <c r="H23" i="129"/>
  <c r="H78" i="139"/>
  <c r="H59" i="129"/>
  <c r="H72" i="139"/>
  <c r="H71" i="139"/>
  <c r="H81" i="134"/>
  <c r="H68" i="134"/>
  <c r="H80" i="124"/>
  <c r="H48" i="134"/>
  <c r="H84" i="129"/>
  <c r="E20" i="53"/>
  <c r="H80" i="139"/>
  <c r="F20" i="53"/>
  <c r="H93" i="134"/>
  <c r="H21" i="129"/>
  <c r="G51" i="46"/>
  <c r="H56" i="134"/>
  <c r="H74" i="124"/>
  <c r="H83" i="139"/>
  <c r="N20" i="53"/>
  <c r="H44" i="124"/>
  <c r="H90" i="139"/>
  <c r="H90" i="124"/>
  <c r="H26" i="129"/>
  <c r="H60" i="139"/>
  <c r="H87" i="134"/>
  <c r="H42" i="124"/>
  <c r="H87" i="124"/>
  <c r="H41" i="129"/>
  <c r="H26" i="139"/>
  <c r="H57" i="134"/>
  <c r="H65" i="129"/>
  <c r="H48" i="139"/>
  <c r="H93" i="124"/>
  <c r="H90" i="129"/>
  <c r="H66" i="129"/>
  <c r="H65" i="124"/>
  <c r="H81" i="124"/>
  <c r="H32" i="134"/>
  <c r="H59" i="124"/>
  <c r="H68" i="124"/>
  <c r="H66" i="134"/>
  <c r="H32" i="124"/>
  <c r="H24" i="139"/>
  <c r="H66" i="124"/>
  <c r="H80" i="129"/>
  <c r="H26" i="134"/>
  <c r="J20" i="53"/>
  <c r="H62" i="134"/>
  <c r="H71" i="124"/>
  <c r="H53" i="134"/>
  <c r="H63" i="139"/>
  <c r="G20" i="53"/>
  <c r="H36" i="129"/>
  <c r="H33" i="139"/>
  <c r="H95" i="129"/>
  <c r="H50" i="124"/>
  <c r="H86" i="129"/>
  <c r="H47" i="134"/>
  <c r="H53" i="124"/>
  <c r="H68" i="129"/>
  <c r="I20" i="53"/>
  <c r="H89" i="134"/>
  <c r="H87" i="129"/>
  <c r="H41" i="139"/>
  <c r="H75" i="124"/>
  <c r="H57" i="124"/>
  <c r="H57" i="129"/>
  <c r="H69" i="129"/>
  <c r="H47" i="124"/>
  <c r="H59" i="134"/>
  <c r="H78" i="124"/>
  <c r="H29" i="139"/>
  <c r="H30" i="129"/>
  <c r="H78" i="134"/>
  <c r="H51" i="124"/>
  <c r="H77" i="139"/>
  <c r="H74" i="129"/>
  <c r="H51" i="129"/>
  <c r="H35" i="129"/>
  <c r="H47" i="139"/>
  <c r="H41" i="124"/>
  <c r="H57" i="139"/>
  <c r="H36" i="134"/>
  <c r="H42" i="129"/>
  <c r="H54" i="139"/>
  <c r="K20" i="53"/>
  <c r="H84" i="139"/>
  <c r="H45" i="124"/>
  <c r="H50" i="129"/>
  <c r="H90" i="134"/>
  <c r="H69" i="124"/>
  <c r="H30" i="124"/>
  <c r="H26" i="124"/>
  <c r="H77" i="129"/>
  <c r="H44" i="134"/>
  <c r="H27" i="129"/>
  <c r="H53" i="139"/>
  <c r="H74" i="134"/>
  <c r="H27" i="124"/>
  <c r="L20" i="53"/>
  <c r="H78" i="129"/>
  <c r="H45" i="129"/>
  <c r="H83" i="129"/>
  <c r="H54" i="134"/>
  <c r="H65" i="139"/>
  <c r="H56" i="124"/>
  <c r="H44" i="129"/>
  <c r="H96" i="139"/>
  <c r="H62" i="139"/>
  <c r="H23" i="124"/>
  <c r="H93" i="129"/>
  <c r="H62" i="129"/>
  <c r="H23" i="139"/>
  <c r="H92" i="129"/>
  <c r="H96" i="129"/>
  <c r="H86" i="134"/>
  <c r="H32" i="139"/>
  <c r="H36" i="124"/>
  <c r="H72" i="129"/>
  <c r="H69" i="139"/>
  <c r="H63" i="124"/>
  <c r="H39" i="139"/>
  <c r="H23" i="134"/>
  <c r="H27" i="139"/>
  <c r="H54" i="129"/>
  <c r="H51" i="134"/>
  <c r="H62" i="124"/>
  <c r="H32" i="129"/>
  <c r="H92" i="134"/>
  <c r="H21" i="139"/>
  <c r="H39" i="129"/>
  <c r="H35" i="134"/>
  <c r="H45" i="134"/>
  <c r="H87" i="139"/>
  <c r="H84" i="124"/>
  <c r="H20" i="129"/>
  <c r="H60" i="124"/>
  <c r="H33" i="124"/>
  <c r="H89" i="139"/>
  <c r="H65" i="134"/>
  <c r="H35" i="139"/>
  <c r="H33" i="134"/>
  <c r="H24" i="134"/>
  <c r="H81" i="129"/>
  <c r="H83" i="124"/>
  <c r="H63" i="134"/>
  <c r="H72" i="134"/>
  <c r="H54" i="124"/>
  <c r="H36" i="139"/>
  <c r="H59" i="139"/>
  <c r="H41" i="134"/>
  <c r="H75" i="134"/>
  <c r="H27" i="134"/>
  <c r="H48" i="124"/>
  <c r="H66" i="139"/>
  <c r="H80" i="134"/>
  <c r="H21" i="134"/>
  <c r="H30" i="139"/>
  <c r="H86" i="124"/>
  <c r="H81" i="139"/>
  <c r="H96" i="134"/>
  <c r="M20" i="53"/>
  <c r="H33" i="129"/>
  <c r="H95" i="124"/>
  <c r="H38" i="139"/>
  <c r="H56" i="139"/>
  <c r="H71" i="134"/>
  <c r="H30" i="134"/>
  <c r="H24" i="124"/>
  <c r="H42" i="134"/>
  <c r="H63" i="129"/>
  <c r="H20" i="53"/>
  <c r="H38" i="124"/>
  <c r="H50" i="134"/>
  <c r="H56" i="129"/>
  <c r="H92" i="139"/>
  <c r="H89" i="124"/>
  <c r="H21" i="124"/>
  <c r="H60" i="134"/>
  <c r="N37" i="137"/>
  <c r="Q37" i="137" s="1"/>
  <c r="M61" i="54"/>
  <c r="N17" i="54" s="1"/>
  <c r="F44" i="52"/>
  <c r="BI44" i="52" s="1"/>
  <c r="M63" i="54"/>
  <c r="S97" i="123"/>
  <c r="S96" i="123"/>
  <c r="K30" i="137"/>
  <c r="N30" i="137" s="1"/>
  <c r="S97" i="133"/>
  <c r="S96" i="133"/>
  <c r="H26" i="132"/>
  <c r="K26" i="132" s="1"/>
  <c r="N26" i="132" s="1"/>
  <c r="R30" i="127"/>
  <c r="S30" i="127" s="1"/>
  <c r="R34" i="127"/>
  <c r="S34" i="127" s="1"/>
  <c r="R37" i="127"/>
  <c r="S37" i="127" s="1"/>
  <c r="H26" i="137"/>
  <c r="N15" i="48"/>
  <c r="H18" i="137"/>
  <c r="K18" i="137" s="1"/>
  <c r="H18" i="127"/>
  <c r="K18" i="127" s="1"/>
  <c r="H22" i="137"/>
  <c r="S97" i="138"/>
  <c r="S96" i="138"/>
  <c r="H22" i="132"/>
  <c r="K37" i="132"/>
  <c r="N37" i="132" s="1"/>
  <c r="H18" i="132"/>
  <c r="H26" i="127"/>
  <c r="K30" i="132"/>
  <c r="N30" i="132" s="1"/>
  <c r="R34" i="132"/>
  <c r="S34" i="132" s="1"/>
  <c r="N34" i="137"/>
  <c r="Q34" i="137" s="1"/>
  <c r="M66" i="54"/>
  <c r="M67" i="54"/>
  <c r="N46" i="54" s="1"/>
  <c r="M64" i="54"/>
  <c r="N32" i="54" s="1"/>
  <c r="M65" i="54"/>
  <c r="N37" i="54" s="1"/>
  <c r="H22" i="127"/>
  <c r="G75" i="49"/>
  <c r="H74" i="49" l="1"/>
  <c r="H52" i="49"/>
  <c r="H60" i="49"/>
  <c r="H64" i="49"/>
  <c r="H67" i="49"/>
  <c r="H56" i="49"/>
  <c r="S84" i="128"/>
  <c r="S85" i="128"/>
  <c r="G71" i="49"/>
  <c r="H71" i="49" s="1"/>
  <c r="F40" i="52"/>
  <c r="BI40" i="52" s="1"/>
  <c r="S85" i="133"/>
  <c r="S84" i="133"/>
  <c r="S85" i="138"/>
  <c r="S84" i="138"/>
  <c r="S84" i="123"/>
  <c r="S85" i="123"/>
  <c r="H41" i="132"/>
  <c r="H41" i="137" s="1"/>
  <c r="R41" i="137" s="1"/>
  <c r="S41" i="137" s="1"/>
  <c r="R41" i="127"/>
  <c r="S41" i="127" s="1"/>
  <c r="F54" i="46"/>
  <c r="R54" i="46" s="1"/>
  <c r="I74" i="46" s="1"/>
  <c r="I63" i="129"/>
  <c r="F55" i="46"/>
  <c r="H55" i="46" s="1"/>
  <c r="F75" i="46" s="1"/>
  <c r="AB19" i="53"/>
  <c r="G98" i="139"/>
  <c r="G98" i="124"/>
  <c r="G99" i="139"/>
  <c r="G98" i="129"/>
  <c r="G99" i="129"/>
  <c r="G99" i="124"/>
  <c r="I24" i="139"/>
  <c r="J53" i="46"/>
  <c r="G73" i="46" s="1"/>
  <c r="G99" i="134"/>
  <c r="G98" i="134"/>
  <c r="I23" i="129"/>
  <c r="I42" i="139"/>
  <c r="I45" i="129"/>
  <c r="I51" i="129"/>
  <c r="I89" i="134"/>
  <c r="I32" i="134"/>
  <c r="I71" i="134"/>
  <c r="I29" i="134"/>
  <c r="I81" i="129"/>
  <c r="I60" i="129"/>
  <c r="O21" i="53"/>
  <c r="I74" i="139"/>
  <c r="I75" i="134"/>
  <c r="I42" i="124"/>
  <c r="I53" i="129"/>
  <c r="I69" i="129"/>
  <c r="F86" i="46"/>
  <c r="P86" i="46" s="1"/>
  <c r="I68" i="139"/>
  <c r="I80" i="139"/>
  <c r="I81" i="139"/>
  <c r="I62" i="129"/>
  <c r="I41" i="134"/>
  <c r="I59" i="124"/>
  <c r="I27" i="139"/>
  <c r="H56" i="46"/>
  <c r="F76" i="46" s="1"/>
  <c r="I56" i="134"/>
  <c r="N56" i="46"/>
  <c r="L56" i="46"/>
  <c r="H76" i="46" s="1"/>
  <c r="I47" i="139"/>
  <c r="I62" i="134"/>
  <c r="I68" i="124"/>
  <c r="I72" i="129"/>
  <c r="J21" i="53"/>
  <c r="I96" i="124"/>
  <c r="I29" i="129"/>
  <c r="F99" i="139"/>
  <c r="I83" i="129"/>
  <c r="I26" i="129"/>
  <c r="I48" i="129"/>
  <c r="I20" i="134"/>
  <c r="I23" i="124"/>
  <c r="I80" i="124"/>
  <c r="I50" i="134"/>
  <c r="I59" i="139"/>
  <c r="I36" i="124"/>
  <c r="I33" i="139"/>
  <c r="I90" i="124"/>
  <c r="I21" i="129"/>
  <c r="I44" i="139"/>
  <c r="D21" i="53"/>
  <c r="I86" i="139"/>
  <c r="I89" i="129"/>
  <c r="I68" i="134"/>
  <c r="F98" i="124"/>
  <c r="I39" i="134"/>
  <c r="F98" i="134"/>
  <c r="AB18" i="53"/>
  <c r="I75" i="129"/>
  <c r="I36" i="139"/>
  <c r="I45" i="134"/>
  <c r="I26" i="124"/>
  <c r="I74" i="129"/>
  <c r="I80" i="129"/>
  <c r="I26" i="139"/>
  <c r="I93" i="134"/>
  <c r="I81" i="134"/>
  <c r="I20" i="139"/>
  <c r="I92" i="124"/>
  <c r="I83" i="134"/>
  <c r="I24" i="129"/>
  <c r="I38" i="129"/>
  <c r="I59" i="134"/>
  <c r="I75" i="139"/>
  <c r="F99" i="129"/>
  <c r="F99" i="134"/>
  <c r="F98" i="129"/>
  <c r="I50" i="124"/>
  <c r="I60" i="134"/>
  <c r="I33" i="129"/>
  <c r="I89" i="139"/>
  <c r="I27" i="124"/>
  <c r="J56" i="46"/>
  <c r="G76" i="46" s="1"/>
  <c r="I21" i="124"/>
  <c r="I42" i="134"/>
  <c r="M21" i="53"/>
  <c r="I48" i="124"/>
  <c r="I21" i="139"/>
  <c r="I90" i="134"/>
  <c r="I32" i="124"/>
  <c r="I59" i="129"/>
  <c r="I72" i="124"/>
  <c r="I95" i="139"/>
  <c r="F99" i="124"/>
  <c r="F98" i="139"/>
  <c r="I95" i="129"/>
  <c r="I35" i="134"/>
  <c r="I65" i="124"/>
  <c r="I95" i="134"/>
  <c r="I56" i="129"/>
  <c r="I84" i="134"/>
  <c r="I44" i="129"/>
  <c r="I69" i="124"/>
  <c r="R56" i="46"/>
  <c r="I76" i="46" s="1"/>
  <c r="I63" i="124"/>
  <c r="I23" i="139"/>
  <c r="I50" i="129"/>
  <c r="I41" i="124"/>
  <c r="I30" i="129"/>
  <c r="I75" i="124"/>
  <c r="I74" i="124"/>
  <c r="I93" i="139"/>
  <c r="I21" i="53"/>
  <c r="I68" i="129"/>
  <c r="I44" i="124"/>
  <c r="I77" i="134"/>
  <c r="I71" i="129"/>
  <c r="I56" i="139"/>
  <c r="I69" i="134"/>
  <c r="I66" i="139"/>
  <c r="I72" i="134"/>
  <c r="I39" i="129"/>
  <c r="I36" i="134"/>
  <c r="I51" i="124"/>
  <c r="I53" i="124"/>
  <c r="I63" i="139"/>
  <c r="I66" i="129"/>
  <c r="I87" i="124"/>
  <c r="I38" i="134"/>
  <c r="I54" i="139"/>
  <c r="I54" i="124"/>
  <c r="I71" i="139"/>
  <c r="I89" i="124"/>
  <c r="I27" i="134"/>
  <c r="I71" i="124"/>
  <c r="I66" i="134"/>
  <c r="I87" i="134"/>
  <c r="I84" i="129"/>
  <c r="I51" i="139"/>
  <c r="I44" i="134"/>
  <c r="I65" i="134"/>
  <c r="L21" i="53"/>
  <c r="I29" i="124"/>
  <c r="I77" i="129"/>
  <c r="I30" i="134"/>
  <c r="I20" i="129"/>
  <c r="I54" i="134"/>
  <c r="I62" i="139"/>
  <c r="I80" i="134"/>
  <c r="I56" i="124"/>
  <c r="I57" i="139"/>
  <c r="I24" i="134"/>
  <c r="I62" i="124"/>
  <c r="I35" i="129"/>
  <c r="I78" i="124"/>
  <c r="I65" i="129"/>
  <c r="I47" i="129"/>
  <c r="I33" i="134"/>
  <c r="I77" i="124"/>
  <c r="I30" i="139"/>
  <c r="I50" i="139"/>
  <c r="E21" i="53"/>
  <c r="R53" i="46"/>
  <c r="I73" i="46" s="1"/>
  <c r="I78" i="129"/>
  <c r="I93" i="129"/>
  <c r="E99" i="134"/>
  <c r="I57" i="134"/>
  <c r="I86" i="124"/>
  <c r="I21" i="134"/>
  <c r="I57" i="129"/>
  <c r="K21" i="53"/>
  <c r="I65" i="139"/>
  <c r="I54" i="129"/>
  <c r="I84" i="139"/>
  <c r="I35" i="139"/>
  <c r="I38" i="139"/>
  <c r="I48" i="134"/>
  <c r="I26" i="134"/>
  <c r="I87" i="129"/>
  <c r="I38" i="124"/>
  <c r="I32" i="139"/>
  <c r="I47" i="124"/>
  <c r="I36" i="129"/>
  <c r="I90" i="139"/>
  <c r="I24" i="124"/>
  <c r="E98" i="124"/>
  <c r="E99" i="129"/>
  <c r="I39" i="124"/>
  <c r="I41" i="139"/>
  <c r="I86" i="129"/>
  <c r="AB20" i="53"/>
  <c r="I81" i="124"/>
  <c r="I45" i="139"/>
  <c r="I35" i="124"/>
  <c r="I83" i="124"/>
  <c r="AB17" i="53"/>
  <c r="I84" i="124"/>
  <c r="H21" i="53"/>
  <c r="I30" i="124"/>
  <c r="I42" i="129"/>
  <c r="I77" i="139"/>
  <c r="G21" i="53"/>
  <c r="I66" i="124"/>
  <c r="I41" i="129"/>
  <c r="F21" i="53"/>
  <c r="E98" i="134"/>
  <c r="E98" i="129"/>
  <c r="I23" i="134"/>
  <c r="N21" i="53"/>
  <c r="I72" i="139"/>
  <c r="N53" i="46"/>
  <c r="N83" i="46" s="1"/>
  <c r="I20" i="124"/>
  <c r="I51" i="134"/>
  <c r="E99" i="124"/>
  <c r="I87" i="139"/>
  <c r="E98" i="139"/>
  <c r="E99" i="139"/>
  <c r="L53" i="46"/>
  <c r="H73" i="46" s="1"/>
  <c r="H98" i="124"/>
  <c r="H99" i="139"/>
  <c r="I96" i="129"/>
  <c r="I63" i="134"/>
  <c r="I33" i="124"/>
  <c r="I39" i="139"/>
  <c r="I92" i="129"/>
  <c r="I78" i="134"/>
  <c r="I57" i="124"/>
  <c r="I47" i="134"/>
  <c r="I53" i="134"/>
  <c r="P53" i="46"/>
  <c r="P83" i="46" s="1"/>
  <c r="I60" i="124"/>
  <c r="I92" i="134"/>
  <c r="I53" i="139"/>
  <c r="I78" i="139"/>
  <c r="H53" i="46"/>
  <c r="F73" i="46" s="1"/>
  <c r="I86" i="134"/>
  <c r="R37" i="137"/>
  <c r="S37" i="137" s="1"/>
  <c r="I92" i="139"/>
  <c r="I32" i="129"/>
  <c r="I69" i="139"/>
  <c r="I27" i="129"/>
  <c r="I45" i="124"/>
  <c r="I29" i="139"/>
  <c r="I48" i="139"/>
  <c r="I60" i="139"/>
  <c r="H98" i="129"/>
  <c r="H99" i="129"/>
  <c r="H98" i="139"/>
  <c r="H99" i="134"/>
  <c r="H99" i="124"/>
  <c r="I83" i="139"/>
  <c r="H98" i="134"/>
  <c r="I93" i="124"/>
  <c r="I90" i="129"/>
  <c r="I95" i="124"/>
  <c r="I74" i="134"/>
  <c r="I96" i="139"/>
  <c r="I96" i="134"/>
  <c r="R30" i="132"/>
  <c r="S30" i="132" s="1"/>
  <c r="N18" i="137"/>
  <c r="Q18" i="137" s="1"/>
  <c r="R18" i="137" s="1"/>
  <c r="S18" i="137" s="1"/>
  <c r="N50" i="54"/>
  <c r="R37" i="132"/>
  <c r="S37" i="132" s="1"/>
  <c r="R18" i="127"/>
  <c r="S18" i="127" s="1"/>
  <c r="R26" i="132"/>
  <c r="S26" i="132" s="1"/>
  <c r="R34" i="137"/>
  <c r="S34" i="137" s="1"/>
  <c r="M68" i="54"/>
  <c r="Q30" i="137"/>
  <c r="R30" i="137" s="1"/>
  <c r="S30" i="137" s="1"/>
  <c r="K18" i="132"/>
  <c r="N18" i="132" s="1"/>
  <c r="K22" i="137"/>
  <c r="N22" i="137" s="1"/>
  <c r="K26" i="127"/>
  <c r="R26" i="127" s="1"/>
  <c r="S26" i="127" s="1"/>
  <c r="K22" i="127"/>
  <c r="R22" i="127" s="1"/>
  <c r="S22" i="127" s="1"/>
  <c r="K22" i="132"/>
  <c r="N22" i="132" s="1"/>
  <c r="R22" i="132" s="1"/>
  <c r="S22" i="132" s="1"/>
  <c r="K26" i="137"/>
  <c r="R41" i="132" l="1"/>
  <c r="S41" i="132" s="1"/>
  <c r="F84" i="46"/>
  <c r="F87" i="46" s="1"/>
  <c r="H54" i="46"/>
  <c r="F74" i="46" s="1"/>
  <c r="F78" i="46" s="1"/>
  <c r="F80" i="46" s="1"/>
  <c r="J54" i="46"/>
  <c r="G74" i="46" s="1"/>
  <c r="G78" i="46" s="1"/>
  <c r="L54" i="46"/>
  <c r="H74" i="46" s="1"/>
  <c r="H78" i="46" s="1"/>
  <c r="N54" i="46"/>
  <c r="L55" i="46"/>
  <c r="H75" i="46" s="1"/>
  <c r="P54" i="46"/>
  <c r="N41" i="132"/>
  <c r="N41" i="137" s="1"/>
  <c r="Q41" i="137" s="1"/>
  <c r="J55" i="46"/>
  <c r="G75" i="46" s="1"/>
  <c r="N55" i="46"/>
  <c r="F85" i="46"/>
  <c r="H85" i="46" s="1"/>
  <c r="F83" i="49" s="1"/>
  <c r="P55" i="46"/>
  <c r="R55" i="46"/>
  <c r="I75" i="46" s="1"/>
  <c r="J83" i="46"/>
  <c r="G81" i="49" s="1"/>
  <c r="I34" i="49" s="1"/>
  <c r="N86" i="46"/>
  <c r="H86" i="46"/>
  <c r="F84" i="49" s="1"/>
  <c r="H33" i="49" s="1"/>
  <c r="E64" i="129" s="1"/>
  <c r="L86" i="46"/>
  <c r="H84" i="49" s="1"/>
  <c r="J43" i="49" s="1"/>
  <c r="G94" i="134" s="1"/>
  <c r="R86" i="46"/>
  <c r="I84" i="49" s="1"/>
  <c r="K29" i="49" s="1"/>
  <c r="H52" i="129" s="1"/>
  <c r="I78" i="46"/>
  <c r="J86" i="46"/>
  <c r="G84" i="49" s="1"/>
  <c r="I29" i="49" s="1"/>
  <c r="F52" i="129" s="1"/>
  <c r="I99" i="129"/>
  <c r="R83" i="46"/>
  <c r="I81" i="49" s="1"/>
  <c r="K37" i="49" s="1"/>
  <c r="L83" i="46"/>
  <c r="H81" i="49" s="1"/>
  <c r="J18" i="49" s="1"/>
  <c r="I98" i="134"/>
  <c r="I99" i="134"/>
  <c r="I98" i="139"/>
  <c r="I98" i="129"/>
  <c r="I98" i="124"/>
  <c r="I99" i="139"/>
  <c r="AB21" i="53"/>
  <c r="I99" i="124"/>
  <c r="H83" i="46"/>
  <c r="F81" i="49" s="1"/>
  <c r="H26" i="49" s="1"/>
  <c r="R18" i="132"/>
  <c r="S18" i="132" s="1"/>
  <c r="N26" i="137"/>
  <c r="Q26" i="137" s="1"/>
  <c r="Q22" i="137"/>
  <c r="R22" i="137" s="1"/>
  <c r="S22" i="137" s="1"/>
  <c r="R84" i="46" l="1"/>
  <c r="I82" i="49" s="1"/>
  <c r="P84" i="46"/>
  <c r="H84" i="46"/>
  <c r="F82" i="49" s="1"/>
  <c r="F85" i="49" s="1"/>
  <c r="N84" i="46"/>
  <c r="N87" i="46" s="1"/>
  <c r="L84" i="46"/>
  <c r="H82" i="49" s="1"/>
  <c r="J84" i="46"/>
  <c r="G82" i="49" s="1"/>
  <c r="I18" i="49"/>
  <c r="F19" i="124" s="1"/>
  <c r="I26" i="49"/>
  <c r="F43" i="134" s="1"/>
  <c r="R85" i="46"/>
  <c r="I83" i="49" s="1"/>
  <c r="K24" i="49" s="1"/>
  <c r="H37" i="124" s="1"/>
  <c r="H21" i="49"/>
  <c r="E28" i="129" s="1"/>
  <c r="N85" i="46"/>
  <c r="P85" i="46"/>
  <c r="I37" i="49"/>
  <c r="F76" i="139" s="1"/>
  <c r="J85" i="46"/>
  <c r="G83" i="49" s="1"/>
  <c r="I32" i="49" s="1"/>
  <c r="F61" i="124" s="1"/>
  <c r="I30" i="49"/>
  <c r="F55" i="139" s="1"/>
  <c r="I22" i="49"/>
  <c r="F31" i="139" s="1"/>
  <c r="I41" i="49"/>
  <c r="F88" i="129" s="1"/>
  <c r="L85" i="46"/>
  <c r="H83" i="49" s="1"/>
  <c r="J32" i="49" s="1"/>
  <c r="G61" i="134" s="1"/>
  <c r="J21" i="49"/>
  <c r="G28" i="124" s="1"/>
  <c r="K21" i="49"/>
  <c r="H28" i="124" s="1"/>
  <c r="K36" i="49"/>
  <c r="H73" i="139" s="1"/>
  <c r="E64" i="124"/>
  <c r="E64" i="139"/>
  <c r="G94" i="129"/>
  <c r="H52" i="139"/>
  <c r="E64" i="134"/>
  <c r="J40" i="49"/>
  <c r="G85" i="129" s="1"/>
  <c r="J34" i="49"/>
  <c r="G67" i="124" s="1"/>
  <c r="H36" i="49"/>
  <c r="E73" i="129" s="1"/>
  <c r="H25" i="49"/>
  <c r="E40" i="134" s="1"/>
  <c r="G94" i="139"/>
  <c r="K34" i="49"/>
  <c r="H67" i="129" s="1"/>
  <c r="J26" i="49"/>
  <c r="G43" i="139" s="1"/>
  <c r="J33" i="49"/>
  <c r="G64" i="139" s="1"/>
  <c r="H40" i="49"/>
  <c r="E85" i="134" s="1"/>
  <c r="G94" i="124"/>
  <c r="J29" i="49"/>
  <c r="G52" i="134" s="1"/>
  <c r="F52" i="134"/>
  <c r="H29" i="49"/>
  <c r="E52" i="124" s="1"/>
  <c r="J36" i="49"/>
  <c r="G73" i="129" s="1"/>
  <c r="K25" i="49"/>
  <c r="H40" i="124" s="1"/>
  <c r="H52" i="134"/>
  <c r="H43" i="49"/>
  <c r="E94" i="134" s="1"/>
  <c r="J25" i="49"/>
  <c r="G40" i="139" s="1"/>
  <c r="K40" i="49"/>
  <c r="H85" i="134" s="1"/>
  <c r="H52" i="124"/>
  <c r="K33" i="49"/>
  <c r="H64" i="129" s="1"/>
  <c r="K43" i="49"/>
  <c r="H94" i="139" s="1"/>
  <c r="I33" i="49"/>
  <c r="F64" i="124" s="1"/>
  <c r="F52" i="139"/>
  <c r="I43" i="49"/>
  <c r="F94" i="124" s="1"/>
  <c r="I21" i="49"/>
  <c r="F52" i="124"/>
  <c r="I25" i="49"/>
  <c r="F40" i="139" s="1"/>
  <c r="I36" i="49"/>
  <c r="F73" i="139" s="1"/>
  <c r="I40" i="49"/>
  <c r="F85" i="139" s="1"/>
  <c r="J37" i="49"/>
  <c r="G76" i="124" s="1"/>
  <c r="K26" i="49"/>
  <c r="H43" i="139" s="1"/>
  <c r="K30" i="49"/>
  <c r="H55" i="129" s="1"/>
  <c r="J41" i="49"/>
  <c r="G88" i="129" s="1"/>
  <c r="K18" i="49"/>
  <c r="H19" i="134" s="1"/>
  <c r="J30" i="49"/>
  <c r="G55" i="124" s="1"/>
  <c r="K41" i="49"/>
  <c r="H88" i="134" s="1"/>
  <c r="J22" i="49"/>
  <c r="G31" i="139" s="1"/>
  <c r="K22" i="49"/>
  <c r="H31" i="134" s="1"/>
  <c r="H41" i="49"/>
  <c r="E88" i="124" s="1"/>
  <c r="H30" i="49"/>
  <c r="E55" i="124" s="1"/>
  <c r="H34" i="49"/>
  <c r="E67" i="134" s="1"/>
  <c r="H22" i="49"/>
  <c r="E31" i="124" s="1"/>
  <c r="H37" i="49"/>
  <c r="E76" i="134" s="1"/>
  <c r="H18" i="49"/>
  <c r="E19" i="134" s="1"/>
  <c r="P87" i="46"/>
  <c r="H76" i="129"/>
  <c r="H76" i="139"/>
  <c r="H76" i="134"/>
  <c r="H76" i="124"/>
  <c r="R26" i="137"/>
  <c r="S26" i="137" s="1"/>
  <c r="G19" i="134"/>
  <c r="G19" i="124"/>
  <c r="G19" i="129"/>
  <c r="G19" i="139"/>
  <c r="F67" i="124"/>
  <c r="F67" i="129"/>
  <c r="F67" i="139"/>
  <c r="F67" i="134"/>
  <c r="E43" i="139"/>
  <c r="E43" i="124"/>
  <c r="E43" i="129"/>
  <c r="E43" i="134"/>
  <c r="R87" i="46" l="1"/>
  <c r="J87" i="46"/>
  <c r="L87" i="46"/>
  <c r="H87" i="46"/>
  <c r="AR87" i="46" s="1"/>
  <c r="G64" i="129"/>
  <c r="F43" i="124"/>
  <c r="F43" i="129"/>
  <c r="H37" i="134"/>
  <c r="F43" i="139"/>
  <c r="I43" i="139" s="1"/>
  <c r="F19" i="129"/>
  <c r="F19" i="134"/>
  <c r="I19" i="134" s="1"/>
  <c r="F19" i="139"/>
  <c r="E28" i="139"/>
  <c r="K20" i="49"/>
  <c r="H25" i="124" s="1"/>
  <c r="H37" i="129"/>
  <c r="G61" i="129"/>
  <c r="L21" i="49"/>
  <c r="K32" i="49"/>
  <c r="H61" i="139" s="1"/>
  <c r="H37" i="139"/>
  <c r="F88" i="124"/>
  <c r="E28" i="124"/>
  <c r="E28" i="134"/>
  <c r="F76" i="124"/>
  <c r="F31" i="134"/>
  <c r="F55" i="129"/>
  <c r="G61" i="139"/>
  <c r="J20" i="49"/>
  <c r="G25" i="134" s="1"/>
  <c r="F76" i="134"/>
  <c r="F76" i="129"/>
  <c r="I20" i="49"/>
  <c r="F25" i="124" s="1"/>
  <c r="H73" i="129"/>
  <c r="H28" i="134"/>
  <c r="F61" i="134"/>
  <c r="F61" i="139"/>
  <c r="F31" i="129"/>
  <c r="F55" i="134"/>
  <c r="G61" i="124"/>
  <c r="I24" i="49"/>
  <c r="F37" i="134" s="1"/>
  <c r="F61" i="129"/>
  <c r="F55" i="124"/>
  <c r="F31" i="124"/>
  <c r="J24" i="49"/>
  <c r="G37" i="139" s="1"/>
  <c r="F88" i="134"/>
  <c r="G28" i="134"/>
  <c r="H28" i="129"/>
  <c r="G28" i="139"/>
  <c r="F88" i="139"/>
  <c r="G28" i="129"/>
  <c r="H28" i="139"/>
  <c r="H43" i="124"/>
  <c r="H73" i="134"/>
  <c r="G64" i="124"/>
  <c r="G31" i="129"/>
  <c r="H67" i="124"/>
  <c r="E76" i="139"/>
  <c r="H67" i="134"/>
  <c r="H73" i="124"/>
  <c r="H43" i="134"/>
  <c r="H55" i="124"/>
  <c r="G76" i="129"/>
  <c r="H55" i="134"/>
  <c r="G76" i="134"/>
  <c r="G76" i="139"/>
  <c r="E85" i="124"/>
  <c r="G85" i="134"/>
  <c r="E94" i="129"/>
  <c r="G85" i="139"/>
  <c r="E85" i="139"/>
  <c r="G67" i="139"/>
  <c r="H55" i="139"/>
  <c r="E40" i="139"/>
  <c r="G67" i="129"/>
  <c r="G43" i="129"/>
  <c r="E73" i="134"/>
  <c r="G67" i="134"/>
  <c r="E40" i="129"/>
  <c r="E73" i="124"/>
  <c r="E40" i="124"/>
  <c r="G85" i="124"/>
  <c r="F94" i="129"/>
  <c r="E31" i="129"/>
  <c r="E73" i="139"/>
  <c r="H88" i="129"/>
  <c r="G43" i="124"/>
  <c r="G55" i="134"/>
  <c r="H67" i="139"/>
  <c r="H19" i="129"/>
  <c r="H43" i="129"/>
  <c r="G64" i="134"/>
  <c r="E55" i="129"/>
  <c r="H19" i="139"/>
  <c r="G88" i="139"/>
  <c r="G52" i="124"/>
  <c r="I52" i="124" s="1"/>
  <c r="L26" i="49"/>
  <c r="H19" i="124"/>
  <c r="G43" i="134"/>
  <c r="G52" i="139"/>
  <c r="H64" i="134"/>
  <c r="H31" i="139"/>
  <c r="H88" i="124"/>
  <c r="E94" i="139"/>
  <c r="H85" i="129"/>
  <c r="G40" i="129"/>
  <c r="H64" i="139"/>
  <c r="E52" i="129"/>
  <c r="E52" i="139"/>
  <c r="G73" i="139"/>
  <c r="G73" i="124"/>
  <c r="E85" i="129"/>
  <c r="G52" i="129"/>
  <c r="H85" i="139"/>
  <c r="H94" i="134"/>
  <c r="L40" i="49"/>
  <c r="H40" i="139"/>
  <c r="L25" i="49"/>
  <c r="G73" i="134"/>
  <c r="H40" i="134"/>
  <c r="H64" i="124"/>
  <c r="F40" i="124"/>
  <c r="G40" i="134"/>
  <c r="G40" i="124"/>
  <c r="H85" i="124"/>
  <c r="E94" i="124"/>
  <c r="H40" i="129"/>
  <c r="F94" i="134"/>
  <c r="E52" i="134"/>
  <c r="I52" i="134" s="1"/>
  <c r="F85" i="134"/>
  <c r="L29" i="49"/>
  <c r="F64" i="129"/>
  <c r="I64" i="129" s="1"/>
  <c r="L43" i="49"/>
  <c r="H94" i="124"/>
  <c r="H94" i="129"/>
  <c r="L33" i="49"/>
  <c r="F85" i="129"/>
  <c r="F64" i="134"/>
  <c r="F64" i="139"/>
  <c r="I64" i="139" s="1"/>
  <c r="F94" i="139"/>
  <c r="F40" i="129"/>
  <c r="L36" i="49"/>
  <c r="F85" i="124"/>
  <c r="F73" i="129"/>
  <c r="F40" i="134"/>
  <c r="F73" i="134"/>
  <c r="F73" i="124"/>
  <c r="F28" i="129"/>
  <c r="F28" i="134"/>
  <c r="F28" i="124"/>
  <c r="F28" i="139"/>
  <c r="G31" i="124"/>
  <c r="H88" i="139"/>
  <c r="G88" i="124"/>
  <c r="G55" i="129"/>
  <c r="G88" i="134"/>
  <c r="G55" i="139"/>
  <c r="G31" i="134"/>
  <c r="E19" i="129"/>
  <c r="H31" i="129"/>
  <c r="L41" i="49"/>
  <c r="H31" i="124"/>
  <c r="E31" i="134"/>
  <c r="L22" i="49"/>
  <c r="L30" i="49"/>
  <c r="E67" i="139"/>
  <c r="L34" i="49"/>
  <c r="E55" i="134"/>
  <c r="E88" i="139"/>
  <c r="E55" i="139"/>
  <c r="E19" i="139"/>
  <c r="L18" i="49"/>
  <c r="E19" i="124"/>
  <c r="E67" i="129"/>
  <c r="E88" i="129"/>
  <c r="E67" i="124"/>
  <c r="E88" i="134"/>
  <c r="E76" i="129"/>
  <c r="E76" i="124"/>
  <c r="E31" i="139"/>
  <c r="L37" i="49"/>
  <c r="J38" i="49"/>
  <c r="J31" i="49"/>
  <c r="J42" i="49"/>
  <c r="J23" i="49"/>
  <c r="J27" i="49"/>
  <c r="J35" i="49"/>
  <c r="J19" i="49"/>
  <c r="H85" i="49"/>
  <c r="I27" i="49"/>
  <c r="I35" i="49"/>
  <c r="I38" i="49"/>
  <c r="I23" i="49"/>
  <c r="I42" i="49"/>
  <c r="I31" i="49"/>
  <c r="I19" i="49"/>
  <c r="G85" i="49"/>
  <c r="K42" i="49"/>
  <c r="K35" i="49"/>
  <c r="K31" i="49"/>
  <c r="K38" i="49"/>
  <c r="K19" i="49"/>
  <c r="K27" i="49"/>
  <c r="K23" i="49"/>
  <c r="I85" i="49"/>
  <c r="I76" i="139" l="1"/>
  <c r="H25" i="134"/>
  <c r="H25" i="139"/>
  <c r="H32" i="49"/>
  <c r="L32" i="49" s="1"/>
  <c r="H61" i="124"/>
  <c r="H25" i="129"/>
  <c r="H61" i="134"/>
  <c r="G25" i="124"/>
  <c r="H61" i="129"/>
  <c r="I76" i="124"/>
  <c r="I28" i="124"/>
  <c r="G37" i="129"/>
  <c r="I76" i="134"/>
  <c r="G25" i="129"/>
  <c r="G25" i="139"/>
  <c r="G37" i="124"/>
  <c r="F25" i="129"/>
  <c r="I55" i="134"/>
  <c r="H24" i="49"/>
  <c r="E37" i="139" s="1"/>
  <c r="F25" i="134"/>
  <c r="H20" i="49"/>
  <c r="E25" i="134" s="1"/>
  <c r="I28" i="134"/>
  <c r="F25" i="139"/>
  <c r="I73" i="129"/>
  <c r="F37" i="124"/>
  <c r="F37" i="139"/>
  <c r="G37" i="134"/>
  <c r="I43" i="124"/>
  <c r="F37" i="129"/>
  <c r="I55" i="124"/>
  <c r="I28" i="129"/>
  <c r="I28" i="139"/>
  <c r="I43" i="129"/>
  <c r="I64" i="124"/>
  <c r="I73" i="139"/>
  <c r="I67" i="134"/>
  <c r="I43" i="134"/>
  <c r="I76" i="129"/>
  <c r="I85" i="139"/>
  <c r="I67" i="124"/>
  <c r="I85" i="134"/>
  <c r="I67" i="129"/>
  <c r="I94" i="129"/>
  <c r="I40" i="139"/>
  <c r="I52" i="139"/>
  <c r="I55" i="139"/>
  <c r="I88" i="134"/>
  <c r="I31" i="124"/>
  <c r="I64" i="134"/>
  <c r="I88" i="129"/>
  <c r="I19" i="129"/>
  <c r="I31" i="139"/>
  <c r="I55" i="129"/>
  <c r="I67" i="139"/>
  <c r="I19" i="139"/>
  <c r="I94" i="139"/>
  <c r="I88" i="124"/>
  <c r="I88" i="139"/>
  <c r="I31" i="129"/>
  <c r="I19" i="124"/>
  <c r="I40" i="134"/>
  <c r="I85" i="129"/>
  <c r="I52" i="129"/>
  <c r="I40" i="129"/>
  <c r="P21" i="49"/>
  <c r="I40" i="124"/>
  <c r="I73" i="124"/>
  <c r="I94" i="134"/>
  <c r="I94" i="124"/>
  <c r="I85" i="124"/>
  <c r="I73" i="134"/>
  <c r="I31" i="134"/>
  <c r="P18" i="49"/>
  <c r="H46" i="129"/>
  <c r="H46" i="134"/>
  <c r="H46" i="139"/>
  <c r="H46" i="124"/>
  <c r="F91" i="134"/>
  <c r="F91" i="139"/>
  <c r="F91" i="129"/>
  <c r="F91" i="124"/>
  <c r="H42" i="49"/>
  <c r="G79" i="139"/>
  <c r="G79" i="124"/>
  <c r="G79" i="134"/>
  <c r="G79" i="129"/>
  <c r="H22" i="134"/>
  <c r="H22" i="124"/>
  <c r="H22" i="129"/>
  <c r="H22" i="139"/>
  <c r="K44" i="49"/>
  <c r="C20" i="53" s="1"/>
  <c r="F34" i="129"/>
  <c r="F34" i="139"/>
  <c r="F34" i="124"/>
  <c r="F34" i="134"/>
  <c r="H23" i="49"/>
  <c r="H79" i="129"/>
  <c r="H79" i="124"/>
  <c r="H79" i="139"/>
  <c r="H79" i="134"/>
  <c r="F79" i="129"/>
  <c r="F79" i="134"/>
  <c r="F79" i="124"/>
  <c r="F79" i="139"/>
  <c r="H38" i="49"/>
  <c r="G22" i="134"/>
  <c r="G22" i="139"/>
  <c r="G22" i="124"/>
  <c r="G22" i="129"/>
  <c r="J44" i="49"/>
  <c r="H58" i="124"/>
  <c r="H58" i="129"/>
  <c r="H58" i="134"/>
  <c r="H58" i="139"/>
  <c r="F70" i="134"/>
  <c r="F70" i="139"/>
  <c r="F70" i="124"/>
  <c r="F70" i="129"/>
  <c r="H35" i="49"/>
  <c r="G70" i="134"/>
  <c r="G70" i="124"/>
  <c r="G70" i="139"/>
  <c r="G70" i="129"/>
  <c r="H70" i="124"/>
  <c r="H70" i="139"/>
  <c r="H70" i="129"/>
  <c r="H70" i="134"/>
  <c r="G46" i="124"/>
  <c r="G46" i="139"/>
  <c r="G46" i="129"/>
  <c r="G46" i="134"/>
  <c r="G34" i="139"/>
  <c r="G34" i="124"/>
  <c r="G34" i="129"/>
  <c r="G34" i="134"/>
  <c r="F22" i="134"/>
  <c r="F22" i="124"/>
  <c r="F22" i="139"/>
  <c r="H19" i="49"/>
  <c r="F22" i="129"/>
  <c r="I44" i="49"/>
  <c r="G91" i="134"/>
  <c r="G91" i="129"/>
  <c r="G91" i="124"/>
  <c r="G91" i="139"/>
  <c r="F46" i="134"/>
  <c r="H27" i="49"/>
  <c r="F46" i="124"/>
  <c r="F46" i="129"/>
  <c r="F46" i="139"/>
  <c r="H91" i="129"/>
  <c r="H91" i="139"/>
  <c r="H91" i="124"/>
  <c r="H91" i="134"/>
  <c r="H34" i="129"/>
  <c r="H34" i="134"/>
  <c r="H34" i="139"/>
  <c r="H34" i="124"/>
  <c r="F58" i="134"/>
  <c r="F58" i="139"/>
  <c r="F58" i="124"/>
  <c r="F58" i="129"/>
  <c r="H31" i="49"/>
  <c r="G58" i="124"/>
  <c r="G58" i="139"/>
  <c r="G58" i="134"/>
  <c r="G58" i="129"/>
  <c r="I37" i="139" l="1"/>
  <c r="I25" i="134"/>
  <c r="E61" i="134"/>
  <c r="I61" i="134" s="1"/>
  <c r="E61" i="139"/>
  <c r="I61" i="139" s="1"/>
  <c r="E61" i="124"/>
  <c r="I61" i="124" s="1"/>
  <c r="E61" i="129"/>
  <c r="I61" i="129" s="1"/>
  <c r="E25" i="139"/>
  <c r="I25" i="139" s="1"/>
  <c r="E25" i="124"/>
  <c r="I25" i="124" s="1"/>
  <c r="L20" i="49"/>
  <c r="E25" i="129"/>
  <c r="I25" i="129" s="1"/>
  <c r="E37" i="129"/>
  <c r="I37" i="129" s="1"/>
  <c r="E37" i="134"/>
  <c r="I37" i="134" s="1"/>
  <c r="E37" i="124"/>
  <c r="I37" i="124" s="1"/>
  <c r="L24" i="49"/>
  <c r="H97" i="139"/>
  <c r="G97" i="124"/>
  <c r="F97" i="124"/>
  <c r="H97" i="129"/>
  <c r="G97" i="129"/>
  <c r="E34" i="134"/>
  <c r="I34" i="134" s="1"/>
  <c r="E34" i="124"/>
  <c r="I34" i="124" s="1"/>
  <c r="L23" i="49"/>
  <c r="E34" i="129"/>
  <c r="I34" i="129" s="1"/>
  <c r="E34" i="139"/>
  <c r="I34" i="139" s="1"/>
  <c r="F97" i="129"/>
  <c r="E79" i="124"/>
  <c r="I79" i="124" s="1"/>
  <c r="E79" i="134"/>
  <c r="I79" i="134" s="1"/>
  <c r="E79" i="139"/>
  <c r="I79" i="139" s="1"/>
  <c r="E79" i="129"/>
  <c r="I79" i="129" s="1"/>
  <c r="L38" i="49"/>
  <c r="G97" i="134"/>
  <c r="E70" i="134"/>
  <c r="I70" i="134" s="1"/>
  <c r="E70" i="139"/>
  <c r="I70" i="139" s="1"/>
  <c r="E70" i="129"/>
  <c r="I70" i="129" s="1"/>
  <c r="L35" i="49"/>
  <c r="E70" i="124"/>
  <c r="I70" i="124" s="1"/>
  <c r="F97" i="139"/>
  <c r="C18" i="53"/>
  <c r="AD18" i="53"/>
  <c r="AD19" i="53"/>
  <c r="AD23" i="53" s="1"/>
  <c r="C19" i="53"/>
  <c r="F97" i="134"/>
  <c r="L27" i="49"/>
  <c r="E46" i="139"/>
  <c r="I46" i="139" s="1"/>
  <c r="E46" i="134"/>
  <c r="I46" i="134" s="1"/>
  <c r="E46" i="124"/>
  <c r="I46" i="124" s="1"/>
  <c r="E46" i="129"/>
  <c r="I46" i="129" s="1"/>
  <c r="H97" i="134"/>
  <c r="AC20" i="53"/>
  <c r="L31" i="49"/>
  <c r="E58" i="124"/>
  <c r="I58" i="124" s="1"/>
  <c r="E58" i="139"/>
  <c r="I58" i="139" s="1"/>
  <c r="E58" i="134"/>
  <c r="I58" i="134" s="1"/>
  <c r="E58" i="129"/>
  <c r="I58" i="129" s="1"/>
  <c r="E22" i="124"/>
  <c r="I22" i="124" s="1"/>
  <c r="E22" i="134"/>
  <c r="I22" i="134" s="1"/>
  <c r="L19" i="49"/>
  <c r="E22" i="129"/>
  <c r="I22" i="129" s="1"/>
  <c r="E22" i="139"/>
  <c r="I22" i="139" s="1"/>
  <c r="H44" i="49"/>
  <c r="H97" i="124"/>
  <c r="G97" i="139"/>
  <c r="E91" i="139"/>
  <c r="E91" i="124"/>
  <c r="E91" i="129"/>
  <c r="E91" i="134"/>
  <c r="L42" i="49"/>
  <c r="P20" i="49" l="1"/>
  <c r="AC18" i="53"/>
  <c r="I91" i="124"/>
  <c r="E97" i="124"/>
  <c r="I97" i="124" s="1"/>
  <c r="AC19" i="53"/>
  <c r="I91" i="134"/>
  <c r="E97" i="134"/>
  <c r="I97" i="134" s="1"/>
  <c r="I91" i="139"/>
  <c r="E97" i="139"/>
  <c r="I97" i="139" s="1"/>
  <c r="AD17" i="53"/>
  <c r="AD21" i="53" s="1"/>
  <c r="C17" i="53"/>
  <c r="I91" i="129"/>
  <c r="E97" i="129"/>
  <c r="I97" i="129" s="1"/>
  <c r="P19" i="49"/>
  <c r="P22" i="49" s="1"/>
  <c r="L44" i="49"/>
  <c r="AC17" i="53" l="1"/>
  <c r="C21" i="53"/>
  <c r="AC21" i="53" l="1"/>
  <c r="C31" i="53"/>
  <c r="C29" i="53"/>
  <c r="C30" i="53"/>
  <c r="C28" i="5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Preferred Customer</author>
    <author>minambiente</author>
  </authors>
  <commentList>
    <comment ref="B8" authorId="0" shapeId="0" xr:uid="{00000000-0006-0000-0200-000003000000}">
      <text>
        <r>
          <rPr>
            <sz val="8"/>
            <color indexed="81"/>
            <rFont val="Tahoma"/>
            <family val="2"/>
          </rPr>
          <t>Escriba el nombre (Sigla) de la Corporación o Autoridad Ambiental Urbana.</t>
        </r>
        <r>
          <rPr>
            <sz val="8"/>
            <color indexed="81"/>
            <rFont val="Tahoma"/>
            <family val="2"/>
          </rPr>
          <t xml:space="preserve">
</t>
        </r>
      </text>
    </comment>
    <comment ref="I8" authorId="0" shapeId="0" xr:uid="{00000000-0006-0000-0200-000004000000}">
      <text>
        <r>
          <rPr>
            <sz val="8"/>
            <color indexed="81"/>
            <rFont val="Tahoma"/>
            <family val="2"/>
          </rPr>
          <t>Escriba el nombre (Sigla) de la Corporación o Autoridad Ambiental Urbana.</t>
        </r>
        <r>
          <rPr>
            <sz val="8"/>
            <color indexed="81"/>
            <rFont val="Tahoma"/>
            <family val="2"/>
          </rPr>
          <t xml:space="preserve">
</t>
        </r>
      </text>
    </comment>
    <comment ref="B9" authorId="0" shapeId="0" xr:uid="{00000000-0006-0000-0200-00000B000000}">
      <text>
        <r>
          <rPr>
            <sz val="8"/>
            <color indexed="81"/>
            <rFont val="Tahoma"/>
            <family val="2"/>
          </rPr>
          <t xml:space="preserve">Escriba el nombre o título del proyecto.
</t>
        </r>
      </text>
    </comment>
    <comment ref="I9" authorId="0" shapeId="0" xr:uid="{00000000-0006-0000-0200-00000C000000}">
      <text>
        <r>
          <rPr>
            <sz val="8"/>
            <color indexed="81"/>
            <rFont val="Tahoma"/>
            <family val="2"/>
          </rPr>
          <t xml:space="preserve">Escriba el nombre o título del proyecto.
</t>
        </r>
      </text>
    </comment>
    <comment ref="B11" authorId="0" shapeId="0" xr:uid="{00000000-0006-0000-0200-000013000000}">
      <text>
        <r>
          <rPr>
            <sz val="8"/>
            <color indexed="81"/>
            <rFont val="Tahoma"/>
            <family val="2"/>
          </rPr>
          <t xml:space="preserve">Marque con una  </t>
        </r>
        <r>
          <rPr>
            <b/>
            <sz val="8"/>
            <color indexed="81"/>
            <rFont val="Tahoma"/>
            <family val="2"/>
          </rPr>
          <t>X</t>
        </r>
        <r>
          <rPr>
            <sz val="8"/>
            <color indexed="81"/>
            <rFont val="Tahoma"/>
            <family val="2"/>
          </rPr>
          <t xml:space="preserve">  el diseño de plantación (Cuadro o Tresbolillo)
</t>
        </r>
      </text>
    </comment>
    <comment ref="B13" authorId="0" shapeId="0" xr:uid="{00000000-0006-0000-0200-000018000000}">
      <text>
        <r>
          <rPr>
            <sz val="8"/>
            <color indexed="81"/>
            <rFont val="Tahoma"/>
            <family val="2"/>
          </rPr>
          <t xml:space="preserve">Escriba las distancias  de siembra en metros del sistema propuesto (un número en cada casilla). Ej. 3  -  3   ó   3  -  4 etc.
</t>
        </r>
      </text>
    </comment>
    <comment ref="E13" authorId="0" shapeId="0" xr:uid="{00000000-0006-0000-0200-000019000000}">
      <text>
        <r>
          <rPr>
            <sz val="8"/>
            <color indexed="81"/>
            <rFont val="Tahoma"/>
            <family val="2"/>
          </rPr>
          <t>Escriba en la casilla correspondiente los costos unitarios ($) del insumo o bien propuesto.</t>
        </r>
        <r>
          <rPr>
            <sz val="8"/>
            <color indexed="81"/>
            <rFont val="Tahoma"/>
            <family val="2"/>
          </rPr>
          <t xml:space="preserve">
Para el caso de los numerales 4, 5, 6, y 7 el costo unitario se da por</t>
        </r>
        <r>
          <rPr>
            <b/>
            <sz val="8"/>
            <color indexed="81"/>
            <rFont val="Tahoma"/>
            <family val="2"/>
          </rPr>
          <t xml:space="preserve"> Kgr</t>
        </r>
        <r>
          <rPr>
            <sz val="8"/>
            <color indexed="81"/>
            <rFont val="Tahoma"/>
            <family val="2"/>
          </rPr>
          <t>.</t>
        </r>
      </text>
    </comment>
    <comment ref="L13" authorId="0" shapeId="0" xr:uid="{00000000-0006-0000-0200-00001A000000}">
      <text>
        <r>
          <rPr>
            <sz val="8"/>
            <color indexed="81"/>
            <rFont val="Tahoma"/>
            <family val="2"/>
          </rPr>
          <t>Escriba en la casilla correspondiente los costos unitarios ($) del insumo o bien propuesto.</t>
        </r>
        <r>
          <rPr>
            <sz val="8"/>
            <color indexed="81"/>
            <rFont val="Tahoma"/>
            <family val="2"/>
          </rPr>
          <t xml:space="preserve">
Para el caso de los numerales 4, 5, 6, y 7 el costo unitario se da por</t>
        </r>
        <r>
          <rPr>
            <b/>
            <sz val="8"/>
            <color indexed="81"/>
            <rFont val="Tahoma"/>
            <family val="2"/>
          </rPr>
          <t xml:space="preserve"> Kgr</t>
        </r>
        <r>
          <rPr>
            <sz val="8"/>
            <color indexed="81"/>
            <rFont val="Tahoma"/>
            <family val="2"/>
          </rPr>
          <t>.</t>
        </r>
      </text>
    </comment>
    <comment ref="C16" authorId="0" shapeId="0" xr:uid="{00000000-0006-0000-0200-000023000000}">
      <text>
        <r>
          <rPr>
            <sz val="8"/>
            <color indexed="81"/>
            <rFont val="Tahoma"/>
            <family val="2"/>
          </rPr>
          <t>Escriba el nombre del fertilizante a utilizar Ej.  NPK(10-30-10).</t>
        </r>
      </text>
    </comment>
    <comment ref="D16" authorId="1" shapeId="0" xr:uid="{00000000-0006-0000-0200-000024000000}">
      <text>
        <r>
          <rPr>
            <sz val="8"/>
            <color indexed="81"/>
            <rFont val="Tahoma"/>
            <family val="2"/>
          </rPr>
          <t xml:space="preserve">Escriba la cantidad por árbol en gramos (gr.)
</t>
        </r>
      </text>
    </comment>
    <comment ref="E16" authorId="1" shapeId="0" xr:uid="{00000000-0006-0000-0200-000025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D17" authorId="1" shapeId="0" xr:uid="{00000000-0006-0000-0200-00002F000000}">
      <text>
        <r>
          <rPr>
            <sz val="8"/>
            <color indexed="81"/>
            <rFont val="Tahoma"/>
            <family val="2"/>
          </rPr>
          <t xml:space="preserve">Escriba la cantidad por árbol en gramos (gr.)
</t>
        </r>
      </text>
    </comment>
    <comment ref="E17" authorId="1" shapeId="0" xr:uid="{00000000-0006-0000-0200-000030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C18" authorId="0" shapeId="0" xr:uid="{00000000-0006-0000-0200-00003A000000}">
      <text>
        <r>
          <rPr>
            <sz val="8"/>
            <color indexed="81"/>
            <rFont val="Tahoma"/>
            <family val="2"/>
          </rPr>
          <t>Escriba el nombre del correctivo a utilizar Ej.  Cal.</t>
        </r>
      </text>
    </comment>
    <comment ref="D18" authorId="1" shapeId="0" xr:uid="{00000000-0006-0000-0200-00003B000000}">
      <text>
        <r>
          <rPr>
            <sz val="8"/>
            <color indexed="81"/>
            <rFont val="Tahoma"/>
            <family val="2"/>
          </rPr>
          <t xml:space="preserve">Escriba la cantidad por árbol en gramos (gr.)
</t>
        </r>
      </text>
    </comment>
    <comment ref="E18" authorId="1" shapeId="0" xr:uid="{00000000-0006-0000-0200-00003C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J18" authorId="0" shapeId="0" xr:uid="{00000000-0006-0000-0200-00003D000000}">
      <text>
        <r>
          <rPr>
            <sz val="8"/>
            <color indexed="81"/>
            <rFont val="Tahoma"/>
            <family val="2"/>
          </rPr>
          <t>Escriba el nombre del fertilizante a utilizar Ej.  NPK(10-30-10).</t>
        </r>
      </text>
    </comment>
    <comment ref="K18" authorId="1" shapeId="0" xr:uid="{00000000-0006-0000-0200-00003E000000}">
      <text>
        <r>
          <rPr>
            <sz val="8"/>
            <color indexed="81"/>
            <rFont val="Tahoma"/>
            <family val="2"/>
          </rPr>
          <t xml:space="preserve">Escriba la cantidad por árbol en gramos (gr.)
</t>
        </r>
      </text>
    </comment>
    <comment ref="L18" authorId="1" shapeId="0" xr:uid="{00000000-0006-0000-0200-00003F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C19" authorId="0" shapeId="0" xr:uid="{00000000-0006-0000-0200-00004B000000}">
      <text>
        <r>
          <rPr>
            <sz val="8"/>
            <color indexed="81"/>
            <rFont val="Tahoma"/>
            <family val="2"/>
          </rPr>
          <t>Escriba el nombre del Microelemento a utilizar Ej.  Borax.</t>
        </r>
      </text>
    </comment>
    <comment ref="D19" authorId="1" shapeId="0" xr:uid="{00000000-0006-0000-0200-00004C000000}">
      <text>
        <r>
          <rPr>
            <sz val="8"/>
            <color indexed="81"/>
            <rFont val="Tahoma"/>
            <family val="2"/>
          </rPr>
          <t xml:space="preserve">Escriba la cantidad por árbol en gramos (gr.)
</t>
        </r>
      </text>
    </comment>
    <comment ref="E19" authorId="1" shapeId="0" xr:uid="{00000000-0006-0000-0200-00004D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K19" authorId="1" shapeId="0" xr:uid="{00000000-0006-0000-0200-00004E000000}">
      <text>
        <r>
          <rPr>
            <sz val="8"/>
            <color indexed="81"/>
            <rFont val="Tahoma"/>
            <family val="2"/>
          </rPr>
          <t xml:space="preserve">Escriba la cantidad por árbol en gramos (gr.)
</t>
        </r>
      </text>
    </comment>
    <comment ref="L19" authorId="1" shapeId="0" xr:uid="{00000000-0006-0000-0200-00004F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C20" authorId="0" shapeId="0" xr:uid="{00000000-0006-0000-0200-00005C000000}">
      <text>
        <r>
          <rPr>
            <sz val="8"/>
            <color indexed="81"/>
            <rFont val="Tahoma"/>
            <family val="2"/>
          </rPr>
          <t>Escriba el nombre del Insecticida a utilizar Ej.  Lorsban polvo.</t>
        </r>
      </text>
    </comment>
    <comment ref="J20" authorId="0" shapeId="0" xr:uid="{00000000-0006-0000-0200-00005D000000}">
      <text>
        <r>
          <rPr>
            <sz val="8"/>
            <color indexed="81"/>
            <rFont val="Tahoma"/>
            <family val="2"/>
          </rPr>
          <t>Escriba el nombre del correctivo a utilizar Ej.  Cal.</t>
        </r>
      </text>
    </comment>
    <comment ref="K20" authorId="1" shapeId="0" xr:uid="{00000000-0006-0000-0200-00005E000000}">
      <text>
        <r>
          <rPr>
            <sz val="8"/>
            <color indexed="81"/>
            <rFont val="Tahoma"/>
            <family val="2"/>
          </rPr>
          <t xml:space="preserve">Escriba la cantidad por árbol en gramos (gr.)
</t>
        </r>
      </text>
    </comment>
    <comment ref="L20" authorId="1" shapeId="0" xr:uid="{00000000-0006-0000-0200-00005F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J21" authorId="0" shapeId="0" xr:uid="{00000000-0006-0000-0200-000066000000}">
      <text>
        <r>
          <rPr>
            <sz val="8"/>
            <color indexed="81"/>
            <rFont val="Tahoma"/>
            <family val="2"/>
          </rPr>
          <t>Escriba el nombre del Microelemento a utilizar Ej.  Borax.</t>
        </r>
      </text>
    </comment>
    <comment ref="K21" authorId="1" shapeId="0" xr:uid="{00000000-0006-0000-0200-000067000000}">
      <text>
        <r>
          <rPr>
            <sz val="8"/>
            <color indexed="81"/>
            <rFont val="Tahoma"/>
            <family val="2"/>
          </rPr>
          <t xml:space="preserve">Escriba la cantidad por árbol en gramos (gr.)
</t>
        </r>
      </text>
    </comment>
    <comment ref="L21" authorId="1" shapeId="0" xr:uid="{00000000-0006-0000-0200-000068000000}">
      <text>
        <r>
          <rPr>
            <sz val="8"/>
            <color indexed="81"/>
            <rFont val="Tahoma"/>
            <family val="2"/>
          </rPr>
          <t xml:space="preserve">Escriba el costo unitario del </t>
        </r>
        <r>
          <rPr>
            <b/>
            <sz val="8"/>
            <color indexed="81"/>
            <rFont val="Tahoma"/>
            <family val="2"/>
          </rPr>
          <t>Kilogramo</t>
        </r>
        <r>
          <rPr>
            <sz val="8"/>
            <color indexed="81"/>
            <rFont val="Tahoma"/>
            <family val="2"/>
          </rPr>
          <t xml:space="preserve">.
</t>
        </r>
      </text>
    </comment>
    <comment ref="J22" authorId="0" shapeId="0" xr:uid="{00000000-0006-0000-0200-00006A000000}">
      <text>
        <r>
          <rPr>
            <sz val="8"/>
            <color indexed="81"/>
            <rFont val="Tahoma"/>
            <family val="2"/>
          </rPr>
          <t>Escriba el nombre del Insecticida a utilizar Ej.  Lorsban polvo.</t>
        </r>
      </text>
    </comment>
    <comment ref="F24" authorId="0" shapeId="0" xr:uid="{00000000-0006-0000-0200-00006B000000}">
      <text>
        <r>
          <rPr>
            <sz val="8"/>
            <color indexed="81"/>
            <rFont val="Tahoma"/>
            <family val="2"/>
          </rPr>
          <t>Escriba el número de hectáreas totales a establecer en este sistema ej.  300</t>
        </r>
        <r>
          <rPr>
            <sz val="8"/>
            <color indexed="81"/>
            <rFont val="Tahoma"/>
            <family val="2"/>
          </rPr>
          <t xml:space="preserve">
</t>
        </r>
      </text>
    </comment>
    <comment ref="M26" authorId="0" shapeId="0" xr:uid="{00000000-0006-0000-0200-000070000000}">
      <text>
        <r>
          <rPr>
            <sz val="8"/>
            <color indexed="81"/>
            <rFont val="Tahoma"/>
            <family val="2"/>
          </rPr>
          <t>Escriba el número de hectáreas totales a establecer en este sistema ej.  300</t>
        </r>
        <r>
          <rPr>
            <sz val="8"/>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E11" authorId="0" shapeId="0" xr:uid="{00000000-0006-0000-0B00-000001000000}">
      <text>
        <r>
          <rPr>
            <sz val="8"/>
            <color indexed="81"/>
            <rFont val="Tahoma"/>
            <family val="2"/>
          </rPr>
          <t xml:space="preserve">Coloque la cantidad a ejecutar de cada actividad.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jagarcia</author>
  </authors>
  <commentList>
    <comment ref="AI17" authorId="0" shapeId="0" xr:uid="{00000000-0006-0000-0F00-000001000000}">
      <text>
        <r>
          <rPr>
            <sz val="9"/>
            <color indexed="81"/>
            <rFont val="Tahoma"/>
            <family val="2"/>
          </rPr>
          <t xml:space="preserve">DEBE SER CERO (0)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jagarcia</author>
  </authors>
  <commentList>
    <comment ref="AD16" authorId="0" shapeId="0" xr:uid="{00000000-0006-0000-1000-000001000000}">
      <text>
        <r>
          <rPr>
            <sz val="9"/>
            <color indexed="81"/>
            <rFont val="Tahoma"/>
            <family val="2"/>
          </rPr>
          <t xml:space="preserve">DEBE SER CERO (0)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Francisco Beltran Carrasco</author>
    <author>Alba Lucia Montoya Loaiza</author>
    <author>jagarcia</author>
    <author>user</author>
  </authors>
  <commentList>
    <comment ref="E6" authorId="0" shapeId="0" xr:uid="{00000000-0006-0000-1100-000001000000}">
      <text>
        <r>
          <rPr>
            <b/>
            <sz val="9"/>
            <color indexed="81"/>
            <rFont val="Tahoma"/>
            <family val="2"/>
          </rPr>
          <t>Indique un valor de 1 a 4</t>
        </r>
      </text>
    </comment>
    <comment ref="C11" authorId="1" shapeId="0" xr:uid="{00000000-0006-0000-1100-000002000000}">
      <text>
        <r>
          <rPr>
            <b/>
            <sz val="11"/>
            <color indexed="81"/>
            <rFont val="Tahoma"/>
            <family val="2"/>
          </rPr>
          <t>dd/mm/aa</t>
        </r>
        <r>
          <rPr>
            <sz val="9"/>
            <color indexed="81"/>
            <rFont val="Tahoma"/>
            <family val="2"/>
          </rPr>
          <t xml:space="preserve">
</t>
        </r>
      </text>
    </comment>
    <comment ref="U11" authorId="2" shapeId="0" xr:uid="{00000000-0006-0000-1100-000003000000}">
      <text>
        <r>
          <rPr>
            <sz val="9"/>
            <color indexed="81"/>
            <rFont val="Tahoma"/>
            <family val="2"/>
          </rPr>
          <t xml:space="preserve">Identifique si el informe que se está presentando es de avance o final, acorde con los cortes de los informes, el cronograma de ejecución del proyecto y las posibles modificaciones al POA que se tramiten durante la ejecución del proyecto
</t>
        </r>
      </text>
    </comment>
    <comment ref="AN11" authorId="2" shapeId="0" xr:uid="{00000000-0006-0000-1100-000004000000}">
      <text>
        <r>
          <rPr>
            <sz val="9"/>
            <color indexed="81"/>
            <rFont val="Tahoma"/>
            <family val="2"/>
          </rPr>
          <t xml:space="preserve">Identifique si el informe que se está presentando es de avance o final, acorde con los cortes de los informes, el cronograma de ejecución del proyecto y las posibles modificaciones al POA que se tramiten durante la ejecución del proyecto
</t>
        </r>
      </text>
    </comment>
    <comment ref="BG11" authorId="2" shapeId="0" xr:uid="{00000000-0006-0000-1100-000005000000}">
      <text>
        <r>
          <rPr>
            <sz val="9"/>
            <color indexed="81"/>
            <rFont val="Tahoma"/>
            <family val="2"/>
          </rPr>
          <t xml:space="preserve">Identifique si el informe que se está presentando es de avance o final, acorde con los cortes de los informes, el cronograma de ejecución del proyecto y las posibles modificaciones al POA que se tramiten durante la ejecución del proyecto
</t>
        </r>
      </text>
    </comment>
    <comment ref="BZ11" authorId="2" shapeId="0" xr:uid="{00000000-0006-0000-1100-000006000000}">
      <text>
        <r>
          <rPr>
            <sz val="9"/>
            <color indexed="81"/>
            <rFont val="Tahoma"/>
            <family val="2"/>
          </rPr>
          <t xml:space="preserve">Identifique si el informe que se está presentando es de avance o final, acorde con los cortes de los informes, el cronograma de ejecución del proyecto y las posibles modificaciones al POA que se tramiten durante la ejecución del proyecto
</t>
        </r>
      </text>
    </comment>
    <comment ref="L14" authorId="3" shapeId="0" xr:uid="{00000000-0006-0000-1100-000007000000}">
      <text>
        <r>
          <rPr>
            <b/>
            <sz val="8"/>
            <color indexed="81"/>
            <rFont val="Tahoma"/>
            <family val="2"/>
          </rPr>
          <t>user:</t>
        </r>
        <r>
          <rPr>
            <sz val="8"/>
            <color indexed="81"/>
            <rFont val="Tahoma"/>
            <family val="2"/>
          </rPr>
          <t xml:space="preserve">
Marque con una </t>
        </r>
        <r>
          <rPr>
            <b/>
            <sz val="8"/>
            <color indexed="81"/>
            <rFont val="Tahoma"/>
            <family val="2"/>
          </rPr>
          <t>X</t>
        </r>
        <r>
          <rPr>
            <sz val="8"/>
            <color indexed="81"/>
            <rFont val="Tahoma"/>
            <family val="2"/>
          </rPr>
          <t xml:space="preserve"> el  Nivel de Cumplimiento de las actividades y especificaciones programadas en el Proyecto.
</t>
        </r>
      </text>
    </comment>
    <comment ref="AE14" authorId="3" shapeId="0" xr:uid="{00000000-0006-0000-1100-000008000000}">
      <text>
        <r>
          <rPr>
            <b/>
            <sz val="8"/>
            <color indexed="81"/>
            <rFont val="Tahoma"/>
            <family val="2"/>
          </rPr>
          <t>user:</t>
        </r>
        <r>
          <rPr>
            <sz val="8"/>
            <color indexed="81"/>
            <rFont val="Tahoma"/>
            <family val="2"/>
          </rPr>
          <t xml:space="preserve">
Marque con una </t>
        </r>
        <r>
          <rPr>
            <b/>
            <sz val="8"/>
            <color indexed="81"/>
            <rFont val="Tahoma"/>
            <family val="2"/>
          </rPr>
          <t>X</t>
        </r>
        <r>
          <rPr>
            <sz val="8"/>
            <color indexed="81"/>
            <rFont val="Tahoma"/>
            <family val="2"/>
          </rPr>
          <t xml:space="preserve"> el  Nivel de Cumplimiento de las actividades y especificaciones programadas en el Proyecto.
</t>
        </r>
      </text>
    </comment>
    <comment ref="AX14" authorId="3" shapeId="0" xr:uid="{00000000-0006-0000-1100-000009000000}">
      <text>
        <r>
          <rPr>
            <b/>
            <sz val="8"/>
            <color indexed="81"/>
            <rFont val="Tahoma"/>
            <family val="2"/>
          </rPr>
          <t>user:</t>
        </r>
        <r>
          <rPr>
            <sz val="8"/>
            <color indexed="81"/>
            <rFont val="Tahoma"/>
            <family val="2"/>
          </rPr>
          <t xml:space="preserve">
Marque con una </t>
        </r>
        <r>
          <rPr>
            <b/>
            <sz val="8"/>
            <color indexed="81"/>
            <rFont val="Tahoma"/>
            <family val="2"/>
          </rPr>
          <t>X</t>
        </r>
        <r>
          <rPr>
            <sz val="8"/>
            <color indexed="81"/>
            <rFont val="Tahoma"/>
            <family val="2"/>
          </rPr>
          <t xml:space="preserve"> el  Nivel de Cumplimiento de las actividades y especificaciones programadas en el Proyecto.
</t>
        </r>
      </text>
    </comment>
    <comment ref="BQ14" authorId="3" shapeId="0" xr:uid="{00000000-0006-0000-1100-00000A000000}">
      <text>
        <r>
          <rPr>
            <b/>
            <sz val="8"/>
            <color indexed="81"/>
            <rFont val="Tahoma"/>
            <family val="2"/>
          </rPr>
          <t>user:</t>
        </r>
        <r>
          <rPr>
            <sz val="8"/>
            <color indexed="81"/>
            <rFont val="Tahoma"/>
            <family val="2"/>
          </rPr>
          <t xml:space="preserve">
Marque con una </t>
        </r>
        <r>
          <rPr>
            <b/>
            <sz val="8"/>
            <color indexed="81"/>
            <rFont val="Tahoma"/>
            <family val="2"/>
          </rPr>
          <t>X</t>
        </r>
        <r>
          <rPr>
            <sz val="8"/>
            <color indexed="81"/>
            <rFont val="Tahoma"/>
            <family val="2"/>
          </rPr>
          <t xml:space="preserve"> el  Nivel de Cumplimiento de las actividades y especificaciones programadas en el Proyecto.
</t>
        </r>
      </text>
    </comment>
    <comment ref="L15" authorId="3" shapeId="0" xr:uid="{00000000-0006-0000-1100-00000B000000}">
      <text>
        <r>
          <rPr>
            <b/>
            <sz val="8"/>
            <color indexed="81"/>
            <rFont val="Tahoma"/>
            <family val="2"/>
          </rPr>
          <t>user:</t>
        </r>
        <r>
          <rPr>
            <sz val="8"/>
            <color indexed="81"/>
            <rFont val="Tahoma"/>
            <family val="2"/>
          </rPr>
          <t xml:space="preserve">
Cumplimiento Total de Metas</t>
        </r>
      </text>
    </comment>
    <comment ref="M15" authorId="3" shapeId="0" xr:uid="{00000000-0006-0000-1100-00000C000000}">
      <text>
        <r>
          <rPr>
            <b/>
            <sz val="8"/>
            <color indexed="81"/>
            <rFont val="Tahoma"/>
            <family val="2"/>
          </rPr>
          <t>user:</t>
        </r>
        <r>
          <rPr>
            <sz val="8"/>
            <color indexed="81"/>
            <rFont val="Tahoma"/>
            <family val="2"/>
          </rPr>
          <t xml:space="preserve">
Cumplimiento parcial de Metas</t>
        </r>
      </text>
    </comment>
    <comment ref="N15" authorId="3" shapeId="0" xr:uid="{00000000-0006-0000-1100-00000D000000}">
      <text>
        <r>
          <rPr>
            <b/>
            <sz val="8"/>
            <color indexed="81"/>
            <rFont val="Tahoma"/>
            <family val="2"/>
          </rPr>
          <t>user:</t>
        </r>
        <r>
          <rPr>
            <sz val="8"/>
            <color indexed="81"/>
            <rFont val="Tahoma"/>
            <family val="2"/>
          </rPr>
          <t xml:space="preserve">
Incumplimiento de Metas</t>
        </r>
      </text>
    </comment>
    <comment ref="AE15" authorId="3" shapeId="0" xr:uid="{00000000-0006-0000-1100-00000E000000}">
      <text>
        <r>
          <rPr>
            <b/>
            <sz val="8"/>
            <color indexed="81"/>
            <rFont val="Tahoma"/>
            <family val="2"/>
          </rPr>
          <t>user:</t>
        </r>
        <r>
          <rPr>
            <sz val="8"/>
            <color indexed="81"/>
            <rFont val="Tahoma"/>
            <family val="2"/>
          </rPr>
          <t xml:space="preserve">
Cumplimiento Total de Metas</t>
        </r>
      </text>
    </comment>
    <comment ref="AF15" authorId="3" shapeId="0" xr:uid="{00000000-0006-0000-1100-00000F000000}">
      <text>
        <r>
          <rPr>
            <b/>
            <sz val="8"/>
            <color indexed="81"/>
            <rFont val="Tahoma"/>
            <family val="2"/>
          </rPr>
          <t>user:</t>
        </r>
        <r>
          <rPr>
            <sz val="8"/>
            <color indexed="81"/>
            <rFont val="Tahoma"/>
            <family val="2"/>
          </rPr>
          <t xml:space="preserve">
Cumplimiento parcial de Metas</t>
        </r>
      </text>
    </comment>
    <comment ref="AG15" authorId="3" shapeId="0" xr:uid="{00000000-0006-0000-1100-000010000000}">
      <text>
        <r>
          <rPr>
            <b/>
            <sz val="8"/>
            <color indexed="81"/>
            <rFont val="Tahoma"/>
            <family val="2"/>
          </rPr>
          <t>user:</t>
        </r>
        <r>
          <rPr>
            <sz val="8"/>
            <color indexed="81"/>
            <rFont val="Tahoma"/>
            <family val="2"/>
          </rPr>
          <t xml:space="preserve">
Incumplimiento de Metas</t>
        </r>
      </text>
    </comment>
    <comment ref="AX15" authorId="3" shapeId="0" xr:uid="{00000000-0006-0000-1100-000011000000}">
      <text>
        <r>
          <rPr>
            <b/>
            <sz val="8"/>
            <color indexed="81"/>
            <rFont val="Tahoma"/>
            <family val="2"/>
          </rPr>
          <t>user:</t>
        </r>
        <r>
          <rPr>
            <sz val="8"/>
            <color indexed="81"/>
            <rFont val="Tahoma"/>
            <family val="2"/>
          </rPr>
          <t xml:space="preserve">
Cumplimiento Total de Metas</t>
        </r>
      </text>
    </comment>
    <comment ref="AY15" authorId="3" shapeId="0" xr:uid="{00000000-0006-0000-1100-000012000000}">
      <text>
        <r>
          <rPr>
            <b/>
            <sz val="8"/>
            <color indexed="81"/>
            <rFont val="Tahoma"/>
            <family val="2"/>
          </rPr>
          <t>user:</t>
        </r>
        <r>
          <rPr>
            <sz val="8"/>
            <color indexed="81"/>
            <rFont val="Tahoma"/>
            <family val="2"/>
          </rPr>
          <t xml:space="preserve">
Cumplimiento parcial de Metas</t>
        </r>
      </text>
    </comment>
    <comment ref="AZ15" authorId="3" shapeId="0" xr:uid="{00000000-0006-0000-1100-000013000000}">
      <text>
        <r>
          <rPr>
            <b/>
            <sz val="8"/>
            <color indexed="81"/>
            <rFont val="Tahoma"/>
            <family val="2"/>
          </rPr>
          <t>user:</t>
        </r>
        <r>
          <rPr>
            <sz val="8"/>
            <color indexed="81"/>
            <rFont val="Tahoma"/>
            <family val="2"/>
          </rPr>
          <t xml:space="preserve">
Incumplimiento de Metas</t>
        </r>
      </text>
    </comment>
    <comment ref="BQ15" authorId="3" shapeId="0" xr:uid="{00000000-0006-0000-1100-000014000000}">
      <text>
        <r>
          <rPr>
            <b/>
            <sz val="8"/>
            <color indexed="81"/>
            <rFont val="Tahoma"/>
            <family val="2"/>
          </rPr>
          <t>user:</t>
        </r>
        <r>
          <rPr>
            <sz val="8"/>
            <color indexed="81"/>
            <rFont val="Tahoma"/>
            <family val="2"/>
          </rPr>
          <t xml:space="preserve">
Cumplimiento Total de Metas</t>
        </r>
      </text>
    </comment>
    <comment ref="BR15" authorId="3" shapeId="0" xr:uid="{00000000-0006-0000-1100-000015000000}">
      <text>
        <r>
          <rPr>
            <b/>
            <sz val="8"/>
            <color indexed="81"/>
            <rFont val="Tahoma"/>
            <family val="2"/>
          </rPr>
          <t>user:</t>
        </r>
        <r>
          <rPr>
            <sz val="8"/>
            <color indexed="81"/>
            <rFont val="Tahoma"/>
            <family val="2"/>
          </rPr>
          <t xml:space="preserve">
Cumplimiento parcial de Metas</t>
        </r>
      </text>
    </comment>
    <comment ref="BS15" authorId="3" shapeId="0" xr:uid="{00000000-0006-0000-1100-000016000000}">
      <text>
        <r>
          <rPr>
            <b/>
            <sz val="8"/>
            <color indexed="81"/>
            <rFont val="Tahoma"/>
            <family val="2"/>
          </rPr>
          <t>user:</t>
        </r>
        <r>
          <rPr>
            <sz val="8"/>
            <color indexed="81"/>
            <rFont val="Tahoma"/>
            <family val="2"/>
          </rPr>
          <t xml:space="preserve">
Incumplimiento de Metas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scrodriguez</author>
  </authors>
  <commentList>
    <comment ref="C11" authorId="0" shapeId="0" xr:uid="{00000000-0006-0000-1200-000001000000}">
      <text>
        <r>
          <rPr>
            <sz val="14"/>
            <color indexed="81"/>
            <rFont val="Tahoma"/>
            <family val="2"/>
          </rPr>
          <t xml:space="preserve">Registre el número y la fecha de expedición de la resolución mediante la cual se asignaron los recursos del proyecto
</t>
        </r>
      </text>
    </comment>
    <comment ref="P13" authorId="0" shapeId="0" xr:uid="{00000000-0006-0000-1200-000002000000}">
      <text>
        <r>
          <rPr>
            <sz val="9"/>
            <color indexed="81"/>
            <rFont val="Tahoma"/>
            <family val="2"/>
          </rPr>
          <t xml:space="preserve">Esta celda indicará el porcentaje de financiación que se está solicitando al FCA sobre el valor total del proyecto. Se calcula automaticamente con los datos que se registren en los campos anteriores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MACVT</author>
  </authors>
  <commentList>
    <comment ref="I18" authorId="0" shapeId="0" xr:uid="{00000000-0006-0000-1500-000001000000}">
      <text>
        <r>
          <rPr>
            <b/>
            <sz val="8"/>
            <color indexed="81"/>
            <rFont val="Tahoma"/>
            <family val="2"/>
          </rPr>
          <t>MACVT:</t>
        </r>
        <r>
          <rPr>
            <sz val="8"/>
            <color indexed="81"/>
            <rFont val="Tahoma"/>
            <family val="2"/>
          </rPr>
          <t xml:space="preserve">
El resultado de esta columna es calculado automaticamente por el archivo</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scrodriguez</author>
  </authors>
  <commentList>
    <comment ref="C11" authorId="0" shapeId="0" xr:uid="{00000000-0006-0000-1700-000001000000}">
      <text>
        <r>
          <rPr>
            <sz val="14"/>
            <color indexed="81"/>
            <rFont val="Tahoma"/>
            <family val="2"/>
          </rPr>
          <t xml:space="preserve">Registre el número y la fecha de expedición de la resolución mediante la cual se asignaron los recursos del proyecto
</t>
        </r>
      </text>
    </comment>
    <comment ref="P13" authorId="0" shapeId="0" xr:uid="{00000000-0006-0000-1700-000002000000}">
      <text>
        <r>
          <rPr>
            <sz val="9"/>
            <color indexed="81"/>
            <rFont val="Tahoma"/>
            <family val="2"/>
          </rPr>
          <t xml:space="preserve">Esta celda indicará el porcentaje de financiación que se está solicitando al FCA sobre el valor total del proyecto. Se calcula automaticamente con los datos que se registren en los campos anteriores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MACVT</author>
  </authors>
  <commentList>
    <comment ref="I18" authorId="0" shapeId="0" xr:uid="{00000000-0006-0000-1A00-000001000000}">
      <text>
        <r>
          <rPr>
            <b/>
            <sz val="8"/>
            <color indexed="81"/>
            <rFont val="Tahoma"/>
            <family val="2"/>
          </rPr>
          <t>MACVT:</t>
        </r>
        <r>
          <rPr>
            <sz val="8"/>
            <color indexed="81"/>
            <rFont val="Tahoma"/>
            <family val="2"/>
          </rPr>
          <t xml:space="preserve">
El resultado de esta columna es calculado automaticamente por el archivo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scrodriguez</author>
  </authors>
  <commentList>
    <comment ref="C11" authorId="0" shapeId="0" xr:uid="{00000000-0006-0000-1C00-000001000000}">
      <text>
        <r>
          <rPr>
            <sz val="14"/>
            <color indexed="81"/>
            <rFont val="Tahoma"/>
            <family val="2"/>
          </rPr>
          <t xml:space="preserve">Registre el número y la fecha de expedición de la resolución mediante la cual se asignaron los recursos del proyecto
</t>
        </r>
      </text>
    </comment>
    <comment ref="P13" authorId="0" shapeId="0" xr:uid="{00000000-0006-0000-1C00-000002000000}">
      <text>
        <r>
          <rPr>
            <sz val="9"/>
            <color indexed="81"/>
            <rFont val="Tahoma"/>
            <family val="2"/>
          </rPr>
          <t xml:space="preserve">Esta celda indicará el porcentaje de financiación que se está solicitando al FCA sobre el valor total del proyecto. Se calcula automaticamente con los datos que se registren en los campos anteriores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MACVT</author>
  </authors>
  <commentList>
    <comment ref="I18" authorId="0" shapeId="0" xr:uid="{00000000-0006-0000-1F00-000001000000}">
      <text>
        <r>
          <rPr>
            <b/>
            <sz val="8"/>
            <color indexed="81"/>
            <rFont val="Tahoma"/>
            <family val="2"/>
          </rPr>
          <t>MACVT:</t>
        </r>
        <r>
          <rPr>
            <sz val="8"/>
            <color indexed="81"/>
            <rFont val="Tahoma"/>
            <family val="2"/>
          </rPr>
          <t xml:space="preserve">
El resultado de esta columna es calculado automaticamente por el archivo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Preferred Customer</author>
    <author>minambiente</author>
  </authors>
  <commentList>
    <comment ref="B8" authorId="0" shapeId="0" xr:uid="{7591E8BB-B2C5-4859-A181-261F92A115CD}">
      <text>
        <r>
          <rPr>
            <sz val="8"/>
            <color indexed="81"/>
            <rFont val="Tahoma"/>
            <family val="2"/>
          </rPr>
          <t>Escriba el nombre de la Corporación o Autoridad Ambiental Urbana.</t>
        </r>
        <r>
          <rPr>
            <sz val="8"/>
            <color indexed="81"/>
            <rFont val="Tahoma"/>
            <family val="2"/>
          </rPr>
          <t xml:space="preserve">
</t>
        </r>
      </text>
    </comment>
    <comment ref="B9" authorId="0" shapeId="0" xr:uid="{6FE07008-DEE1-4141-A81D-6B08B647AB11}">
      <text>
        <r>
          <rPr>
            <sz val="8"/>
            <color indexed="81"/>
            <rFont val="Tahoma"/>
            <family val="2"/>
          </rPr>
          <t xml:space="preserve">Escriba el nombre o título del proyecto.
</t>
        </r>
      </text>
    </comment>
    <comment ref="B23" authorId="1" shapeId="0" xr:uid="{C9D58704-FE8A-4A5C-9176-219BF6357C68}">
      <text>
        <r>
          <rPr>
            <sz val="8"/>
            <color indexed="81"/>
            <rFont val="Tahoma"/>
            <family val="2"/>
          </rPr>
          <t xml:space="preserve">En la descripción del proyecto se debe plantear el tipo de Recursos a monitorear en el área a Conservar, así como la metodología y frecuencia del o los  Monitoreos. 
</t>
        </r>
      </text>
    </comment>
    <comment ref="F23" authorId="0" shapeId="0" xr:uid="{C4817718-068E-446B-BCF9-320C7EC2C13F}">
      <text>
        <r>
          <rPr>
            <sz val="8"/>
            <color indexed="81"/>
            <rFont val="Tahoma"/>
            <family val="2"/>
          </rPr>
          <t>Escriba el número de hectáreas totales a aislar (es la suma de las metas totales de todos los sistemas que contemplan aislamiento excepto "conservación de bosque natural" y "cercas vivas").</t>
        </r>
        <r>
          <rPr>
            <sz val="8"/>
            <color indexed="81"/>
            <rFont val="Tahoma"/>
            <family val="2"/>
          </rPr>
          <t xml:space="preserve">
</t>
        </r>
      </text>
    </comment>
    <comment ref="B45" authorId="1" shapeId="0" xr:uid="{50401DFA-F08E-4CD7-8D7A-3CBFF73F89FD}">
      <text>
        <r>
          <rPr>
            <sz val="8"/>
            <color indexed="81"/>
            <rFont val="Tahoma"/>
            <family val="2"/>
          </rPr>
          <t xml:space="preserve">Escriba si es en madera, plástico o cemento.
</t>
        </r>
      </text>
    </comment>
    <comment ref="B47" authorId="1" shapeId="0" xr:uid="{8EF1BB9F-74CA-4B2B-8C8C-21700B586AED}">
      <text>
        <r>
          <rPr>
            <sz val="8"/>
            <color indexed="81"/>
            <rFont val="Tahoma"/>
            <family val="2"/>
          </rPr>
          <t xml:space="preserve">Escriba SI  o NO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scrodriguez</author>
  </authors>
  <commentList>
    <comment ref="C11" authorId="0" shapeId="0" xr:uid="{00000000-0006-0000-2100-000001000000}">
      <text>
        <r>
          <rPr>
            <sz val="14"/>
            <color indexed="81"/>
            <rFont val="Tahoma"/>
            <family val="2"/>
          </rPr>
          <t xml:space="preserve">Registre el número y la fecha de expedición de la resolución mediante la cual se asignaron los recursos del proyecto
</t>
        </r>
      </text>
    </comment>
    <comment ref="P13" authorId="0" shapeId="0" xr:uid="{00000000-0006-0000-2100-000002000000}">
      <text>
        <r>
          <rPr>
            <sz val="9"/>
            <color indexed="81"/>
            <rFont val="Tahoma"/>
            <family val="2"/>
          </rPr>
          <t xml:space="preserve">Esta celda indicará el porcentaje de financiación que se está solicitando al FCA sobre el valor total del proyecto. Se calcula automaticamente con los datos que se registren en los campos anteriores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MACVT</author>
  </authors>
  <commentList>
    <comment ref="I18" authorId="0" shapeId="0" xr:uid="{00000000-0006-0000-2400-000001000000}">
      <text>
        <r>
          <rPr>
            <b/>
            <sz val="8"/>
            <color indexed="81"/>
            <rFont val="Tahoma"/>
            <family val="2"/>
          </rPr>
          <t>MACVT:</t>
        </r>
        <r>
          <rPr>
            <sz val="8"/>
            <color indexed="81"/>
            <rFont val="Tahoma"/>
            <family val="2"/>
          </rPr>
          <t xml:space="preserve">
El resultado de esta columna es calculado automaticamente por el archivo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minambiente</author>
    <author>Preferred Customer</author>
    <author>-</author>
  </authors>
  <commentList>
    <comment ref="C12" authorId="0" shapeId="0" xr:uid="{00000000-0006-0000-0400-000001000000}">
      <text>
        <r>
          <rPr>
            <b/>
            <sz val="9"/>
            <color indexed="81"/>
            <rFont val="Tahoma"/>
            <family val="2"/>
          </rPr>
          <t>user:</t>
        </r>
        <r>
          <rPr>
            <sz val="9"/>
            <color indexed="81"/>
            <rFont val="Tahoma"/>
            <family val="2"/>
          </rPr>
          <t xml:space="preserve">
Escriba el nombre del evento: taller, gira, reunión, capacitación, entre otros)</t>
        </r>
      </text>
    </comment>
    <comment ref="L12" authorId="0" shapeId="0" xr:uid="{00000000-0006-0000-0400-000002000000}">
      <text>
        <r>
          <rPr>
            <b/>
            <sz val="9"/>
            <color indexed="81"/>
            <rFont val="Tahoma"/>
            <family val="2"/>
          </rPr>
          <t>user:</t>
        </r>
        <r>
          <rPr>
            <sz val="9"/>
            <color indexed="81"/>
            <rFont val="Tahoma"/>
            <family val="2"/>
          </rPr>
          <t xml:space="preserve">
Escriba el nombre del evento: taller, gira, reunión, capacitación, entre otros)</t>
        </r>
      </text>
    </comment>
    <comment ref="C14" authorId="0" shapeId="0" xr:uid="{00000000-0006-0000-0400-000003000000}">
      <text>
        <r>
          <rPr>
            <b/>
            <sz val="9"/>
            <color indexed="81"/>
            <rFont val="Tahoma"/>
            <family val="2"/>
          </rPr>
          <t>user:</t>
        </r>
        <r>
          <rPr>
            <sz val="9"/>
            <color indexed="81"/>
            <rFont val="Tahoma"/>
            <family val="2"/>
          </rPr>
          <t xml:space="preserve">
Escriba el número de talleres o número de giras, por ejemplo.
</t>
        </r>
      </text>
    </comment>
    <comment ref="G14" authorId="0" shapeId="0" xr:uid="{00000000-0006-0000-0400-000004000000}">
      <text>
        <r>
          <rPr>
            <b/>
            <sz val="9"/>
            <color indexed="81"/>
            <rFont val="Tahoma"/>
            <family val="2"/>
          </rPr>
          <t>user:</t>
        </r>
        <r>
          <rPr>
            <sz val="9"/>
            <color indexed="81"/>
            <rFont val="Tahoma"/>
            <family val="2"/>
          </rPr>
          <t xml:space="preserve">
Escriba si el evento dura 1 o 2 o "n" días
</t>
        </r>
      </text>
    </comment>
    <comment ref="I14" authorId="0" shapeId="0" xr:uid="{00000000-0006-0000-0400-000005000000}">
      <text>
        <r>
          <rPr>
            <b/>
            <sz val="9"/>
            <color indexed="81"/>
            <rFont val="Tahoma"/>
            <family val="2"/>
          </rPr>
          <t>user:</t>
        </r>
        <r>
          <rPr>
            <sz val="9"/>
            <color indexed="81"/>
            <rFont val="Tahoma"/>
            <family val="2"/>
          </rPr>
          <t xml:space="preserve">
Cuántas personas se pretenden atender en cada evento</t>
        </r>
      </text>
    </comment>
    <comment ref="L14" authorId="0" shapeId="0" xr:uid="{00000000-0006-0000-0400-000006000000}">
      <text>
        <r>
          <rPr>
            <b/>
            <sz val="9"/>
            <color indexed="81"/>
            <rFont val="Tahoma"/>
            <family val="2"/>
          </rPr>
          <t>user:</t>
        </r>
        <r>
          <rPr>
            <sz val="9"/>
            <color indexed="81"/>
            <rFont val="Tahoma"/>
            <family val="2"/>
          </rPr>
          <t xml:space="preserve">
Escriba el número de talleres o número de giras, por ejemplo.
</t>
        </r>
      </text>
    </comment>
    <comment ref="P14" authorId="0" shapeId="0" xr:uid="{00000000-0006-0000-0400-000007000000}">
      <text>
        <r>
          <rPr>
            <b/>
            <sz val="9"/>
            <color indexed="81"/>
            <rFont val="Tahoma"/>
            <family val="2"/>
          </rPr>
          <t>user:</t>
        </r>
        <r>
          <rPr>
            <sz val="9"/>
            <color indexed="81"/>
            <rFont val="Tahoma"/>
            <family val="2"/>
          </rPr>
          <t xml:space="preserve">
Escriba si el evento dura 1 o 2 o "n" días
</t>
        </r>
      </text>
    </comment>
    <comment ref="R14" authorId="0" shapeId="0" xr:uid="{00000000-0006-0000-0400-000008000000}">
      <text>
        <r>
          <rPr>
            <b/>
            <sz val="9"/>
            <color indexed="81"/>
            <rFont val="Tahoma"/>
            <family val="2"/>
          </rPr>
          <t>user:</t>
        </r>
        <r>
          <rPr>
            <sz val="9"/>
            <color indexed="81"/>
            <rFont val="Tahoma"/>
            <family val="2"/>
          </rPr>
          <t xml:space="preserve">
Cuántas personas se pretenden atender en cada evento</t>
        </r>
      </text>
    </comment>
    <comment ref="B17" authorId="1" shapeId="0" xr:uid="{00000000-0006-0000-0400-000009000000}">
      <text>
        <r>
          <rPr>
            <sz val="8"/>
            <color indexed="81"/>
            <rFont val="Tahoma"/>
            <family val="2"/>
          </rPr>
          <t>Corresponde a los equipos requeridos para la ejecución del evento, por ejemplo: alquiler de video beam o de computador.</t>
        </r>
      </text>
    </comment>
    <comment ref="K17" authorId="1" shapeId="0" xr:uid="{00000000-0006-0000-0400-00000A000000}">
      <text>
        <r>
          <rPr>
            <sz val="8"/>
            <color indexed="81"/>
            <rFont val="Tahoma"/>
            <family val="2"/>
          </rPr>
          <t>Corresponde a los equipos requeridos para la ejecución del evento, por ejemplo: alquiler de video beam o de computador.</t>
        </r>
      </text>
    </comment>
    <comment ref="B21" authorId="0" shapeId="0" xr:uid="{00000000-0006-0000-0400-00000B000000}">
      <text>
        <r>
          <rPr>
            <b/>
            <sz val="9"/>
            <color indexed="81"/>
            <rFont val="Tahoma"/>
            <family val="2"/>
          </rPr>
          <t>user:</t>
        </r>
        <r>
          <rPr>
            <sz val="9"/>
            <color indexed="81"/>
            <rFont val="Tahoma"/>
            <family val="2"/>
          </rPr>
          <t xml:space="preserve">
En caso que se deba reconocer algún costo por alquiler</t>
        </r>
      </text>
    </comment>
    <comment ref="K21" authorId="0" shapeId="0" xr:uid="{00000000-0006-0000-0400-00000C000000}">
      <text>
        <r>
          <rPr>
            <b/>
            <sz val="9"/>
            <color indexed="81"/>
            <rFont val="Tahoma"/>
            <family val="2"/>
          </rPr>
          <t>user:</t>
        </r>
        <r>
          <rPr>
            <sz val="9"/>
            <color indexed="81"/>
            <rFont val="Tahoma"/>
            <family val="2"/>
          </rPr>
          <t xml:space="preserve">
En caso que se deba reconocer algún costo por alquiler</t>
        </r>
      </text>
    </comment>
    <comment ref="B23" authorId="0" shapeId="0" xr:uid="{00000000-0006-0000-0400-00000D000000}">
      <text>
        <r>
          <rPr>
            <b/>
            <sz val="9"/>
            <color indexed="81"/>
            <rFont val="Tahoma"/>
            <family val="2"/>
          </rPr>
          <t>user:</t>
        </r>
        <r>
          <rPr>
            <sz val="9"/>
            <color indexed="81"/>
            <rFont val="Tahoma"/>
            <family val="2"/>
          </rPr>
          <t xml:space="preserve">
Aplica cuando la comunidad requiere transporte para poder asistir al evento y se debe describir si el transporte es fluvial o terrestre</t>
        </r>
      </text>
    </comment>
    <comment ref="K23" authorId="0" shapeId="0" xr:uid="{00000000-0006-0000-0400-00000E000000}">
      <text>
        <r>
          <rPr>
            <b/>
            <sz val="9"/>
            <color indexed="81"/>
            <rFont val="Tahoma"/>
            <family val="2"/>
          </rPr>
          <t>user:</t>
        </r>
        <r>
          <rPr>
            <sz val="9"/>
            <color indexed="81"/>
            <rFont val="Tahoma"/>
            <family val="2"/>
          </rPr>
          <t xml:space="preserve">
Aplica cuando la comunidad requiere transporte para poder asistir al evento y se debe describir si el transporte es fluvial o terrestre</t>
        </r>
      </text>
    </comment>
    <comment ref="B24" authorId="0" shapeId="0" xr:uid="{00000000-0006-0000-0400-00000F000000}">
      <text>
        <r>
          <rPr>
            <b/>
            <sz val="9"/>
            <color indexed="81"/>
            <rFont val="Tahoma"/>
            <family val="2"/>
          </rPr>
          <t>user:</t>
        </r>
        <r>
          <rPr>
            <sz val="9"/>
            <color indexed="81"/>
            <rFont val="Tahoma"/>
            <family val="2"/>
          </rPr>
          <t xml:space="preserve">
Aplica para cuando el evento se programa para una larga jornada y se requiere brindar una atención a los invitados</t>
        </r>
      </text>
    </comment>
    <comment ref="K24" authorId="0" shapeId="0" xr:uid="{00000000-0006-0000-0400-000010000000}">
      <text>
        <r>
          <rPr>
            <b/>
            <sz val="9"/>
            <color indexed="81"/>
            <rFont val="Tahoma"/>
            <family val="2"/>
          </rPr>
          <t>user:</t>
        </r>
        <r>
          <rPr>
            <sz val="9"/>
            <color indexed="81"/>
            <rFont val="Tahoma"/>
            <family val="2"/>
          </rPr>
          <t xml:space="preserve">
Aplica para cuando el evento se programa para una larga jornada y se requiere brindar una atención a los invitados</t>
        </r>
      </text>
    </comment>
    <comment ref="B29" authorId="0" shapeId="0" xr:uid="{00000000-0006-0000-0400-000011000000}">
      <text>
        <r>
          <rPr>
            <b/>
            <sz val="9"/>
            <color indexed="81"/>
            <rFont val="Tahoma"/>
            <family val="2"/>
          </rPr>
          <t>user:</t>
        </r>
        <r>
          <rPr>
            <sz val="9"/>
            <color indexed="81"/>
            <rFont val="Tahoma"/>
            <family val="2"/>
          </rPr>
          <t xml:space="preserve">
Aplica cuando el evento dura más de un día y los invitados deben pernoctar y no tienen opción de pagar un hospedaje.</t>
        </r>
      </text>
    </comment>
    <comment ref="K29" authorId="0" shapeId="0" xr:uid="{00000000-0006-0000-0400-000012000000}">
      <text>
        <r>
          <rPr>
            <b/>
            <sz val="9"/>
            <color indexed="81"/>
            <rFont val="Tahoma"/>
            <family val="2"/>
          </rPr>
          <t>user:</t>
        </r>
        <r>
          <rPr>
            <sz val="9"/>
            <color indexed="81"/>
            <rFont val="Tahoma"/>
            <family val="2"/>
          </rPr>
          <t xml:space="preserve">
Aplica cuando el evento dura más de un día y los invitados deben pernoctar y no tienen opción de pagar un hospedaje.</t>
        </r>
      </text>
    </comment>
    <comment ref="B30" authorId="0" shapeId="0" xr:uid="{00000000-0006-0000-0400-000013000000}">
      <text>
        <r>
          <rPr>
            <b/>
            <sz val="9"/>
            <color indexed="81"/>
            <rFont val="Tahoma"/>
            <family val="2"/>
          </rPr>
          <t>user:</t>
        </r>
        <r>
          <rPr>
            <sz val="9"/>
            <color indexed="81"/>
            <rFont val="Tahoma"/>
            <family val="2"/>
          </rPr>
          <t xml:space="preserve">
Aplica sólo cuando se requiere de un especialista para desarrollar el taller y no lo puede asumir el equipo técnico contratado.
Pero la ideal es que el equipo técnico del proyecto desarrolle estos eventos</t>
        </r>
      </text>
    </comment>
    <comment ref="K30" authorId="0" shapeId="0" xr:uid="{00000000-0006-0000-0400-000014000000}">
      <text>
        <r>
          <rPr>
            <b/>
            <sz val="9"/>
            <color indexed="81"/>
            <rFont val="Tahoma"/>
            <family val="2"/>
          </rPr>
          <t>user:</t>
        </r>
        <r>
          <rPr>
            <sz val="9"/>
            <color indexed="81"/>
            <rFont val="Tahoma"/>
            <family val="2"/>
          </rPr>
          <t xml:space="preserve">
Aplica sólo cuando se requiere de un especialista para desarrollar el taller y no lo puede asumir el equipo técnico contratado.
Pero la ideal es que el equipo técnico del proyecto desarrolle estos eventos</t>
        </r>
      </text>
    </comment>
    <comment ref="B31" authorId="0" shapeId="0" xr:uid="{00000000-0006-0000-0400-000015000000}">
      <text>
        <r>
          <rPr>
            <b/>
            <sz val="9"/>
            <color indexed="81"/>
            <rFont val="Tahoma"/>
            <family val="2"/>
          </rPr>
          <t>user:</t>
        </r>
        <r>
          <rPr>
            <sz val="9"/>
            <color indexed="81"/>
            <rFont val="Tahoma"/>
            <family val="2"/>
          </rPr>
          <t xml:space="preserve">
Aplica sólo cuando se requiere de un especialista para desarrollar el taller y no lo puede asumir el equipo técnico contratado.</t>
        </r>
      </text>
    </comment>
    <comment ref="C31" authorId="2" shapeId="0" xr:uid="{00000000-0006-0000-0400-000016000000}">
      <text>
        <r>
          <rPr>
            <sz val="8"/>
            <color indexed="10"/>
            <rFont val="Tahoma"/>
            <family val="2"/>
          </rPr>
          <t>Escriba el número de Profesionales a Contratar.</t>
        </r>
        <r>
          <rPr>
            <sz val="8"/>
            <color indexed="81"/>
            <rFont val="Tahoma"/>
            <family val="2"/>
          </rPr>
          <t xml:space="preserve">
</t>
        </r>
      </text>
    </comment>
    <comment ref="K31" authorId="0" shapeId="0" xr:uid="{00000000-0006-0000-0400-000017000000}">
      <text>
        <r>
          <rPr>
            <b/>
            <sz val="9"/>
            <color indexed="81"/>
            <rFont val="Tahoma"/>
            <family val="2"/>
          </rPr>
          <t>user:</t>
        </r>
        <r>
          <rPr>
            <sz val="9"/>
            <color indexed="81"/>
            <rFont val="Tahoma"/>
            <family val="2"/>
          </rPr>
          <t xml:space="preserve">
Aplica sólo cuando se requiere de un especialista para desarrollar el taller y no lo puede asumir el equipo técnico contratado.</t>
        </r>
      </text>
    </comment>
    <comment ref="L31" authorId="2" shapeId="0" xr:uid="{00000000-0006-0000-0400-000018000000}">
      <text>
        <r>
          <rPr>
            <sz val="8"/>
            <color indexed="10"/>
            <rFont val="Tahoma"/>
            <family val="2"/>
          </rPr>
          <t>Escriba el número de Profesionales a Contratar.</t>
        </r>
        <r>
          <rPr>
            <sz val="8"/>
            <color indexed="81"/>
            <rFont val="Tahoma"/>
            <family val="2"/>
          </rPr>
          <t xml:space="preserve">
</t>
        </r>
      </text>
    </comment>
    <comment ref="B32" authorId="0" shapeId="0" xr:uid="{00000000-0006-0000-0400-000019000000}">
      <text>
        <r>
          <rPr>
            <b/>
            <sz val="9"/>
            <color indexed="81"/>
            <rFont val="Tahoma"/>
            <family val="2"/>
          </rPr>
          <t>user:</t>
        </r>
        <r>
          <rPr>
            <sz val="9"/>
            <color indexed="81"/>
            <rFont val="Tahoma"/>
            <family val="2"/>
          </rPr>
          <t xml:space="preserve">
Aplica sólo cuando se requiere  un especialista para desarrollar el taller y no lo puede asumir el equipo técnico contratado.</t>
        </r>
      </text>
    </comment>
    <comment ref="K32" authorId="0" shapeId="0" xr:uid="{00000000-0006-0000-0400-00001A000000}">
      <text>
        <r>
          <rPr>
            <b/>
            <sz val="9"/>
            <color indexed="81"/>
            <rFont val="Tahoma"/>
            <family val="2"/>
          </rPr>
          <t>user:</t>
        </r>
        <r>
          <rPr>
            <sz val="9"/>
            <color indexed="81"/>
            <rFont val="Tahoma"/>
            <family val="2"/>
          </rPr>
          <t xml:space="preserve">
Aplica sólo cuando se requiere  un especialista para desarrollar el taller y no lo puede asumir el equipo técnico contratado.</t>
        </r>
      </text>
    </comment>
    <comment ref="B33" authorId="0" shapeId="0" xr:uid="{00000000-0006-0000-0400-00001B000000}">
      <text>
        <r>
          <rPr>
            <b/>
            <sz val="9"/>
            <color indexed="81"/>
            <rFont val="Tahoma"/>
            <family val="2"/>
          </rPr>
          <t>user:</t>
        </r>
        <r>
          <rPr>
            <sz val="9"/>
            <color indexed="81"/>
            <rFont val="Tahoma"/>
            <family val="2"/>
          </rPr>
          <t xml:space="preserve">
Cuando para el éxito del evento requiere el apoyo de un lider comunitario.
</t>
        </r>
      </text>
    </comment>
    <comment ref="K33" authorId="0" shapeId="0" xr:uid="{00000000-0006-0000-0400-00001C000000}">
      <text>
        <r>
          <rPr>
            <b/>
            <sz val="9"/>
            <color indexed="81"/>
            <rFont val="Tahoma"/>
            <family val="2"/>
          </rPr>
          <t>user:</t>
        </r>
        <r>
          <rPr>
            <sz val="9"/>
            <color indexed="81"/>
            <rFont val="Tahoma"/>
            <family val="2"/>
          </rPr>
          <t xml:space="preserve">
Cuando para el éxito del evento requiere el apoyo de un lider comunitario.
</t>
        </r>
      </text>
    </comment>
    <comment ref="B35" authorId="3" shapeId="0" xr:uid="{00000000-0006-0000-0400-00001D000000}">
      <text>
        <r>
          <rPr>
            <sz val="8"/>
            <color indexed="81"/>
            <rFont val="Tahoma"/>
            <family val="2"/>
          </rPr>
          <t xml:space="preserve">Corresponden al servicio que se contratará para garantizar el transporte permanente del equipo técnico en la(s) zona(s) del proyecto. (Motos, Camperos, Auxilio de transporte)
</t>
        </r>
      </text>
    </comment>
    <comment ref="K35" authorId="3" shapeId="0" xr:uid="{00000000-0006-0000-0400-00001E000000}">
      <text>
        <r>
          <rPr>
            <sz val="8"/>
            <color indexed="81"/>
            <rFont val="Tahoma"/>
            <family val="2"/>
          </rPr>
          <t xml:space="preserve">Corresponden al servicio que se contratará para garantizar el transporte permanente del equipo técnico en la(s) zona(s) del proyecto. (Motos, Camperos, Auxilio de transporte)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minambiente</author>
    <author>Preferred Customer</author>
  </authors>
  <commentList>
    <comment ref="B15" authorId="0" shapeId="0" xr:uid="{00000000-0006-0000-0500-000001000000}">
      <text>
        <r>
          <rPr>
            <sz val="8"/>
            <color indexed="81"/>
            <rFont val="Tahoma"/>
            <family val="2"/>
          </rPr>
          <t xml:space="preserve">Corresponde a los equipos requeridos para la ejecución o seguimiento de las actividades de campo. 
Ej: GPS, Cámaras fotográficas, Tamanúa, Brújulas, etc.
</t>
        </r>
      </text>
    </comment>
    <comment ref="J15" authorId="0" shapeId="0" xr:uid="{00000000-0006-0000-0500-000002000000}">
      <text>
        <r>
          <rPr>
            <sz val="8"/>
            <color indexed="81"/>
            <rFont val="Tahoma"/>
            <family val="2"/>
          </rPr>
          <t xml:space="preserve">Corresponde a los equipos requeridos para la ejecución o seguimiento de las actividades de campo. 
Ej: GPS, Cámaras fotográficas, Tamanúa, Brújulas, etc.
</t>
        </r>
      </text>
    </comment>
    <comment ref="B16" authorId="0" shapeId="0" xr:uid="{00000000-0006-0000-0500-000003000000}">
      <text>
        <r>
          <rPr>
            <sz val="8"/>
            <color indexed="81"/>
            <rFont val="Tahoma"/>
            <family val="2"/>
          </rPr>
          <t xml:space="preserve">Corresponde a los equipos requeridos para la ejecución o seguimiento de las actividades de campo. 
Ej: GPS, Cámaras fotográficas, Tamanúa, Brújulas, etc.
</t>
        </r>
      </text>
    </comment>
    <comment ref="J16" authorId="0" shapeId="0" xr:uid="{00000000-0006-0000-0500-000004000000}">
      <text>
        <r>
          <rPr>
            <sz val="8"/>
            <color indexed="81"/>
            <rFont val="Tahoma"/>
            <family val="2"/>
          </rPr>
          <t xml:space="preserve">Corresponde a los equipos requeridos para la ejecución o seguimiento de las actividades de campo. 
Ej: GPS, Cámaras fotográficas, Tamanúa, Brújulas, etc.
</t>
        </r>
      </text>
    </comment>
    <comment ref="B17" authorId="0" shapeId="0" xr:uid="{00000000-0006-0000-0500-000005000000}">
      <text>
        <r>
          <rPr>
            <sz val="8"/>
            <color indexed="81"/>
            <rFont val="Tahoma"/>
            <family val="2"/>
          </rPr>
          <t xml:space="preserve">Corresponde a los equipos requeridos para la ejecución o seguimiento de las actividades de campo. 
Ej: GPS, Cámaras fotográficas, Tamanúa, Brújulas, etc.
</t>
        </r>
      </text>
    </comment>
    <comment ref="J17" authorId="0" shapeId="0" xr:uid="{00000000-0006-0000-0500-000006000000}">
      <text>
        <r>
          <rPr>
            <sz val="8"/>
            <color indexed="81"/>
            <rFont val="Tahoma"/>
            <family val="2"/>
          </rPr>
          <t xml:space="preserve">Corresponde a los equipos requeridos para la ejecución o seguimiento de las actividades de campo. 
Ej: GPS, Cámaras fotográficas, Tamanúa, Brújulas, etc.
</t>
        </r>
      </text>
    </comment>
    <comment ref="B18" authorId="0" shapeId="0" xr:uid="{00000000-0006-0000-0500-000007000000}">
      <text>
        <r>
          <rPr>
            <sz val="8"/>
            <color indexed="81"/>
            <rFont val="Tahoma"/>
            <family val="2"/>
          </rPr>
          <t xml:space="preserve">Corresponde a los equipos requeridos para la ejecución o seguimiento de las actividades de campo. 
Ej: GPS, Cámaras fotográficas, Tamanúa, Brújulas, etc.
</t>
        </r>
      </text>
    </comment>
    <comment ref="J18" authorId="0" shapeId="0" xr:uid="{00000000-0006-0000-0500-000008000000}">
      <text>
        <r>
          <rPr>
            <sz val="8"/>
            <color indexed="81"/>
            <rFont val="Tahoma"/>
            <family val="2"/>
          </rPr>
          <t xml:space="preserve">Corresponde a los equipos requeridos para la ejecución o seguimiento de las actividades de campo. 
Ej: GPS, Cámaras fotográficas, Tamanúa, Brújulas, etc.
</t>
        </r>
      </text>
    </comment>
    <comment ref="C20" authorId="1" shapeId="0" xr:uid="{00000000-0006-0000-0500-000009000000}">
      <text>
        <r>
          <rPr>
            <sz val="8"/>
            <color indexed="10"/>
            <rFont val="Tahoma"/>
            <family val="2"/>
          </rPr>
          <t>Escriba el número de Profesionales a Contratar.</t>
        </r>
        <r>
          <rPr>
            <sz val="8"/>
            <color indexed="81"/>
            <rFont val="Tahoma"/>
            <family val="2"/>
          </rPr>
          <t xml:space="preserve">
</t>
        </r>
      </text>
    </comment>
    <comment ref="K20" authorId="1" shapeId="0" xr:uid="{00000000-0006-0000-0500-00000A000000}">
      <text>
        <r>
          <rPr>
            <sz val="8"/>
            <color indexed="10"/>
            <rFont val="Tahoma"/>
            <family val="2"/>
          </rPr>
          <t>Escriba el número de Profesionales a Contratar.</t>
        </r>
        <r>
          <rPr>
            <sz val="8"/>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minambiente</author>
    <author>user</author>
    <author>Preferred Customer</author>
  </authors>
  <commentList>
    <comment ref="B14" authorId="0" shapeId="0" xr:uid="{00000000-0006-0000-0600-000001000000}">
      <text>
        <r>
          <rPr>
            <sz val="8"/>
            <color indexed="81"/>
            <rFont val="Tahoma"/>
            <family val="2"/>
          </rPr>
          <t xml:space="preserve">Corresponde a los equipos requeridos para la instalación de parcelas y levantamiento de información en  campo. 
Ej: GPS, Cámaras fotográficas, Tamanúa, Brújulas, etc.
</t>
        </r>
      </text>
    </comment>
    <comment ref="B18" authorId="1" shapeId="0" xr:uid="{00000000-0006-0000-0600-000002000000}">
      <text>
        <r>
          <rPr>
            <b/>
            <sz val="9"/>
            <color indexed="81"/>
            <rFont val="Tahoma"/>
            <family val="2"/>
          </rPr>
          <t>user:</t>
        </r>
        <r>
          <rPr>
            <sz val="9"/>
            <color indexed="81"/>
            <rFont val="Tahoma"/>
            <family val="2"/>
          </rPr>
          <t xml:space="preserve">
Corresponde al equipo profesional encargado de la instalación y levantamiento de la información de las parcelas en campo, así como del análisis y procesamiento de la información</t>
        </r>
      </text>
    </comment>
    <comment ref="C19" authorId="2" shapeId="0" xr:uid="{00000000-0006-0000-0600-000003000000}">
      <text>
        <r>
          <rPr>
            <sz val="8"/>
            <color indexed="10"/>
            <rFont val="Tahoma"/>
            <family val="2"/>
          </rPr>
          <t>Escriba el número de Profesionales a Contratar.</t>
        </r>
        <r>
          <rPr>
            <sz val="8"/>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minambiente</author>
    <author>user</author>
    <author>fcbrach5</author>
    <author>Preferred Customer</author>
    <author>-</author>
  </authors>
  <commentList>
    <comment ref="B15" authorId="0" shapeId="0" xr:uid="{00000000-0006-0000-0700-000001000000}">
      <text>
        <r>
          <rPr>
            <sz val="8"/>
            <color indexed="81"/>
            <rFont val="Tahoma"/>
            <family val="2"/>
          </rPr>
          <t xml:space="preserve">Corresponde a los equipos requeridos para la ejecución o seguimiento de las actividades de campo. 
Ej: GPS, Cámaras fotográficas, Tamanúa, Brújulas, etc.
</t>
        </r>
      </text>
    </comment>
    <comment ref="D15" authorId="1" shapeId="0" xr:uid="{00000000-0006-0000-0700-000002000000}">
      <text>
        <r>
          <rPr>
            <b/>
            <sz val="9"/>
            <color indexed="81"/>
            <rFont val="Tahoma"/>
            <family val="2"/>
          </rPr>
          <t>user:</t>
        </r>
        <r>
          <rPr>
            <sz val="9"/>
            <color indexed="81"/>
            <rFont val="Tahoma"/>
            <family val="2"/>
          </rPr>
          <t xml:space="preserve">
Describir el equipo requerido</t>
        </r>
      </text>
    </comment>
    <comment ref="D19" authorId="2" shapeId="0" xr:uid="{00000000-0006-0000-0700-000003000000}">
      <text>
        <r>
          <rPr>
            <sz val="9"/>
            <color indexed="81"/>
            <rFont val="Tahoma"/>
            <family val="2"/>
          </rPr>
          <t>Corresponde a folletos, vallas, cartillas, etc.</t>
        </r>
      </text>
    </comment>
    <comment ref="L20" authorId="3" shapeId="0" xr:uid="{00000000-0006-0000-0700-000004000000}">
      <text>
        <r>
          <rPr>
            <sz val="8"/>
            <color indexed="10"/>
            <rFont val="Tahoma"/>
            <family val="2"/>
          </rPr>
          <t>Escriba el número de Profesionales a Contratar.</t>
        </r>
        <r>
          <rPr>
            <sz val="8"/>
            <color indexed="81"/>
            <rFont val="Tahoma"/>
            <family val="2"/>
          </rPr>
          <t xml:space="preserve">
</t>
        </r>
      </text>
    </comment>
    <comment ref="O20" authorId="3" shapeId="0" xr:uid="{00000000-0006-0000-0700-000005000000}">
      <text>
        <r>
          <rPr>
            <sz val="8"/>
            <color indexed="10"/>
            <rFont val="Tahoma"/>
            <family val="2"/>
          </rPr>
          <t>Escriba la dedicación al proyecto en % del personal propuesto.</t>
        </r>
        <r>
          <rPr>
            <sz val="8"/>
            <color indexed="81"/>
            <rFont val="Tahoma"/>
            <family val="2"/>
          </rPr>
          <t xml:space="preserve">
</t>
        </r>
      </text>
    </comment>
    <comment ref="U20" authorId="3" shapeId="0" xr:uid="{00000000-0006-0000-0700-000006000000}">
      <text>
        <r>
          <rPr>
            <sz val="8"/>
            <color indexed="10"/>
            <rFont val="Tahoma"/>
            <family val="2"/>
          </rPr>
          <t>Escriba el número de Profesionales a Contratar.</t>
        </r>
        <r>
          <rPr>
            <sz val="8"/>
            <color indexed="81"/>
            <rFont val="Tahoma"/>
            <family val="2"/>
          </rPr>
          <t xml:space="preserve">
</t>
        </r>
      </text>
    </comment>
    <comment ref="X20" authorId="3" shapeId="0" xr:uid="{00000000-0006-0000-0700-000007000000}">
      <text>
        <r>
          <rPr>
            <sz val="8"/>
            <color indexed="10"/>
            <rFont val="Tahoma"/>
            <family val="2"/>
          </rPr>
          <t>Escriba la dedicación al proyecto en % del personal propuesto.</t>
        </r>
        <r>
          <rPr>
            <sz val="8"/>
            <color indexed="81"/>
            <rFont val="Tahoma"/>
            <family val="2"/>
          </rPr>
          <t xml:space="preserve">
</t>
        </r>
      </text>
    </comment>
    <comment ref="C21" authorId="3" shapeId="0" xr:uid="{00000000-0006-0000-0700-000008000000}">
      <text>
        <r>
          <rPr>
            <sz val="8"/>
            <color indexed="10"/>
            <rFont val="Tahoma"/>
            <family val="2"/>
          </rPr>
          <t>Escriba el número de Profesionales a Contratar.</t>
        </r>
        <r>
          <rPr>
            <sz val="8"/>
            <color indexed="81"/>
            <rFont val="Tahoma"/>
            <family val="2"/>
          </rPr>
          <t xml:space="preserve">
</t>
        </r>
      </text>
    </comment>
    <comment ref="F21" authorId="3" shapeId="0" xr:uid="{00000000-0006-0000-0700-000009000000}">
      <text>
        <r>
          <rPr>
            <sz val="8"/>
            <color indexed="10"/>
            <rFont val="Tahoma"/>
            <family val="2"/>
          </rPr>
          <t>Escriba el % de dedicación al proyecto del personal propuesto.</t>
        </r>
        <r>
          <rPr>
            <sz val="8"/>
            <color indexed="81"/>
            <rFont val="Tahoma"/>
            <family val="2"/>
          </rPr>
          <t xml:space="preserve">
</t>
        </r>
      </text>
    </comment>
    <comment ref="F22" authorId="3" shapeId="0" xr:uid="{00000000-0006-0000-0700-00000A000000}">
      <text>
        <r>
          <rPr>
            <sz val="8"/>
            <color indexed="10"/>
            <rFont val="Tahoma"/>
            <family val="2"/>
          </rPr>
          <t>Escriba el % de dedicación al proyecto del personal propuesto.</t>
        </r>
        <r>
          <rPr>
            <sz val="8"/>
            <color indexed="81"/>
            <rFont val="Tahoma"/>
            <family val="2"/>
          </rPr>
          <t xml:space="preserve">
</t>
        </r>
      </text>
    </comment>
    <comment ref="F23" authorId="3" shapeId="0" xr:uid="{00000000-0006-0000-0700-00000B000000}">
      <text>
        <r>
          <rPr>
            <sz val="8"/>
            <color indexed="10"/>
            <rFont val="Tahoma"/>
            <family val="2"/>
          </rPr>
          <t>Escriba el % de dedicación al proyecto del personal propuesto.</t>
        </r>
        <r>
          <rPr>
            <sz val="8"/>
            <color indexed="81"/>
            <rFont val="Tahoma"/>
            <family val="2"/>
          </rPr>
          <t xml:space="preserve">
</t>
        </r>
      </text>
    </comment>
    <comment ref="F24" authorId="3" shapeId="0" xr:uid="{00000000-0006-0000-0700-00000C000000}">
      <text>
        <r>
          <rPr>
            <sz val="8"/>
            <color indexed="10"/>
            <rFont val="Tahoma"/>
            <family val="2"/>
          </rPr>
          <t>Escriba el % de dedicación al proyecto del personal propuesto.</t>
        </r>
        <r>
          <rPr>
            <sz val="8"/>
            <color indexed="81"/>
            <rFont val="Tahoma"/>
            <family val="2"/>
          </rPr>
          <t xml:space="preserve">
</t>
        </r>
      </text>
    </comment>
    <comment ref="B25" authorId="4" shapeId="0" xr:uid="{00000000-0006-0000-0700-00000D000000}">
      <text>
        <r>
          <rPr>
            <sz val="8"/>
            <color indexed="81"/>
            <rFont val="Tahoma"/>
            <family val="2"/>
          </rPr>
          <t xml:space="preserve">Corresponden al servicio que se contratará para garantizar el transporte permanente del equipo técnico en la(s) zona(s) del proyecto. (Motos, Camperos, Auxilio de transporte)
</t>
        </r>
      </text>
    </comment>
    <comment ref="F25" authorId="3" shapeId="0" xr:uid="{00000000-0006-0000-0700-00000E000000}">
      <text>
        <r>
          <rPr>
            <sz val="8"/>
            <color indexed="10"/>
            <rFont val="Tahoma"/>
            <family val="2"/>
          </rPr>
          <t>Escriba el % de dedicación del transporte para el personal propuesto.</t>
        </r>
        <r>
          <rPr>
            <sz val="8"/>
            <color indexed="81"/>
            <rFont val="Tahoma"/>
            <family val="2"/>
          </rPr>
          <t xml:space="preserve">
</t>
        </r>
      </text>
    </comment>
    <comment ref="B33" authorId="0" shapeId="0" xr:uid="{00000000-0006-0000-0700-00000F000000}">
      <text>
        <r>
          <rPr>
            <sz val="8"/>
            <color indexed="81"/>
            <rFont val="Tahoma"/>
            <family val="2"/>
          </rPr>
          <t>Los gastos de gestión no prodrán superar el</t>
        </r>
        <r>
          <rPr>
            <b/>
            <sz val="8"/>
            <color indexed="81"/>
            <rFont val="Tahoma"/>
            <family val="2"/>
          </rPr>
          <t xml:space="preserve"> </t>
        </r>
        <r>
          <rPr>
            <b/>
            <sz val="8"/>
            <color indexed="10"/>
            <rFont val="Tahoma"/>
            <family val="2"/>
          </rPr>
          <t>20%</t>
        </r>
        <r>
          <rPr>
            <b/>
            <sz val="8"/>
            <color indexed="81"/>
            <rFont val="Tahoma"/>
            <family val="2"/>
          </rPr>
          <t xml:space="preserve"> </t>
        </r>
        <r>
          <rPr>
            <sz val="8"/>
            <color indexed="81"/>
            <rFont val="Tahoma"/>
            <family val="2"/>
          </rPr>
          <t>de los costos de inversión del proyecto.</t>
        </r>
        <r>
          <rPr>
            <sz val="8"/>
            <color indexed="81"/>
            <rFont val="Tahoma"/>
            <family val="2"/>
          </rPr>
          <t xml:space="preserve">
</t>
        </r>
      </text>
    </comment>
    <comment ref="B35" authorId="0" shapeId="0" xr:uid="{00000000-0006-0000-0700-000010000000}">
      <text>
        <r>
          <rPr>
            <sz val="8"/>
            <color indexed="81"/>
            <rFont val="Tahoma"/>
            <family val="2"/>
          </rPr>
          <t>Los gastos de gestión no prodrán superar el</t>
        </r>
        <r>
          <rPr>
            <b/>
            <sz val="8"/>
            <color indexed="81"/>
            <rFont val="Tahoma"/>
            <family val="2"/>
          </rPr>
          <t xml:space="preserve"> </t>
        </r>
        <r>
          <rPr>
            <b/>
            <sz val="8"/>
            <color indexed="10"/>
            <rFont val="Tahoma"/>
            <family val="2"/>
          </rPr>
          <t>20%</t>
        </r>
        <r>
          <rPr>
            <b/>
            <sz val="8"/>
            <color indexed="81"/>
            <rFont val="Tahoma"/>
            <family val="2"/>
          </rPr>
          <t xml:space="preserve"> </t>
        </r>
        <r>
          <rPr>
            <sz val="8"/>
            <color indexed="81"/>
            <rFont val="Tahoma"/>
            <family val="2"/>
          </rPr>
          <t>de los costos de inversión del proyecto.</t>
        </r>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Preferred Customer</author>
    <author>minambiente</author>
  </authors>
  <commentList>
    <comment ref="C11" authorId="0" shapeId="0" xr:uid="{00000000-0006-0000-0800-000001000000}">
      <text>
        <r>
          <rPr>
            <sz val="8"/>
            <color indexed="81"/>
            <rFont val="Tahoma"/>
            <family val="2"/>
          </rPr>
          <t xml:space="preserve">Marque con una </t>
        </r>
        <r>
          <rPr>
            <b/>
            <sz val="8"/>
            <color indexed="81"/>
            <rFont val="Tahoma"/>
            <family val="2"/>
          </rPr>
          <t>X</t>
        </r>
        <r>
          <rPr>
            <sz val="8"/>
            <color indexed="81"/>
            <rFont val="Tahoma"/>
            <family val="2"/>
          </rPr>
          <t xml:space="preserve"> si la HMP propuesta tiene Aislamiento y coloque el número de Has. proyectadas para esa HMP.</t>
        </r>
        <r>
          <rPr>
            <sz val="8"/>
            <color indexed="81"/>
            <rFont val="Tahoma"/>
            <family val="2"/>
          </rPr>
          <t xml:space="preserve">
</t>
        </r>
      </text>
    </comment>
    <comment ref="D12" authorId="1" shapeId="0" xr:uid="{00000000-0006-0000-0800-000002000000}">
      <text>
        <r>
          <rPr>
            <b/>
            <sz val="8"/>
            <color indexed="81"/>
            <rFont val="Tahoma"/>
            <family val="2"/>
          </rPr>
          <t>Escriba el número de Hectareas a AISLAR por cada HMP.</t>
        </r>
        <r>
          <rPr>
            <sz val="8"/>
            <color indexed="81"/>
            <rFont val="Tahoma"/>
            <family val="2"/>
          </rPr>
          <t xml:space="preserve">
</t>
        </r>
      </text>
    </comment>
    <comment ref="C17" authorId="0" shapeId="0" xr:uid="{00000000-0006-0000-0800-000003000000}">
      <text>
        <r>
          <rPr>
            <b/>
            <sz val="8"/>
            <color indexed="10"/>
            <rFont val="Tahoma"/>
            <family val="2"/>
          </rPr>
          <t>El sistema Cercas Vivas no contempla Aislamiento</t>
        </r>
        <r>
          <rPr>
            <sz val="8"/>
            <color indexed="81"/>
            <rFont val="Tahoma"/>
            <family val="2"/>
          </rPr>
          <t xml:space="preserve">
</t>
        </r>
      </text>
    </comment>
    <comment ref="B39" authorId="1" shapeId="0" xr:uid="{00000000-0006-0000-0800-000004000000}">
      <text>
        <r>
          <rPr>
            <sz val="8"/>
            <color indexed="81"/>
            <rFont val="Tahoma"/>
            <family val="2"/>
          </rPr>
          <t xml:space="preserve">El abono orgánico aplica únicamente si se contempló este insumo en el sistema Reforestación Protectora Productora  con </t>
        </r>
        <r>
          <rPr>
            <b/>
            <sz val="8"/>
            <color indexed="81"/>
            <rFont val="Tahoma"/>
            <family val="2"/>
          </rPr>
          <t>GUADUA</t>
        </r>
        <r>
          <rPr>
            <sz val="8"/>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JAIRO GARCIA RODRIGUEZ</author>
  </authors>
  <commentList>
    <comment ref="J60" authorId="0" shapeId="0" xr:uid="{00000000-0006-0000-0900-000001000000}">
      <text>
        <r>
          <rPr>
            <sz val="8"/>
            <color indexed="81"/>
            <rFont val="Tahoma"/>
            <family val="2"/>
          </rPr>
          <t xml:space="preserve">Seleccione las siglas del sistema proyectado. Ej.  </t>
        </r>
        <r>
          <rPr>
            <sz val="8"/>
            <color indexed="10"/>
            <rFont val="Tahoma"/>
            <family val="2"/>
          </rPr>
          <t xml:space="preserve">
- Reforestación para la restauración (RPR)
- Reintroducción de Material Vegetal para la Restauración (RiMVR)
- Reforestación Protectora - Productora con Guadua (RPPG)
- Sistemas Agroforestales / Silvopastoriles (SAF/SSP)
- Cercas Vivas (CV)
- Enriquecimientos vegetales (EV)
- Restauración Pasiva (RP)</t>
        </r>
      </text>
    </comment>
    <comment ref="J78" authorId="0" shapeId="0" xr:uid="{00000000-0006-0000-0900-000002000000}">
      <text>
        <r>
          <rPr>
            <sz val="8"/>
            <color indexed="81"/>
            <rFont val="Tahoma"/>
            <family val="2"/>
          </rPr>
          <t xml:space="preserve">Escriba las siglas del sistema proyectado. Ej.  </t>
        </r>
        <r>
          <rPr>
            <sz val="8"/>
            <color indexed="10"/>
            <rFont val="Tahoma"/>
            <family val="2"/>
          </rPr>
          <t>RPP</t>
        </r>
        <r>
          <rPr>
            <sz val="8"/>
            <color indexed="81"/>
            <rFont val="Tahoma"/>
            <family val="2"/>
          </rPr>
          <t xml:space="preserve">: Ref. Protectora-Productora
</t>
        </r>
        <r>
          <rPr>
            <sz val="8"/>
            <color indexed="10"/>
            <rFont val="Tahoma"/>
            <family val="2"/>
          </rPr>
          <t>RP</t>
        </r>
        <r>
          <rPr>
            <sz val="8"/>
            <color indexed="81"/>
            <rFont val="Tahoma"/>
            <family val="2"/>
          </rPr>
          <t xml:space="preserve">: Ref. Protectora
</t>
        </r>
        <r>
          <rPr>
            <sz val="8"/>
            <color indexed="10"/>
            <rFont val="Tahoma"/>
            <family val="2"/>
          </rPr>
          <t>RPPG</t>
        </r>
        <r>
          <rPr>
            <sz val="8"/>
            <color indexed="81"/>
            <rFont val="Tahoma"/>
            <family val="2"/>
          </rPr>
          <t xml:space="preserve">: Ref. Protec-Product con Guadua
</t>
        </r>
        <r>
          <rPr>
            <sz val="8"/>
            <color indexed="10"/>
            <rFont val="Tahoma"/>
            <family val="2"/>
          </rPr>
          <t>SAF</t>
        </r>
        <r>
          <rPr>
            <sz val="8"/>
            <color indexed="81"/>
            <rFont val="Tahoma"/>
            <family val="2"/>
          </rPr>
          <t xml:space="preserve">: Sistemas Agroforestales
</t>
        </r>
        <r>
          <rPr>
            <sz val="8"/>
            <color indexed="10"/>
            <rFont val="Tahoma"/>
            <family val="2"/>
          </rPr>
          <t>CV</t>
        </r>
        <r>
          <rPr>
            <sz val="8"/>
            <color indexed="81"/>
            <rFont val="Tahoma"/>
            <family val="2"/>
          </rPr>
          <t xml:space="preserve">: Cercas Vivas
</t>
        </r>
        <r>
          <rPr>
            <sz val="8"/>
            <color indexed="10"/>
            <rFont val="Tahoma"/>
            <family val="2"/>
          </rPr>
          <t>EV</t>
        </r>
        <r>
          <rPr>
            <sz val="8"/>
            <color indexed="81"/>
            <rFont val="Tahoma"/>
            <family val="2"/>
          </rPr>
          <t xml:space="preserve">: Enriquecimientos Vegetales
</t>
        </r>
        <r>
          <rPr>
            <sz val="8"/>
            <color indexed="10"/>
            <rFont val="Tahoma"/>
            <family val="2"/>
          </rPr>
          <t>CBN-A</t>
        </r>
        <r>
          <rPr>
            <sz val="8"/>
            <color indexed="81"/>
            <rFont val="Tahoma"/>
            <family val="2"/>
          </rPr>
          <t>: Conservación de Bosque Natural.</t>
        </r>
      </text>
    </comment>
    <comment ref="J130" authorId="0" shapeId="0" xr:uid="{00000000-0006-0000-0900-000003000000}">
      <text>
        <r>
          <rPr>
            <sz val="8"/>
            <color indexed="81"/>
            <rFont val="Tahoma"/>
            <family val="2"/>
          </rPr>
          <t xml:space="preserve">Escriba las siglas del sistema proyectado. Ej.  </t>
        </r>
        <r>
          <rPr>
            <sz val="8"/>
            <color indexed="10"/>
            <rFont val="Tahoma"/>
            <family val="2"/>
          </rPr>
          <t>RPP</t>
        </r>
        <r>
          <rPr>
            <sz val="8"/>
            <color indexed="81"/>
            <rFont val="Tahoma"/>
            <family val="2"/>
          </rPr>
          <t xml:space="preserve">: Ref. Protectora-Productora
</t>
        </r>
        <r>
          <rPr>
            <sz val="8"/>
            <color indexed="10"/>
            <rFont val="Tahoma"/>
            <family val="2"/>
          </rPr>
          <t>RP</t>
        </r>
        <r>
          <rPr>
            <sz val="8"/>
            <color indexed="81"/>
            <rFont val="Tahoma"/>
            <family val="2"/>
          </rPr>
          <t xml:space="preserve">: Ref. Protectora
</t>
        </r>
        <r>
          <rPr>
            <sz val="8"/>
            <color indexed="10"/>
            <rFont val="Tahoma"/>
            <family val="2"/>
          </rPr>
          <t>RPPG</t>
        </r>
        <r>
          <rPr>
            <sz val="8"/>
            <color indexed="81"/>
            <rFont val="Tahoma"/>
            <family val="2"/>
          </rPr>
          <t xml:space="preserve">: Ref. Protec-Product con Guadua
</t>
        </r>
        <r>
          <rPr>
            <sz val="8"/>
            <color indexed="10"/>
            <rFont val="Tahoma"/>
            <family val="2"/>
          </rPr>
          <t>SAF</t>
        </r>
        <r>
          <rPr>
            <sz val="8"/>
            <color indexed="81"/>
            <rFont val="Tahoma"/>
            <family val="2"/>
          </rPr>
          <t xml:space="preserve">: Sistemas Agroforestales
</t>
        </r>
        <r>
          <rPr>
            <sz val="8"/>
            <color indexed="10"/>
            <rFont val="Tahoma"/>
            <family val="2"/>
          </rPr>
          <t>CV</t>
        </r>
        <r>
          <rPr>
            <sz val="8"/>
            <color indexed="81"/>
            <rFont val="Tahoma"/>
            <family val="2"/>
          </rPr>
          <t xml:space="preserve">: Cercas Vivas
</t>
        </r>
        <r>
          <rPr>
            <sz val="8"/>
            <color indexed="10"/>
            <rFont val="Tahoma"/>
            <family val="2"/>
          </rPr>
          <t>EV</t>
        </r>
        <r>
          <rPr>
            <sz val="8"/>
            <color indexed="81"/>
            <rFont val="Tahoma"/>
            <family val="2"/>
          </rPr>
          <t xml:space="preserve">: Enriquecimientos Vegetales
</t>
        </r>
        <r>
          <rPr>
            <sz val="8"/>
            <color indexed="10"/>
            <rFont val="Tahoma"/>
            <family val="2"/>
          </rPr>
          <t>CBN-A</t>
        </r>
        <r>
          <rPr>
            <sz val="8"/>
            <color indexed="81"/>
            <rFont val="Tahoma"/>
            <family val="2"/>
          </rPr>
          <t>: Conservación de Bosque Natural.</t>
        </r>
      </text>
    </comment>
    <comment ref="J182" authorId="0" shapeId="0" xr:uid="{00000000-0006-0000-0900-000004000000}">
      <text>
        <r>
          <rPr>
            <sz val="8"/>
            <color indexed="81"/>
            <rFont val="Tahoma"/>
            <family val="2"/>
          </rPr>
          <t xml:space="preserve">Escriba las siglas del sistema proyectado. Ej.  </t>
        </r>
        <r>
          <rPr>
            <sz val="8"/>
            <color indexed="10"/>
            <rFont val="Tahoma"/>
            <family val="2"/>
          </rPr>
          <t>RPP</t>
        </r>
        <r>
          <rPr>
            <sz val="8"/>
            <color indexed="81"/>
            <rFont val="Tahoma"/>
            <family val="2"/>
          </rPr>
          <t xml:space="preserve">: Ref. Protectora-Productora
</t>
        </r>
        <r>
          <rPr>
            <sz val="8"/>
            <color indexed="10"/>
            <rFont val="Tahoma"/>
            <family val="2"/>
          </rPr>
          <t>RP</t>
        </r>
        <r>
          <rPr>
            <sz val="8"/>
            <color indexed="81"/>
            <rFont val="Tahoma"/>
            <family val="2"/>
          </rPr>
          <t xml:space="preserve">: Ref. Protectora
</t>
        </r>
        <r>
          <rPr>
            <sz val="8"/>
            <color indexed="10"/>
            <rFont val="Tahoma"/>
            <family val="2"/>
          </rPr>
          <t>RPPG</t>
        </r>
        <r>
          <rPr>
            <sz val="8"/>
            <color indexed="81"/>
            <rFont val="Tahoma"/>
            <family val="2"/>
          </rPr>
          <t xml:space="preserve">: Ref. Protec-Product con Guadua
</t>
        </r>
        <r>
          <rPr>
            <sz val="8"/>
            <color indexed="10"/>
            <rFont val="Tahoma"/>
            <family val="2"/>
          </rPr>
          <t>SAF</t>
        </r>
        <r>
          <rPr>
            <sz val="8"/>
            <color indexed="81"/>
            <rFont val="Tahoma"/>
            <family val="2"/>
          </rPr>
          <t xml:space="preserve">: Sistemas Agroforestales
</t>
        </r>
        <r>
          <rPr>
            <sz val="8"/>
            <color indexed="10"/>
            <rFont val="Tahoma"/>
            <family val="2"/>
          </rPr>
          <t>CV</t>
        </r>
        <r>
          <rPr>
            <sz val="8"/>
            <color indexed="81"/>
            <rFont val="Tahoma"/>
            <family val="2"/>
          </rPr>
          <t xml:space="preserve">: Cercas Vivas
</t>
        </r>
        <r>
          <rPr>
            <sz val="8"/>
            <color indexed="10"/>
            <rFont val="Tahoma"/>
            <family val="2"/>
          </rPr>
          <t>EV</t>
        </r>
        <r>
          <rPr>
            <sz val="8"/>
            <color indexed="81"/>
            <rFont val="Tahoma"/>
            <family val="2"/>
          </rPr>
          <t xml:space="preserve">: Enriquecimientos Vegetales
</t>
        </r>
        <r>
          <rPr>
            <sz val="8"/>
            <color indexed="10"/>
            <rFont val="Tahoma"/>
            <family val="2"/>
          </rPr>
          <t>CBN-A</t>
        </r>
        <r>
          <rPr>
            <sz val="8"/>
            <color indexed="81"/>
            <rFont val="Tahoma"/>
            <family val="2"/>
          </rPr>
          <t>: Conservación de Bosque Natural.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Preferred Customer</author>
  </authors>
  <commentList>
    <comment ref="H10" authorId="0" shapeId="0" xr:uid="{00000000-0006-0000-0A00-000001000000}">
      <text>
        <r>
          <rPr>
            <sz val="8"/>
            <color indexed="10"/>
            <rFont val="Tahoma"/>
            <family val="2"/>
          </rPr>
          <t xml:space="preserve">Determine el rango del monto de contratación de la Corporación a partir del cual </t>
        </r>
        <r>
          <rPr>
            <b/>
            <sz val="8"/>
            <color indexed="10"/>
            <rFont val="Tahoma"/>
            <family val="2"/>
          </rPr>
          <t xml:space="preserve">NO </t>
        </r>
        <r>
          <rPr>
            <sz val="8"/>
            <color indexed="10"/>
            <rFont val="Tahoma"/>
            <family val="2"/>
          </rPr>
          <t>se requieren Formalidades Plenas.</t>
        </r>
        <r>
          <rPr>
            <sz val="8"/>
            <color indexed="81"/>
            <rFont val="Tahoma"/>
            <family val="2"/>
          </rPr>
          <t xml:space="preserve">
</t>
        </r>
      </text>
    </comment>
    <comment ref="H11" authorId="0" shapeId="0" xr:uid="{00000000-0006-0000-0A00-000002000000}">
      <text>
        <r>
          <rPr>
            <sz val="8"/>
            <color indexed="10"/>
            <rFont val="Tahoma"/>
            <family val="2"/>
          </rPr>
          <t>Determine el monto de contratación de la Corporación a partir del cual se requieren Formalidades Plenas.</t>
        </r>
        <r>
          <rPr>
            <sz val="8"/>
            <color indexed="81"/>
            <rFont val="Tahoma"/>
            <family val="2"/>
          </rPr>
          <t xml:space="preserve">
</t>
        </r>
      </text>
    </comment>
    <comment ref="H14" authorId="0" shapeId="0" xr:uid="{00000000-0006-0000-0A00-000003000000}">
      <text>
        <r>
          <rPr>
            <sz val="8"/>
            <color indexed="10"/>
            <rFont val="Tahoma"/>
            <family val="2"/>
          </rPr>
          <t xml:space="preserve">Se debe identificar en este campo  que tipo de contratación se debe realizar en desarrollo de la actividad que esta demandando recursos. Estas son:
- </t>
        </r>
        <r>
          <rPr>
            <sz val="8"/>
            <color indexed="8"/>
            <rFont val="Tahoma"/>
            <family val="2"/>
          </rPr>
          <t>Consultoría o Interventoría</t>
        </r>
        <r>
          <rPr>
            <sz val="8"/>
            <color indexed="10"/>
            <rFont val="Tahoma"/>
            <family val="2"/>
          </rPr>
          <t xml:space="preserve">.
- </t>
        </r>
        <r>
          <rPr>
            <sz val="8"/>
            <color indexed="8"/>
            <rFont val="Tahoma"/>
            <family val="2"/>
          </rPr>
          <t xml:space="preserve">Bienes y Servicios (Suministro)  </t>
        </r>
        <r>
          <rPr>
            <sz val="8"/>
            <color indexed="10"/>
            <rFont val="Tahoma"/>
            <family val="2"/>
          </rPr>
          <t xml:space="preserve">.
- </t>
        </r>
        <r>
          <rPr>
            <sz val="8"/>
            <color indexed="8"/>
            <rFont val="Tahoma"/>
            <family val="2"/>
          </rPr>
          <t>Obras (ejecución de obras civiles)</t>
        </r>
        <r>
          <rPr>
            <sz val="8"/>
            <color indexed="10"/>
            <rFont val="Tahoma"/>
            <family val="2"/>
          </rPr>
          <t>.</t>
        </r>
      </text>
    </comment>
    <comment ref="I14" authorId="0" shapeId="0" xr:uid="{00000000-0006-0000-0A00-000004000000}">
      <text>
        <r>
          <rPr>
            <sz val="8"/>
            <color indexed="10"/>
            <rFont val="Tahoma"/>
            <family val="2"/>
          </rPr>
          <t xml:space="preserve">En este campo se debe identificar cual modalidad, de las establecidas por el BID se emplea para el proceso de selección. Estas son:
- </t>
        </r>
        <r>
          <rPr>
            <sz val="8"/>
            <color indexed="8"/>
            <rFont val="Tahoma"/>
            <family val="2"/>
          </rPr>
          <t>LPN</t>
        </r>
        <r>
          <rPr>
            <sz val="8"/>
            <color indexed="10"/>
            <rFont val="Tahoma"/>
            <family val="2"/>
          </rPr>
          <t xml:space="preserve">: Licitación Pública Nacional 
- </t>
        </r>
        <r>
          <rPr>
            <sz val="8"/>
            <color indexed="8"/>
            <rFont val="Tahoma"/>
            <family val="2"/>
          </rPr>
          <t>CP</t>
        </r>
        <r>
          <rPr>
            <sz val="8"/>
            <color indexed="10"/>
            <rFont val="Tahoma"/>
            <family val="2"/>
          </rPr>
          <t xml:space="preserve">:  Concurso Público
- </t>
        </r>
        <r>
          <rPr>
            <sz val="8"/>
            <color indexed="8"/>
            <rFont val="Tahoma"/>
            <family val="2"/>
          </rPr>
          <t>CM</t>
        </r>
        <r>
          <rPr>
            <sz val="8"/>
            <color indexed="10"/>
            <rFont val="Tahoma"/>
            <family val="2"/>
          </rPr>
          <t xml:space="preserve">:  Concurso de Méritos
- </t>
        </r>
        <r>
          <rPr>
            <sz val="8"/>
            <color indexed="8"/>
            <rFont val="Tahoma"/>
            <family val="2"/>
          </rPr>
          <t xml:space="preserve">Shopping: </t>
        </r>
        <r>
          <rPr>
            <sz val="8"/>
            <color indexed="10"/>
            <rFont val="Tahoma"/>
            <family val="2"/>
          </rPr>
          <t>Comparación de precios (3 cotizaciones).
-</t>
        </r>
        <r>
          <rPr>
            <sz val="8"/>
            <color indexed="8"/>
            <rFont val="Tahoma"/>
            <family val="2"/>
          </rPr>
          <t>CDC</t>
        </r>
        <r>
          <rPr>
            <sz val="8"/>
            <color indexed="10"/>
            <rFont val="Tahoma"/>
            <family val="2"/>
          </rPr>
          <t xml:space="preserve">: Contratación Directa con Comunidad.
NOTA: El uso de la modalidad depende del monto de la contratación. </t>
        </r>
        <r>
          <rPr>
            <b/>
            <sz val="8"/>
            <color indexed="10"/>
            <rFont val="Tahoma"/>
            <family val="2"/>
          </rPr>
          <t>La Mano de Obra No Calificada es el Único rubro que puede contratarse directamente (CDC) y debe hacerse exclusivamente con la comunidad.</t>
        </r>
      </text>
    </comment>
    <comment ref="J14" authorId="0" shapeId="0" xr:uid="{00000000-0006-0000-0A00-000005000000}">
      <text>
        <r>
          <rPr>
            <sz val="8"/>
            <color indexed="10"/>
            <rFont val="Tahoma"/>
            <family val="2"/>
          </rPr>
          <t xml:space="preserve">Se deberá hacer explícito el método empleado en la selección de las propuestas:
- </t>
        </r>
        <r>
          <rPr>
            <sz val="8"/>
            <color indexed="8"/>
            <rFont val="Tahoma"/>
            <family val="2"/>
          </rPr>
          <t>SBCC</t>
        </r>
        <r>
          <rPr>
            <sz val="8"/>
            <color indexed="10"/>
            <rFont val="Tahoma"/>
            <family val="2"/>
          </rPr>
          <t xml:space="preserve">: Selección Basada en Calidad y Costo
- </t>
        </r>
        <r>
          <rPr>
            <sz val="8"/>
            <color indexed="8"/>
            <rFont val="Tahoma"/>
            <family val="2"/>
          </rPr>
          <t>SBC</t>
        </r>
        <r>
          <rPr>
            <sz val="8"/>
            <color indexed="10"/>
            <rFont val="Tahoma"/>
            <family val="2"/>
          </rPr>
          <t xml:space="preserve">: Selección Basada en Calidad 
- </t>
        </r>
        <r>
          <rPr>
            <sz val="8"/>
            <color indexed="8"/>
            <rFont val="Tahoma"/>
            <family val="2"/>
          </rPr>
          <t>SBPF</t>
        </r>
        <r>
          <rPr>
            <sz val="8"/>
            <color indexed="10"/>
            <rFont val="Tahoma"/>
            <family val="2"/>
          </rPr>
          <t xml:space="preserve">: Selección Basada en Presupuesto Fijo
- </t>
        </r>
        <r>
          <rPr>
            <sz val="8"/>
            <color indexed="8"/>
            <rFont val="Tahoma"/>
            <family val="2"/>
          </rPr>
          <t>SBMC</t>
        </r>
        <r>
          <rPr>
            <sz val="8"/>
            <color indexed="10"/>
            <rFont val="Tahoma"/>
            <family val="2"/>
          </rPr>
          <t>: Selección Basada en el Menor Costo.
-</t>
        </r>
        <r>
          <rPr>
            <sz val="8"/>
            <color indexed="8"/>
            <rFont val="Tahoma"/>
            <family val="2"/>
          </rPr>
          <t xml:space="preserve"> SD</t>
        </r>
        <r>
          <rPr>
            <sz val="8"/>
            <color indexed="10"/>
            <rFont val="Tahoma"/>
            <family val="2"/>
          </rPr>
          <t xml:space="preserve">: Selección Directa a comunidades beneficiarias
         por el proyecto (solo para mano de obra no
         calificada). </t>
        </r>
      </text>
    </comment>
    <comment ref="K14" authorId="0" shapeId="0" xr:uid="{00000000-0006-0000-0A00-000006000000}">
      <text>
        <r>
          <rPr>
            <b/>
            <sz val="8"/>
            <color indexed="10"/>
            <rFont val="Tahoma"/>
            <family val="2"/>
          </rPr>
          <t>Especificar el monto que se va a financiar en cada actividad por las diferentes Fuentes de recursos disponibles para la ejecución del proyecto.</t>
        </r>
      </text>
    </comment>
  </commentList>
</comments>
</file>

<file path=xl/sharedStrings.xml><?xml version="1.0" encoding="utf-8"?>
<sst xmlns="http://schemas.openxmlformats.org/spreadsheetml/2006/main" count="3963" uniqueCount="1627">
  <si>
    <t>NOMBRE DEL PROYECTO:</t>
  </si>
  <si>
    <t>DISEÑO DE PLANTACION:</t>
  </si>
  <si>
    <t>METAS TOTALES</t>
  </si>
  <si>
    <t>Has.</t>
  </si>
  <si>
    <t>CATEGORIA DE INVERSIÓN</t>
  </si>
  <si>
    <t>Unidad</t>
  </si>
  <si>
    <t>1. COSTOS DIRECTOS</t>
  </si>
  <si>
    <t>1.1. MANO DE OBRA</t>
  </si>
  <si>
    <t>Trazado</t>
  </si>
  <si>
    <t>Plateo</t>
  </si>
  <si>
    <t>Ahoyado</t>
  </si>
  <si>
    <t>Aplicación  de fertilizantes y correctivos</t>
  </si>
  <si>
    <t>Transporte interno de insumos</t>
  </si>
  <si>
    <t>Plantación (siembra)</t>
  </si>
  <si>
    <t xml:space="preserve">Control fitosanitario </t>
  </si>
  <si>
    <t>Reposición (Replante)</t>
  </si>
  <si>
    <t>SUBTOTAL MANO DE OBRA</t>
  </si>
  <si>
    <t xml:space="preserve"> 1.2. INSUMOS </t>
  </si>
  <si>
    <t>Plántulas + 10% repos.</t>
  </si>
  <si>
    <t>Fertilizantes</t>
  </si>
  <si>
    <t>Kgr.</t>
  </si>
  <si>
    <t>Hidroretenedor</t>
  </si>
  <si>
    <t>Correctivos</t>
  </si>
  <si>
    <t>Microelementos</t>
  </si>
  <si>
    <t xml:space="preserve">Insecticidas </t>
  </si>
  <si>
    <t>SUBTOTAL INSUMOS</t>
  </si>
  <si>
    <t xml:space="preserve">TOTAL COSTOS DIRECTOS </t>
  </si>
  <si>
    <t>2. COSTOS INDIRECTOS</t>
  </si>
  <si>
    <t xml:space="preserve">Herramientas </t>
  </si>
  <si>
    <t xml:space="preserve">Transp. Insumos </t>
  </si>
  <si>
    <t>TOTAL  COSTOS INDIRECTOS</t>
  </si>
  <si>
    <t>DISEÑO DE AISLAMIENTO</t>
  </si>
  <si>
    <t>Costo Unitario $</t>
  </si>
  <si>
    <t>ITEM</t>
  </si>
  <si>
    <t>COSTOS / KM  (1000 ML)</t>
  </si>
  <si>
    <t>COSTOS/ ML                   $</t>
  </si>
  <si>
    <t>COSTOS/HA                          (163 ML)</t>
  </si>
  <si>
    <t>COSTO TOTAL AISLAMIENTO</t>
  </si>
  <si>
    <t>Cantidad</t>
  </si>
  <si>
    <t>Transporte menor</t>
  </si>
  <si>
    <t>Hincado</t>
  </si>
  <si>
    <t>Templado y grapado</t>
  </si>
  <si>
    <t>Alambre de pua (Rollo)</t>
  </si>
  <si>
    <t>Postes</t>
  </si>
  <si>
    <t>Pie Amigos</t>
  </si>
  <si>
    <t>Grapa (Kgr.)</t>
  </si>
  <si>
    <t>Transporte mayor</t>
  </si>
  <si>
    <t>TOTAL AISLAMIENTO</t>
  </si>
  <si>
    <t>Tipo de poste</t>
  </si>
  <si>
    <t>Dimensión (Largo m - Diámetro cm)</t>
  </si>
  <si>
    <t>Distancia entre hilos (cm)</t>
  </si>
  <si>
    <t>Inmunización</t>
  </si>
  <si>
    <t>Distancia entre postes (m)</t>
  </si>
  <si>
    <t>Dimensión del hoyo cms. (prof. x  lados)</t>
  </si>
  <si>
    <t>Distancia entre pie de amigos (m)</t>
  </si>
  <si>
    <t>Número de grapas por kilo</t>
  </si>
  <si>
    <t>Calibre alambre de púa</t>
  </si>
  <si>
    <t>Has</t>
  </si>
  <si>
    <t>ACTIVIDAD</t>
  </si>
  <si>
    <t>UNIDAD</t>
  </si>
  <si>
    <t>COSTO UNITARIO</t>
  </si>
  <si>
    <t>OBSERVACIONES</t>
  </si>
  <si>
    <t>Global</t>
  </si>
  <si>
    <t>Talleres</t>
  </si>
  <si>
    <t>TOTAL</t>
  </si>
  <si>
    <t>Comunidad</t>
  </si>
  <si>
    <t xml:space="preserve">COSTO UNITARIO </t>
  </si>
  <si>
    <t xml:space="preserve">GESTION </t>
  </si>
  <si>
    <t>CATEGORIA DE INVERSION</t>
  </si>
  <si>
    <t>COSTO TOTAL $</t>
  </si>
  <si>
    <t>FUENTES DE FINANCIACION</t>
  </si>
  <si>
    <t>%</t>
  </si>
  <si>
    <t>1.  EQUIPOS Y HERRAMIENTAS</t>
  </si>
  <si>
    <t>1.1 HERRAMIENTAS</t>
  </si>
  <si>
    <t>1.2 EQUIPOS</t>
  </si>
  <si>
    <t>METAS:</t>
  </si>
  <si>
    <t>a) Sin Formalidades Plenas  ($):</t>
  </si>
  <si>
    <t>a</t>
  </si>
  <si>
    <t>b) Con Formalidades Plenas ($):</t>
  </si>
  <si>
    <t>ADQUISICIÓN Y/O CONTRATACIÓN</t>
  </si>
  <si>
    <t xml:space="preserve">Valor Total </t>
  </si>
  <si>
    <t>Tipo de contrataciòn</t>
  </si>
  <si>
    <t>Procedimiento de contratación</t>
  </si>
  <si>
    <t>Método de selección</t>
  </si>
  <si>
    <t>MAVDT-BID</t>
  </si>
  <si>
    <t>COMUNIDAD</t>
  </si>
  <si>
    <t>OTROS</t>
  </si>
  <si>
    <t>1.1 Herramientas</t>
  </si>
  <si>
    <t>1.2 Equipos</t>
  </si>
  <si>
    <t>Kgs</t>
  </si>
  <si>
    <t>Mes</t>
  </si>
  <si>
    <t>Parcela</t>
  </si>
  <si>
    <t>Documento</t>
  </si>
  <si>
    <t>Cantidad Proyectada</t>
  </si>
  <si>
    <t>Usuarios</t>
  </si>
  <si>
    <t>Predios</t>
  </si>
  <si>
    <t xml:space="preserve">   - Material vegetal</t>
  </si>
  <si>
    <t>Plántulas</t>
  </si>
  <si>
    <t xml:space="preserve">   - Fertilizantes</t>
  </si>
  <si>
    <t xml:space="preserve">   - Insecticidas </t>
  </si>
  <si>
    <t xml:space="preserve">   - Alambre </t>
  </si>
  <si>
    <t>Rollos</t>
  </si>
  <si>
    <t xml:space="preserve">   - Grapas</t>
  </si>
  <si>
    <t>Kl</t>
  </si>
  <si>
    <t xml:space="preserve">        * Alambre </t>
  </si>
  <si>
    <t xml:space="preserve">        * Grapas</t>
  </si>
  <si>
    <t>Valor  $</t>
  </si>
  <si>
    <t>Informes</t>
  </si>
  <si>
    <t>1. Contratación personal proyecto</t>
  </si>
  <si>
    <t>Mes 1</t>
  </si>
  <si>
    <t>Mes 2</t>
  </si>
  <si>
    <t>Mes 3</t>
  </si>
  <si>
    <t>Mes 4</t>
  </si>
  <si>
    <t>Mes 5</t>
  </si>
  <si>
    <t>Mes 6</t>
  </si>
  <si>
    <t>Mes 7</t>
  </si>
  <si>
    <t>Mes 8</t>
  </si>
  <si>
    <t>Mes 9</t>
  </si>
  <si>
    <t>Mes 10</t>
  </si>
  <si>
    <t>Mes 11</t>
  </si>
  <si>
    <t>Mes 12</t>
  </si>
  <si>
    <t xml:space="preserve">   - Herramientas </t>
  </si>
  <si>
    <t>Personal</t>
  </si>
  <si>
    <t xml:space="preserve">   - Correctivos</t>
  </si>
  <si>
    <t xml:space="preserve">   - Hidroretenedor</t>
  </si>
  <si>
    <t>MES 1</t>
  </si>
  <si>
    <t>MES 2</t>
  </si>
  <si>
    <t>MES 3</t>
  </si>
  <si>
    <t>MES 4</t>
  </si>
  <si>
    <t>MES 5</t>
  </si>
  <si>
    <t>MES 6</t>
  </si>
  <si>
    <t>MES 7</t>
  </si>
  <si>
    <t>MES 8</t>
  </si>
  <si>
    <t>MES 9</t>
  </si>
  <si>
    <t>MES 10</t>
  </si>
  <si>
    <t>MES 11</t>
  </si>
  <si>
    <t>MES 12</t>
  </si>
  <si>
    <t xml:space="preserve">PROYECTO:  </t>
  </si>
  <si>
    <t>MINISTERIO DE AMBIENTE VIVIENDA Y DESARROLLO TERRITORIAL</t>
  </si>
  <si>
    <t>Valor Total/Ha                               ($)</t>
  </si>
  <si>
    <t>Valor Total Proyecto                               ($)</t>
  </si>
  <si>
    <t>Valor  Unitario                          ($)</t>
  </si>
  <si>
    <t>Jornales</t>
  </si>
  <si>
    <t xml:space="preserve">   - Postes y pie amigos</t>
  </si>
  <si>
    <t xml:space="preserve">        * Postes y pie amigos</t>
  </si>
  <si>
    <t>Cuadro</t>
  </si>
  <si>
    <t>Tresbolillo</t>
  </si>
  <si>
    <t>1. Distancias de Siembra (mts)</t>
  </si>
  <si>
    <t>2. Número de Plántulas por Ha</t>
  </si>
  <si>
    <t>3. Porcentaje de reposición  %</t>
  </si>
  <si>
    <t>8. Cantidad de Insecticida / Ha (Kg - Lt.)</t>
  </si>
  <si>
    <t xml:space="preserve">9. Costo por Jornal  </t>
  </si>
  <si>
    <t>CORPORACIÓN / AAU:</t>
  </si>
  <si>
    <t>1. Distancia entre postes mts.</t>
  </si>
  <si>
    <t>2. Distancia pie amigos mts.</t>
  </si>
  <si>
    <t>3. Hilos alambre</t>
  </si>
  <si>
    <t>4. # Postes/KM</t>
  </si>
  <si>
    <t>5. # Postes Piamigo/KM</t>
  </si>
  <si>
    <t>6. Rollos alambre/KM</t>
  </si>
  <si>
    <t>7. Grapas/km en kg.</t>
  </si>
  <si>
    <t xml:space="preserve">8. Costo por Jornal  </t>
  </si>
  <si>
    <t>CUADRO No:</t>
  </si>
  <si>
    <t>DIRECCIÓN DE ECOSISTEMAS</t>
  </si>
  <si>
    <t>Aislam.</t>
  </si>
  <si>
    <t>Si</t>
  </si>
  <si>
    <t>COSTO TOTAL   ($)</t>
  </si>
  <si>
    <t xml:space="preserve">COSTOS DE GESTION PARA EL ESTABLECIMIENTO Y MANTENIMIENTO DE PLANTACIONES FORESTALES </t>
  </si>
  <si>
    <t>4. Cantidad de Fertilizantes / Arbol (gr.)</t>
  </si>
  <si>
    <t>5. Cantidad de Hidroretenedor / Árbol (gr.)</t>
  </si>
  <si>
    <t>6. Cantidad de Correctivos / Arbol (gr.)</t>
  </si>
  <si>
    <t>7. Cantidad de Microelementos / Arbol (gr.)</t>
  </si>
  <si>
    <t>Kgr.- Lts.</t>
  </si>
  <si>
    <t>Tipo de Proyecto</t>
  </si>
  <si>
    <t>Reforestación Protectora - Productora</t>
  </si>
  <si>
    <t>Cercas Vivas</t>
  </si>
  <si>
    <t>Conservación de Bosque Natural - Aislamiento</t>
  </si>
  <si>
    <t>Objetivos Específicos</t>
  </si>
  <si>
    <t>Sistema</t>
  </si>
  <si>
    <t>Aislamiento</t>
  </si>
  <si>
    <t>Localización del Proyecto</t>
  </si>
  <si>
    <t>Departamento</t>
  </si>
  <si>
    <t>Municipio</t>
  </si>
  <si>
    <t>Meta (Has)</t>
  </si>
  <si>
    <t>Norte</t>
  </si>
  <si>
    <t>Este</t>
  </si>
  <si>
    <t>CONTRAPARTIDA (%)</t>
  </si>
  <si>
    <t xml:space="preserve">TOTAL </t>
  </si>
  <si>
    <t>Aleatorio</t>
  </si>
  <si>
    <t>AÑO</t>
  </si>
  <si>
    <t xml:space="preserve">   CORPORACIÓN / AAU:</t>
  </si>
  <si>
    <t>METAS TOTALES DEL PROYECTO</t>
  </si>
  <si>
    <t>CANTIDAD / DEDICACION</t>
  </si>
  <si>
    <t>VALOR TOTAL ($)</t>
  </si>
  <si>
    <t>COSTO/HA
($)</t>
  </si>
  <si>
    <t>2. EQUIPOS</t>
  </si>
  <si>
    <t>Equipos</t>
  </si>
  <si>
    <t>3. DIVULGACION</t>
  </si>
  <si>
    <t>3.1 Talleres</t>
  </si>
  <si>
    <t>Taller</t>
  </si>
  <si>
    <t>3.3 Publicaciones</t>
  </si>
  <si>
    <t>Folletos</t>
  </si>
  <si>
    <t>4. ASISTENCIA TECNICA</t>
  </si>
  <si>
    <t xml:space="preserve">4.1 Ing. Forestales  </t>
  </si>
  <si>
    <t xml:space="preserve">4.2 Trabajador Social   </t>
  </si>
  <si>
    <t xml:space="preserve">4.3 Técnicos operativos </t>
  </si>
  <si>
    <t>5.1 Contador</t>
  </si>
  <si>
    <t>6. MONITOREO Y SEGUIMIENTO</t>
  </si>
  <si>
    <t>6.1 Diseño y monitoreo de parcelas</t>
  </si>
  <si>
    <t>6.2 Análisis y publicación de resultados</t>
  </si>
  <si>
    <t>TOTAL GESTÓN</t>
  </si>
  <si>
    <t>Descripción</t>
  </si>
  <si>
    <t>Valor / Ha</t>
  </si>
  <si>
    <t>BPP</t>
  </si>
  <si>
    <t>BPP-G</t>
  </si>
  <si>
    <t>CV</t>
  </si>
  <si>
    <t>CBN-A</t>
  </si>
  <si>
    <t>Valor/Ha</t>
  </si>
  <si>
    <t>Presupuesto Total</t>
  </si>
  <si>
    <t>BP-CB</t>
  </si>
  <si>
    <t>3.2 Publicaciones</t>
  </si>
  <si>
    <t>TOTAL GESTIÓN</t>
  </si>
  <si>
    <t>COSTOS DE GESTION PARA EL ENRIQUECIMIENTO Y MANTENIMIENTO DE
HERRAMIENTAS DE MANEJO DEL PAISAJE</t>
  </si>
  <si>
    <t>4. ASISTENCIA TECNICA Y ADMINISTRATIVA</t>
  </si>
  <si>
    <t>Video</t>
  </si>
  <si>
    <t>4.1 Ing. Forestal (Coordinador)</t>
  </si>
  <si>
    <t>PORCENTAJE DE LOS GASTOS DE GESTIÓN FRENTE A LOS COSTOS DE INVERSIÓN</t>
  </si>
  <si>
    <t>4.4 Contador</t>
  </si>
  <si>
    <t>5. MONITOREO, SEGUIMIENTO Y GASTOS ADMINISTRATIVOS</t>
  </si>
  <si>
    <t>5.1 Diseño y monitoreo de parcelas</t>
  </si>
  <si>
    <t>5.2 Análisis y publicación de resultados</t>
  </si>
  <si>
    <t>5.3 Gastos Admon. (papeleria, chequeras etc)</t>
  </si>
  <si>
    <t>IPC</t>
  </si>
  <si>
    <t>Enriquecimientos vegetales</t>
  </si>
  <si>
    <t>Sistemas Agroforestales</t>
  </si>
  <si>
    <t>SA</t>
  </si>
  <si>
    <t>EV</t>
  </si>
  <si>
    <t xml:space="preserve">DISTRIBUCIÓN POR FUENTES DE FINANCIACIÓN </t>
  </si>
  <si>
    <t>Mes 13</t>
  </si>
  <si>
    <t>Mes 14</t>
  </si>
  <si>
    <t>Mes 15</t>
  </si>
  <si>
    <t>Mes 16</t>
  </si>
  <si>
    <t>Mes 17</t>
  </si>
  <si>
    <t>Mes 18</t>
  </si>
  <si>
    <t>Mano de obra</t>
  </si>
  <si>
    <t>Gest mes</t>
  </si>
  <si>
    <t>6 meses</t>
  </si>
  <si>
    <t>12 mess</t>
  </si>
  <si>
    <t>ANALISIS DE MANO DE OBRA PARA LOS 18 MESES</t>
  </si>
  <si>
    <t xml:space="preserve">COSTO DE ESTABLECIMIENTO </t>
  </si>
  <si>
    <t xml:space="preserve">Limpias </t>
  </si>
  <si>
    <t>CORPORACIÓN</t>
  </si>
  <si>
    <t>RESPONSABLE DEL PROYECTO</t>
  </si>
  <si>
    <t>METAS</t>
  </si>
  <si>
    <t>UNIDAD DE MEDIDA</t>
  </si>
  <si>
    <t>CANTIDAD</t>
  </si>
  <si>
    <t xml:space="preserve">UNIDAD DE MEDIDA </t>
  </si>
  <si>
    <t>FUENTE DE FINANCIACIÓN</t>
  </si>
  <si>
    <t>FCA</t>
  </si>
  <si>
    <t>APN</t>
  </si>
  <si>
    <t>META</t>
  </si>
  <si>
    <t xml:space="preserve">CATEGORIA  DE INVERSIÓN </t>
  </si>
  <si>
    <t>VALOR UNITARIO</t>
  </si>
  <si>
    <t>Herramientas</t>
  </si>
  <si>
    <t>Transporte</t>
  </si>
  <si>
    <t>CRONOGRAMA DE EJECUCIÓN PRESUPUESTAL POR FUENTE DE FINANCIACIÓN</t>
  </si>
  <si>
    <t>OBJETIVOS ESPECIFICOS</t>
  </si>
  <si>
    <t xml:space="preserve">Nombre del Proyecto </t>
  </si>
  <si>
    <t>Municipios</t>
  </si>
  <si>
    <t>Corredor Biológico</t>
  </si>
  <si>
    <t>RPP</t>
  </si>
  <si>
    <t>CB</t>
  </si>
  <si>
    <t>SAF</t>
  </si>
  <si>
    <t>Valor Unitario</t>
  </si>
  <si>
    <t>Duración del proyecto</t>
  </si>
  <si>
    <t>Meses</t>
  </si>
  <si>
    <t>Nombre del Beneficiario</t>
  </si>
  <si>
    <t>Microcuenca Beneficiada</t>
  </si>
  <si>
    <t>Nombre del Predio</t>
  </si>
  <si>
    <t>Gastos</t>
  </si>
  <si>
    <t>Miles de pesos</t>
  </si>
  <si>
    <t>DIFERENCIA</t>
  </si>
  <si>
    <t>2. Porcentaje de reposición  %</t>
  </si>
  <si>
    <t>3. Cantidad de Fertilizantes / Arbol (gr.)</t>
  </si>
  <si>
    <t>4. Cantidad de Hidroretenedor / Árbol (gr.)</t>
  </si>
  <si>
    <t>5. Cantidad de Correctivos / Arbol (gr.)</t>
  </si>
  <si>
    <t>6. Cantidad de Microelementos / Arbol (gr.)</t>
  </si>
  <si>
    <t>7. Cantidad de Insecticida / Ha (Kg - Lt.)</t>
  </si>
  <si>
    <t>Limpias</t>
  </si>
  <si>
    <t xml:space="preserve">TOTAL ADQUISICIÓN Y/O CONTRATACIÓN </t>
  </si>
  <si>
    <t>METAS Y COSTOS TOTALES DEL PROYECTO - ESTABLECIMIENTO</t>
  </si>
  <si>
    <t>Subtotal</t>
  </si>
  <si>
    <t>Aprestamiento del proyecto (Gestión)</t>
  </si>
  <si>
    <t>Establecimiento</t>
  </si>
  <si>
    <t>Transporte Insumos</t>
  </si>
  <si>
    <t>Transporte Aislamiento</t>
  </si>
  <si>
    <t>MO Aislamiento</t>
  </si>
  <si>
    <t xml:space="preserve"> </t>
  </si>
  <si>
    <t>Herramientas Establc</t>
  </si>
  <si>
    <t>Herramientas Aislamiento</t>
  </si>
  <si>
    <t>MO Establac.</t>
  </si>
  <si>
    <t>XXXXXXXXXXXXXX</t>
  </si>
  <si>
    <t>Abril</t>
  </si>
  <si>
    <t>Mayo</t>
  </si>
  <si>
    <t>Junio</t>
  </si>
  <si>
    <t>Julio</t>
  </si>
  <si>
    <t>Agosto</t>
  </si>
  <si>
    <t>Septiembre</t>
  </si>
  <si>
    <t>Octubre</t>
  </si>
  <si>
    <t>Noviembre</t>
  </si>
  <si>
    <t>Diciembre</t>
  </si>
  <si>
    <t>DESCRIPCIÓN</t>
  </si>
  <si>
    <t>TOTAL METAS</t>
  </si>
  <si>
    <t>1. EQUIPOS</t>
  </si>
  <si>
    <t>3.1 Coordinador</t>
  </si>
  <si>
    <t xml:space="preserve">3.2 Profesional del Area Social   </t>
  </si>
  <si>
    <t xml:space="preserve">3.3 Técnicos operativos </t>
  </si>
  <si>
    <t>2.  INSUMOS</t>
  </si>
  <si>
    <t>2.1 Plántulas</t>
  </si>
  <si>
    <t>2.2 Fertilizantes</t>
  </si>
  <si>
    <t>2.3 Hidroretenedor</t>
  </si>
  <si>
    <t>2.4 Correctivos</t>
  </si>
  <si>
    <t>2.5 Microelementos (y/o Abono Orgánico RPPG)</t>
  </si>
  <si>
    <t>2.6 Plaguicidas</t>
  </si>
  <si>
    <t>2.7 Postes y pie amigos</t>
  </si>
  <si>
    <t>2.8 Alambre</t>
  </si>
  <si>
    <t>2.9 Grapas</t>
  </si>
  <si>
    <t>2.10 Transporte de Insumos</t>
  </si>
  <si>
    <t>3. SENSIBILIZACIÓN Y DIVULGACIÓN</t>
  </si>
  <si>
    <t>4. MANO DE OBRA NO CALIFICADA</t>
  </si>
  <si>
    <t xml:space="preserve">5. ASISTENCIA TÉCNICA </t>
  </si>
  <si>
    <t>5.1 Coordinador</t>
  </si>
  <si>
    <t>5.2 Profesional del Area Social</t>
  </si>
  <si>
    <t>5.3 Técnicos operativos</t>
  </si>
  <si>
    <t>5.4 Contador</t>
  </si>
  <si>
    <t>5.5  Viáticos y gastos de viaje</t>
  </si>
  <si>
    <t>2. INSUMOS</t>
  </si>
  <si>
    <t>2.1 PLANTULAS</t>
  </si>
  <si>
    <t xml:space="preserve">2.2 FERTILIZANTES </t>
  </si>
  <si>
    <t>2.3 HIDRORETENEDOR</t>
  </si>
  <si>
    <t>2.4 CORRECTIVOS</t>
  </si>
  <si>
    <t>2.6 PLAGUICIDAS</t>
  </si>
  <si>
    <t>2.7 POSTES Y PIE AMIGOS</t>
  </si>
  <si>
    <t>2.8 ALAMBRE DE PUA</t>
  </si>
  <si>
    <t>2.9 GRAPAS</t>
  </si>
  <si>
    <t>Aprestamiento</t>
  </si>
  <si>
    <t>COSTO TOTAL ACTIVIDAD</t>
  </si>
  <si>
    <t>LOCALIZACIÓN META</t>
  </si>
  <si>
    <t>INDICADORES DE PRODUCTO</t>
  </si>
  <si>
    <t>META DEL INDICADOR</t>
  </si>
  <si>
    <t>PONDERACIÓN</t>
  </si>
  <si>
    <t>LOCALIZACIÓN GEOGRÁFICA</t>
  </si>
  <si>
    <t>ACTIVIDADES</t>
  </si>
  <si>
    <t>INDICADORES DE GESTIÓN</t>
  </si>
  <si>
    <t>CRONOGRAMA DE EJECUCIÓN PRESUPUESTAL Y FÍSICA DE ACTIVIDADES</t>
  </si>
  <si>
    <t>PROGRAMACIÓN DE PRESUPUESTO POR ACTIVIDAD  Y FUENTE DE FINANCIACIÓN</t>
  </si>
  <si>
    <t>SEGUIMIENTO A LA EJECUCIÓN DE METAS FÍSICAS DEL PROYECTO</t>
  </si>
  <si>
    <t>EJECUCIÓN</t>
  </si>
  <si>
    <t>% DE EJECUCIÓN</t>
  </si>
  <si>
    <t>SEGUIMIENTO A LA EJECUCIÓN FÍSICA DE ACTIVIDADES</t>
  </si>
  <si>
    <t>SEGUIMIENTO A LA EJECUCIÓN FINANCIERA DE LAS ACTIVIDADES</t>
  </si>
  <si>
    <t>PROGRAMADO Vs. EJECUTADO</t>
  </si>
  <si>
    <t>Programado</t>
  </si>
  <si>
    <t>Comprometido</t>
  </si>
  <si>
    <t>PRESUPUESTO EJECUTADO</t>
  </si>
  <si>
    <t>FECHA DE CORTE</t>
  </si>
  <si>
    <t>DESCRIPCIÓN DEL AVANCE</t>
  </si>
  <si>
    <t>DESCRIPCIÓN DEL AVANCE EN LA EJECUCIÓN</t>
  </si>
  <si>
    <t>Seguimiento, Divulgación y Capacitación</t>
  </si>
  <si>
    <t>Enero</t>
  </si>
  <si>
    <t>Febrero</t>
  </si>
  <si>
    <t>Marzo</t>
  </si>
  <si>
    <t>Establecimiento de</t>
  </si>
  <si>
    <t>1.  MANO DE OBRA</t>
  </si>
  <si>
    <t>aislamiento</t>
  </si>
  <si>
    <t>gestion</t>
  </si>
  <si>
    <t>totales hojas</t>
  </si>
  <si>
    <t>X</t>
  </si>
  <si>
    <r>
      <t xml:space="preserve">FUENTE DE FINANCIACIÓN DE LA ACTIVIDAD
</t>
    </r>
    <r>
      <rPr>
        <sz val="9"/>
        <rFont val="Arial Narrow"/>
        <family val="2"/>
      </rPr>
      <t>Valores en miles de $</t>
    </r>
  </si>
  <si>
    <t>Coordenadas Geográficas del Predio (GG.MM.SS,SSS)</t>
  </si>
  <si>
    <t>AISLAMIENTO</t>
  </si>
  <si>
    <t>DEFINICIÓN DE LOS OBJETIVOS DEL PROYECTO</t>
  </si>
  <si>
    <t>Código</t>
  </si>
  <si>
    <t xml:space="preserve">Nombre </t>
  </si>
  <si>
    <t>Formula</t>
  </si>
  <si>
    <t>Porcentaje</t>
  </si>
  <si>
    <t>Número</t>
  </si>
  <si>
    <t>Tonelada</t>
  </si>
  <si>
    <t/>
  </si>
  <si>
    <t>kilómetro</t>
  </si>
  <si>
    <t>Peso m/c</t>
  </si>
  <si>
    <t>Metro Cúbi</t>
  </si>
  <si>
    <t>Pm = Pm1 - Pmo</t>
  </si>
  <si>
    <t>Hectarea</t>
  </si>
  <si>
    <t>Ep = Ep1 - Epo</t>
  </si>
  <si>
    <t>Ct = Ct1 - Cto</t>
  </si>
  <si>
    <t>Ir = Ir1 - Iro</t>
  </si>
  <si>
    <t>0900P002</t>
  </si>
  <si>
    <t>Asentamientos Humanos En Zonas De Alto Riesgo.</t>
  </si>
  <si>
    <t>Pa/pt</t>
  </si>
  <si>
    <t>Nro Personas Que Estan Constantemente Expuestas Al Impacto Desastres Naturales, Porque Tengan Sus Viviendas En Zonas Alto Riesgo. Pa: Personas Afectadas. Pt: Poblacion Tot.</t>
  </si>
  <si>
    <t>0900P003</t>
  </si>
  <si>
    <t>Boletines Hidrometeorologica Y Ambiental</t>
  </si>
  <si>
    <t>Bha = B1 - Bo</t>
  </si>
  <si>
    <t>Nro Publicaciones Boletines Del Estado Del Tiempo En El Pais (temperatura Y Precipitaciones, Alertas Sobre Fenomenos Naturales, Carpetas Meteorologicas Para La Aviacion, Etc) Realizados En Un Per Tiempo T1-to. Donde, Bha, Vari En El Nro Publ</t>
  </si>
  <si>
    <t>0900P004</t>
  </si>
  <si>
    <t>Capacitados En Sistemas Nacionales Y/o Regionales De Areas Protegidas</t>
  </si>
  <si>
    <t>Cap = C1 - Co</t>
  </si>
  <si>
    <t>Nro Personas Y Funcionarios La Unidad Administrativa Especial Del Sistema Nacional Parques, Uaespnn Y Del Sina Capacitados (en El Tema Sistemas Nacionales Y/o Regionales Areas Protegidas Colombia) En Un Per T1-to. Donde, Cap, Vari En E</t>
  </si>
  <si>
    <t>0900P005</t>
  </si>
  <si>
    <t>Metodologias Implementadas Para La Valoracion De Servicios Ambientales</t>
  </si>
  <si>
    <t>Mv = Md1 - Mdo</t>
  </si>
  <si>
    <t>Nro Metodologias Implementadas Para Valorar Servicios Ambientales (como El Agua, Aire Y Biodiversidad)  Implementadas En Un Per T1-to. Donde, Mv, Vari En El Nro Metodologias Implementadas Para Valorar Servicios Ambientales (como El Agua, Aire Y Bi</t>
  </si>
  <si>
    <t>0900P006</t>
  </si>
  <si>
    <t>Desarrollo De Modelos Interpretativos</t>
  </si>
  <si>
    <t>Dmi = Md1 - Mdo</t>
  </si>
  <si>
    <t>Nro Modelos Interpretativos Que Permiten Obtener Datos Estabilidad, Productividad Y Degradacion Suelos Desarrollados En Un Per T1-to. Donde, Dmi, Vari En El Nro Modelos Interpretativos Que Permiten Obtener Datos Estabilidad, Productividad</t>
  </si>
  <si>
    <t>0900P007</t>
  </si>
  <si>
    <t>Ep = Aee * 100 / Ta</t>
  </si>
  <si>
    <t>Meta Alcanzada En La Implementacion Estrategias Proteccion Y Control Las Areas Del Sistema Parques Nacionales, Spnn En Un Per N. Donde, Ep, % O Meta Lograda En La Implementacion Estrategias Proteccion Y Control Las Areas Del Spnn; Ae</t>
  </si>
  <si>
    <t>0900P008</t>
  </si>
  <si>
    <t>Estrategia De Proteccion Y Control Del Spnn Operando.</t>
  </si>
  <si>
    <t>Epo=aeeo*100/ta</t>
  </si>
  <si>
    <t>Epo =  Opercaion Las Estrategias Proteccion Y Control Las Areas Del Spnn En Un Per N; Aeeo = Areas Con Estrategia Proteccion Operando; Ta = Tot Areas Proteccion Del Spnn.</t>
  </si>
  <si>
    <t>0900P009</t>
  </si>
  <si>
    <t>Convenios Y Contratos Suscritos Y/o En Desarrollo En El Marco Del Fondo Nacional Ambiental, Fonam</t>
  </si>
  <si>
    <t>Cc-fonam = Ccs1 - Ccso</t>
  </si>
  <si>
    <t>Nro Relaciones Contractuales Suscritas Entre La Unidad Parques Y Terceros (respaldados Con Recursos Provenientes Del Fondo Nacional Ambiental, Fonam) En Un Per T1-to. Donde, Cc-fonam, Vari En El Nro Relaciones Contractuales Suscritas Entre La U</t>
  </si>
  <si>
    <t>0900P010</t>
  </si>
  <si>
    <t>Acuerdos Con Comunidades Para La Conservacion De Ecosistemas Estrategicos (nacionales, Regionales Y Locales)</t>
  </si>
  <si>
    <t>Acc = Cp1 - Cpo</t>
  </si>
  <si>
    <t>Nro Acuerdos Suscritos Con Las Comunidades Para La Conservacion Ecosistemas Estratetegicos (nacionales, Regionales Y Locales) Dentro Del Marco Del Sistema Nacional Areas Protegidas, Sinap En Un Per T1 - To. Donde, Acc; Vari En El Nro Acuerdo</t>
  </si>
  <si>
    <t>0900P011</t>
  </si>
  <si>
    <t>Diagnosticos Participativos De Caracterizacion De Recursos Solidos Realizados</t>
  </si>
  <si>
    <t>Dpr = Dp1 - Dpo</t>
  </si>
  <si>
    <t>Nro Diagnosticos Participativos Caracterizacion Residuos Solidos Municipales Elaborados En Un Per T1 - To. Donde, Dpr, Vari En El Nro Diagnosticos Participativos Caracterizacion Residuos Solidos Municipales Elaborados; Dp1, Nro Diag</t>
  </si>
  <si>
    <t>0900P012</t>
  </si>
  <si>
    <t>Estaciones Automaticas Programadas</t>
  </si>
  <si>
    <t>Nro Estaciones (climaticas, Hidrologicas, Ambientales) Automaticas Programadas En Un Per T1 - To. Donde, Ep, Vari En El Nro Estaciones (climaticas, Hidrologicas, Ambientales) Automaticas Programadas; Ep1, Nro Estaciones Programadas Final; Epo,</t>
  </si>
  <si>
    <t>0900P013</t>
  </si>
  <si>
    <t>Convenios Suscritos De Asistencia Tecnica</t>
  </si>
  <si>
    <t>At = Cs1 - Cso</t>
  </si>
  <si>
    <t>Nro Convenios Suscritos Asistencia Tecnica Suscritos En Un Per T1 - To. Donde, At, Vari En El Nro Convenios Asistencia Tecnica Suscritos; Cs1, Nro Convenios Suscritos Final; Cso, Nro Convenios Suscritos Inicial.</t>
  </si>
  <si>
    <t>0900P014</t>
  </si>
  <si>
    <t>Estaciones Atendidas</t>
  </si>
  <si>
    <t>Ate = Ea * 100 / Ep</t>
  </si>
  <si>
    <t>Ate = Estaciones Atendidas En Un Per N; Ea = Estaciones Atendidas; Ep = Estaciones Por Atender (programadas).</t>
  </si>
  <si>
    <t>0900P015</t>
  </si>
  <si>
    <t>Usuarios Atendidos</t>
  </si>
  <si>
    <t>Ua = Ua1 - Uao</t>
  </si>
  <si>
    <t>Nro Usuarios Atendidos En Un Per T1 - To. Donde, Ua, Vari En El Nro Usuarios Atendidos; Ua1, Nro Usuarios Atendidos Final; Uao, Nro Usuarios Atendidos Inicial.</t>
  </si>
  <si>
    <t>0900P016</t>
  </si>
  <si>
    <t>Mantenimiento De Estaciones De Radiosondeo</t>
  </si>
  <si>
    <t>Ma = Me1 - Meo</t>
  </si>
  <si>
    <t>Nro Estaciones Radiosondeo (suministro Radiosondas Meteorologicas, Globos Meteorologicos, Operacion Radiosondas) A Las Que Se Ha Realizado Mantenimiento En Un Per T1 - To. Donde, Ma, Vari En El Nro Estaciones Radiosondeo A Las Que Se H</t>
  </si>
  <si>
    <t>0900P020</t>
  </si>
  <si>
    <t>Mediciones Radiacion Atmosferica</t>
  </si>
  <si>
    <t>M-at = Mat1 - Mato</t>
  </si>
  <si>
    <t>Nro Mediciones Radiacion Atmosferica Realizadas En Un Per T1 - To. Donde, M-at, Vari En El Nro Mediciones Radiacion Atmosferica Realizadas; Mat1, Mediciones Realizadas Final; Mato, Mediciones Realizadas Inicial.</t>
  </si>
  <si>
    <t>0900P021</t>
  </si>
  <si>
    <t>Mediciones Radiacion Terrestre</t>
  </si>
  <si>
    <t>M-t = Mt1 - Mto</t>
  </si>
  <si>
    <t>Nro Mediciones Radiacion Terrestre Realizadas En Un Per T1 - To. Donde, M-t, Vari En El Nro Mediciones Radiacion Terrestre Realizadas; Mt1, Mediciones Realizadas Final; Mto, Mediciones Realizadas Inicial.</t>
  </si>
  <si>
    <t>0900P024</t>
  </si>
  <si>
    <t>Fuentes Y Sumideros De Agua Identificados</t>
  </si>
  <si>
    <t>Ifs = Ifs1 - Ifso</t>
  </si>
  <si>
    <t>Nro Fuentes Y Sumideros Identificados En Un Per Tiempo T1 - To. Donde, Ifs, Vari En El Nro Fuentes Y Sumideros Identificados; Ifs1, Nro Fuentes Y Sumideros Identificados Final; Ifso, Nro Fuentes Y Sumideros Identificados Inicial.</t>
  </si>
  <si>
    <t>0900P026</t>
  </si>
  <si>
    <t>Mapas De Zonas De Riesgo Susceptible A Inundacion</t>
  </si>
  <si>
    <t>Mzr = Mri1 - Mrio</t>
  </si>
  <si>
    <t>Nro Mapas Y Planos (nivel Nacional Y Regional En Diferentes Escalas) Que Identifican Areas Susceptibles A Inundaciones Desarrollados En Un  Per T1-to. Donde, Mzr, Vari En El Nro Mapas Y Planos Que Identifican Areas Susceptibles A Inundaciones Desa</t>
  </si>
  <si>
    <t>0900P029</t>
  </si>
  <si>
    <t>Laboratorios De Aguas Construidos</t>
  </si>
  <si>
    <t>Lac = L1 - Lo</t>
  </si>
  <si>
    <t>Nro Laboratorios Aguas Construidos En Un Per T1-to. Donde, Lac, Vari En El Nro Laboratorios Aguas Construidos; L1, Nro Laboratorios Final; Lo, Nro Laboratorios Inicial.</t>
  </si>
  <si>
    <t>0900P030</t>
  </si>
  <si>
    <t>Area De Plantaciones De Pino Y Eucalipto Aprovechadas</t>
  </si>
  <si>
    <t>Hppe = Hpe1 - Hpeo</t>
  </si>
  <si>
    <t>Area Tot (en Km Cuadrados) Plantaciones Pino Y Eucalipto Aprovechadas (areas Aprovechadas Por Las Comunidades Campesinas) En Un Per T1-to. Donde, Hppe, Vari En El Area Plantaciones Pino Y Eucalipto Aprovechadas (areas Aprovechadas Por Las Co</t>
  </si>
  <si>
    <t>0900P034</t>
  </si>
  <si>
    <t>Cd = Kc1 - Kco</t>
  </si>
  <si>
    <t>0900P035</t>
  </si>
  <si>
    <t>Cr = Kr1 - Kro</t>
  </si>
  <si>
    <t>0900P036</t>
  </si>
  <si>
    <t>Especies Conservadas Y Mantenidas En Estaciones Experimentales</t>
  </si>
  <si>
    <t>Ecm = E1 - Eo</t>
  </si>
  <si>
    <t>Nro Individuos Una Especie Conservados Y Mantenidas En Estaciones Experimentales En Un Per T1-to. Donde, Ecm, Vari En El Nro Individuos Una Especie Conservados Y Mantenidas En Estaciones Experimentales; E1, Nro Individuos Una Especie Cons</t>
  </si>
  <si>
    <t>0900P037</t>
  </si>
  <si>
    <t>Articulos De Caracter Cientifico Publicados</t>
  </si>
  <si>
    <t>Ac = A1 - Ao</t>
  </si>
  <si>
    <t>Nro Articulos Caracter Cientifico Publicados En Un Per T1-to. Donde, Ac, Vari En El Nro Articulos Caracter Cientifico Publicados; A1, Nro Articulos Caracter Cientifico Publicados Final; Ao, Nro Articulos Caracter Cientifico Publi</t>
  </si>
  <si>
    <t>0900P038</t>
  </si>
  <si>
    <t>Monitoreo De Viabilidda De Semillas</t>
  </si>
  <si>
    <t>Ms = M1 - Mo</t>
  </si>
  <si>
    <t>Nro Monitoreos Viabilidad Las Semillas Almacenadas Realizados En Un Per T1-to. Donde, Ms, Vari En El Nro Monitoreos Viabilidad Las Semillas Almacenadas Realizados; M1, Nro Monitoreos Viabilidad Final; Mo, Nro Monitoreos Via</t>
  </si>
  <si>
    <t>0900P039</t>
  </si>
  <si>
    <t>Proyectos Productivos Sostenibles</t>
  </si>
  <si>
    <t>Pp = Pp1  Ppo</t>
  </si>
  <si>
    <t>Nro Proy.s Sostenibles Formulados E Implementados En Un Per T1-to. Donde, Pp, Vari En El Nro Proy.s Sostenibles Formulados E Implementados; Pp1, Nro Proy.s Final; Ppo, Nro Proy.s Inicial.</t>
  </si>
  <si>
    <t>0900P040</t>
  </si>
  <si>
    <t>Formulacion De Proyectos De Procesos De Tecnologias Limpias</t>
  </si>
  <si>
    <t>Dp= D1 - Do</t>
  </si>
  <si>
    <t>Nro Proy.s Que Permitan La Implementacion Procesos Tecnologicos Produccion Limpia Formulados En Un Per T1-to. Donde, Dp, Vari En El Nro Proy.s Que Permitan La Implementacion Procesos Tecnologicos Produccion Limpia Formulados; D1, Nro D</t>
  </si>
  <si>
    <t>0900P041</t>
  </si>
  <si>
    <t>Consultorias Y Estudios Tecnicos Realizadas En El Tema De Areas Protegidas</t>
  </si>
  <si>
    <t>Ceap = Ce1 - Ceo</t>
  </si>
  <si>
    <t>Nro Consultorias Y Estudios Tecnicos Que Para El Tema Areas Protegidas Se Desarrollan (sea Esta Spnn O Sinap) En Un Per T1-to. Donde, Ceap; Vari En El Nro Consultorias Y Estudios Tecnicos Que Para El Tema Areas Protegidas Se Desarrollan (sea</t>
  </si>
  <si>
    <t>0900P044</t>
  </si>
  <si>
    <t>Area Adquirida Y Conservada</t>
  </si>
  <si>
    <t>Adc = Ad1 - Ado</t>
  </si>
  <si>
    <t>Adc = Establece La Vari El Area Adquirida Y Dedicada A La Conservacion En Un Per Tiempo T1-to; Ad1 = Tot Area Adquirida Y Conservada Final; Ado = Tot Area Adquirida Y Conservada Inicial.</t>
  </si>
  <si>
    <t>0900P045</t>
  </si>
  <si>
    <t>Proyectos Productivos Sostenible</t>
  </si>
  <si>
    <t>Pp = Pp1 - Ppo</t>
  </si>
  <si>
    <t>Pp = Establece La Vari En El Nro Proy.s Formulados E Implementados Que Sean Sostenibles, En Unper T1-to; Pp1 = Nro. Proy.s  Final; Ppo = Nro. Proy.s Inicial.</t>
  </si>
  <si>
    <t>0900P046</t>
  </si>
  <si>
    <t>Municipios Con Programa De Educacion Ambiental En El Manejo Integral De Residuos Solidos.</t>
  </si>
  <si>
    <t>Mpe = Mp1 - Mpo</t>
  </si>
  <si>
    <t>Nro Municipios Que Han Implementado El Programa Educacion Ambiental En El Manejo Integral Residuos Solidos En Un Per T1 - To. Donde, Mp, Vari En El Nro Municipios Que Han Implementado El Programa Educacion Ambiental En El Manejo Integral</t>
  </si>
  <si>
    <t>0900P047</t>
  </si>
  <si>
    <t>Diagnosticos Participativos Realizados</t>
  </si>
  <si>
    <t>Dp = Dp1-dpo</t>
  </si>
  <si>
    <t>Dp = Vari En La Elaboracion Diagnosticos Participativos Caracterizacion Residuos Solidos Munpales En Un Per Tiempo T1-to; Dp1 = Nro Diagnosticos Final; Dpo = Nro Diagnosticos Inicial.</t>
  </si>
  <si>
    <t>0900P048</t>
  </si>
  <si>
    <t>Proyectos De Procesos De Tecnologias Limpias</t>
  </si>
  <si>
    <t>Fp = Fp1 - Fpo</t>
  </si>
  <si>
    <t>Fp = Vari En La Formulacion Proy.s Que Permitan La Implementacion Un Procesos Tecnologicos Produccion Limpia En Un Periood Timepo T1-to; Fp1 = Nro. Proy.s En Produccion Limpia Formulados Final; Fpo = Nro. Proy.s En Producc</t>
  </si>
  <si>
    <t>0900P049</t>
  </si>
  <si>
    <t>Demanda Vs Oferta De Agua</t>
  </si>
  <si>
    <t>Iea = Da * 100 / Oh</t>
  </si>
  <si>
    <t>Relacion Entre La Demanda Agua Del Conjunto Actividades Economica Con La Oferta Hidrica Disponible (aplicar Factores Reduccion Por Calidad Del Agua Y Caudal Ecologico, Desagregar Por Localizacion, Cuerpo Agua, Etc) En Un Per N. Donde, Iea, %</t>
  </si>
  <si>
    <t>0900P050</t>
  </si>
  <si>
    <t>Carga De Dbo</t>
  </si>
  <si>
    <t>C-dbo = C1-co</t>
  </si>
  <si>
    <t>C-dbo = Vari En Los Kilogramos Dbo Vertidos A Fuentes Agua En La Jurisdiccion Corpochivor En Un Per T1-to; C1 = Dbo Vertidos A Fuentes Agua En La Jurisdiccion Final; Co = Dbo Vertidos A Fuentes Agua En La Jurisdiccion Inicial.</t>
  </si>
  <si>
    <t>0900P051</t>
  </si>
  <si>
    <t>Carga De Sst</t>
  </si>
  <si>
    <t>C-sst = Cs1-cso</t>
  </si>
  <si>
    <t>C-sst = Vari En Los Kilogramos Mes Sst Vertidos A Fuentes Agua En La Jurisdiccion Corpochivor En Un Per T1-to; Cs1 = Sst Vertidos A Fuentes Agua Final; Cso = Sst Vertidos A Fuentes Agua Inicial.</t>
  </si>
  <si>
    <t>0900P052</t>
  </si>
  <si>
    <t>Dpt = D1 - Do</t>
  </si>
  <si>
    <t>0900P053</t>
  </si>
  <si>
    <t>Fuentes Identificadas De Emision De Gases Efecto Invernadero</t>
  </si>
  <si>
    <t>Mf = Imf1 - Imfo</t>
  </si>
  <si>
    <t>Nro Fuentes Identificadas (desagregar Por Magnitud, Localizacion, Etc) Emision Gases Efecto Invernadero En Un Per T1 - To. Donde, Mf, Vari En El Nro Fuentes Emision Gases Efecto Invernadero Identificadas; Imf1, Nro Fuentes Ide</t>
  </si>
  <si>
    <t>0900P054</t>
  </si>
  <si>
    <t>Densidad De Poblacion</t>
  </si>
  <si>
    <t>Dp = H / A</t>
  </si>
  <si>
    <t>Es Una Expresion Concentracion Poblacion En Relacion Al Espacio Que Dispone. Donde, Dp, Densidad Poblacion; H, Nro Habitantes Una Zona Geografica; A, Extension O Area (se Puede Desagregar En Rural, Urbana, Etc) Geografica.</t>
  </si>
  <si>
    <t>0900P056</t>
  </si>
  <si>
    <t>Cambio De Usos De La Tierra</t>
  </si>
  <si>
    <t>Cu = A1 - Ao</t>
  </si>
  <si>
    <t>Vari O La Comparacion Georeferenciada Las Superficies Por Uso La Tierra Sirve Para Ubicar Y Diagnosticar La Magnitud Relativa Las Tendencias Las Actividades Economicas. Donde, Cu, Cambio Uso La Tierra; A1, Area Tot Por Tipo Uso Fina</t>
  </si>
  <si>
    <t>0900P057</t>
  </si>
  <si>
    <t>Superficie En Uso</t>
  </si>
  <si>
    <t>Su = Saa * 100 /st</t>
  </si>
  <si>
    <t>Superficie En Uso Por Destinos O Actividades Humanas. Donde, Su, % Uso Por Actividad; Saa, Area Tot Utilizada Por Atributo O Actividad Humana, St, Superficie Tot En Analisis.</t>
  </si>
  <si>
    <t>0900P058</t>
  </si>
  <si>
    <t>Indice De Degradacion Del Suelo</t>
  </si>
  <si>
    <t>Id = Ad * 100 / At</t>
  </si>
  <si>
    <t>0900P059</t>
  </si>
  <si>
    <t>Poblacion Expuesta A Desastres</t>
  </si>
  <si>
    <t>Ped = Np / Nm</t>
  </si>
  <si>
    <t>Provee Informacion Del Nro Personas Que Estan Constantemente Expuestas Al Impacto Desastres Naturales, Por Que Tengan Sus Viviendas En Zonas Alto Riesgo. Donde, Ped, Poblacion Expuesta A Desastres; Np. Nro Tot Personas Expuestas; Nm, Nro Tot</t>
  </si>
  <si>
    <t>0900P063</t>
  </si>
  <si>
    <t>Reciclado De Residuos Domesticos E Industriales</t>
  </si>
  <si>
    <t>Rr = Vr1 * 100 / Vtg</t>
  </si>
  <si>
    <t>Peso Tot Anual Las Basuras, Desechos O Residuos Solidos Que Son Efectivamente Recuperados, Reciclados O Reutilizados Respeto Al Tot Producido. Donde, Rr, % Residuo Domestico E Industrial Reciclado; Vr1, Peso Tot Anual Las Basuras, Desechos O Res</t>
  </si>
  <si>
    <t>0900P064</t>
  </si>
  <si>
    <t>Municipios Con Sistema De Descontaminacion</t>
  </si>
  <si>
    <t>Ms = Mcs * 100 / Tm</t>
  </si>
  <si>
    <t>Cuantificacion Los Municipios Con Plantas Tratamiento Aguas Residuales En Relacion Con El Nro Municipios Que Descontaminan Como % Tot. Donde, Ms, % Municipios Con Sistema Descontaminacion; Mcs, Nro Municipios Con Sistema, Tm, Nro Tot</t>
  </si>
  <si>
    <t>0900P065</t>
  </si>
  <si>
    <t>Capacidad De Tratamiento</t>
  </si>
  <si>
    <t>Capacidad Tratamiento O Descontaminacion Las Aguas Servidas En La Planta. Donde, Ct, Vari En El Volu. Hora Tratamiento Agua (desagregar Por Planta, Municipio, Etc); Ct1, Volu. Tratamiento Hora Final; Cto, Volu. Tratamiento Hora Inicial</t>
  </si>
  <si>
    <t>0900P072</t>
  </si>
  <si>
    <t>Capacitacion Y Asistencia Tecnica En Formulacion De Proyectos Ambientalmente Sostenibles.</t>
  </si>
  <si>
    <t>Cps = Ce * 100 / Cp</t>
  </si>
  <si>
    <t>Cps, Mide (en Horas Anuales) El Avance Logrado En La Capacitacion A Los Funcionarios Competentes Y Responsables De La Identificacion, Formulacion Y Viabilizacion De Proyectos Ambientalmente Sostenibles En Un Periodo N, Donde, Ce, Numero Tot     Al De Hor</t>
  </si>
  <si>
    <t>0900P073</t>
  </si>
  <si>
    <t>Acciones De Revisión Y Ajuste De Normatividad E Instrumentos Técnicos Realizados Relacionados Con La Gestión Integral Del Recurso Hídrico</t>
  </si>
  <si>
    <t>0900P074</t>
  </si>
  <si>
    <t>Áreas Del Sistema De Parques Nacionales Naturales Articuladas A La Estrategia Nacional De Control Y Vigilancia De Parques Nacionales Naturales</t>
  </si>
  <si>
    <t>0900P075</t>
  </si>
  <si>
    <t>Áreas Del Sistema De Parques Nacionales Naturales Con Planes De Contingencia Formulados Y En Implementación Para La Prevención, Atención Y Mitigación De Incendios Forestales Y/o Otros Incidentes</t>
  </si>
  <si>
    <t>0900P076</t>
  </si>
  <si>
    <t>Áreas Del Sistema De Parques Nacionales Naturales Implementando La Estrategia Nacional De Educación Ambiental Articulada A Los Planes De Manejo</t>
  </si>
  <si>
    <t>0900P077</t>
  </si>
  <si>
    <t>Áreas Del Sistema De Parques Nacionales Naturales Implementando La Estrategia Nacional De Investigación, Monitoreo O Vida Silvestre Para El Spnn.</t>
  </si>
  <si>
    <t>0900P079</t>
  </si>
  <si>
    <t>Centros De Información Sobre Seguridad De La Biotecnología Conformado Y En Funcionamiento</t>
  </si>
  <si>
    <t>0900P080</t>
  </si>
  <si>
    <t>Corrientes Principales Y Secundarias Y Canares Perimetrales De Cuerpos Lagunares Con Mantenimiento Y Adecuación Hidráulica</t>
  </si>
  <si>
    <t>0900P081</t>
  </si>
  <si>
    <t>Cuencas Abastecedoras De Agua En Jurisdicción De Áreas Del Spnn En Las Que Se Implementa La Guía Técnica Para Su Ordenación Y Manejo</t>
  </si>
  <si>
    <t>0900P082</t>
  </si>
  <si>
    <t>Estrategias Para La Conservación Y Recuperación Formuladas</t>
  </si>
  <si>
    <t>0900P083</t>
  </si>
  <si>
    <t>Estratégias Para La Contribución A La Adaptación Al Cambio Climático Diseñadas E Implementadas</t>
  </si>
  <si>
    <t>0900P084</t>
  </si>
  <si>
    <t>Estudios Elaborados Para Determinar La Oferta Y Demanda De Bienes Y Servicios Ambientales De Ls Sierra Nevada De Santa Marta</t>
  </si>
  <si>
    <t>0900P085</t>
  </si>
  <si>
    <t>Estudios Elaborados Para La Caracterización, Ampliación Y Saneamiento De Sitios Sagrados De La Sierra Nevada De Santa Marta</t>
  </si>
  <si>
    <t>0900P086</t>
  </si>
  <si>
    <t>Estudios Elaborados Para La Elaboración Del Sistema De Información Geográfico De La Sierra Nevada De Santa Marta</t>
  </si>
  <si>
    <t>0900P087</t>
  </si>
  <si>
    <t>Hectáreas En Proceso De Restauración En Áreas Del Spnn En El Marco Del Subprograma De Zonificación Y Usos</t>
  </si>
  <si>
    <t>Hectáreas</t>
  </si>
  <si>
    <t>0900P088</t>
  </si>
  <si>
    <t>Instituciones Fortalecidas Para La Prevención Y Control De Incendios Forestales</t>
  </si>
  <si>
    <t>0900P089</t>
  </si>
  <si>
    <t>Laboratorios Ambientales Para Detección, Seguimiento Y Monitoreo De Organismos Geneticamente Modificados Fortalecidos Y Consolidados</t>
  </si>
  <si>
    <t>0900P090</t>
  </si>
  <si>
    <t>Manglares Con Planes De Ordenación Formulados</t>
  </si>
  <si>
    <t>0900P091</t>
  </si>
  <si>
    <t>Mapas Ambientales Elaborados</t>
  </si>
  <si>
    <t>0900P092</t>
  </si>
  <si>
    <t>Nuevas Hectáreas Declaradas Bajo Diferentes Categorías De Manejo Para El Sistema Nacional De Áreas Protegidas</t>
  </si>
  <si>
    <t>0900P093</t>
  </si>
  <si>
    <t>Obras Hidráulicas Para Mejoramiento De Regulación Hídrica Realizadas</t>
  </si>
  <si>
    <t>0900P094</t>
  </si>
  <si>
    <t>Organizaciones Comunitarias Fortalecidas O Constituidas</t>
  </si>
  <si>
    <t>0900P095</t>
  </si>
  <si>
    <t>Personas Capacitadas En Prevención, Control Y/o Restauración</t>
  </si>
  <si>
    <t>0900P096</t>
  </si>
  <si>
    <t>Plan Nacional Para El Manejo, Control Y/o Erradicación De Las Especies Exóticas Invasoras Y/o Transplantadas En Implementación</t>
  </si>
  <si>
    <t>0900P097</t>
  </si>
  <si>
    <t>Plan Nacional Para La Conservación De Especies Endémicas Formulado</t>
  </si>
  <si>
    <t>0900P098</t>
  </si>
  <si>
    <t>Plan Nacional Para La Conservación De Especies Migratorias En Implementación</t>
  </si>
  <si>
    <t>0900P099</t>
  </si>
  <si>
    <t>Planes De Manejo De Páramos Y Humedales Formulados</t>
  </si>
  <si>
    <t>0900P100</t>
  </si>
  <si>
    <t>Planes De Ordenamiento Y Manejo De Las Cuencas Abastecedoras De Agua (pomc) Formulados E Implementados, Prioritariamente En Capitales De Departamento Y Municipios Con Poblaciones &gt; 50.000 Habitantes Con Índices De Escasez Entre Media Y Alta</t>
  </si>
  <si>
    <t>0900P101</t>
  </si>
  <si>
    <t>Porcentaje De Proyectos Con Aprobación De Informes Finales</t>
  </si>
  <si>
    <t>0900P102</t>
  </si>
  <si>
    <t>Zonas Secas Con Zonificación Y Plan De Ordenamiento Formulado</t>
  </si>
  <si>
    <t>0900P103</t>
  </si>
  <si>
    <t>Programas De Agricultura Y Ganadería De Conservación En Implementación</t>
  </si>
  <si>
    <t>0900P104</t>
  </si>
  <si>
    <t>Programas De Limpieza De Espejos De Agua De Lagunas En Implementación</t>
  </si>
  <si>
    <t>0900P105</t>
  </si>
  <si>
    <t>Programas Nacionales Para La Recuperación De Especies Amenazadas En Implementación.</t>
  </si>
  <si>
    <t>0900P106</t>
  </si>
  <si>
    <t>Propuesta De Hojas Metodológicas Para Indicadores De Gestión Elaborada</t>
  </si>
  <si>
    <t>0900P107</t>
  </si>
  <si>
    <t>Propuesta Para El Seguimiento Y Monitoreo A La Gestión En Biodiversidad Elaborada</t>
  </si>
  <si>
    <t>0900P108</t>
  </si>
  <si>
    <t>Proyectos Ambientales Con Visitas O Acciones De Seguimiento</t>
  </si>
  <si>
    <t>0900P109</t>
  </si>
  <si>
    <t>Proyectos, Obras O Actividades Evaluados</t>
  </si>
  <si>
    <t>0900P110</t>
  </si>
  <si>
    <t>Sistema De Información Geográfica Montado Y En Operación</t>
  </si>
  <si>
    <t>0900P111</t>
  </si>
  <si>
    <t>Sistemas De Información Ambiental Sobre Bioseguridad Y Organismos Geneticamente Modificados Consolidados</t>
  </si>
  <si>
    <t>0900P112</t>
  </si>
  <si>
    <t>Sistema De Información Del Recurso Hídrico Diseñado E Implementado</t>
  </si>
  <si>
    <t>0900P113</t>
  </si>
  <si>
    <t>Suministros De Equipos De Control De Emergencias Realizados</t>
  </si>
  <si>
    <t>0900P114</t>
  </si>
  <si>
    <t>Talleres De Gestión Integral Del Recurso Hídrico Realizados</t>
  </si>
  <si>
    <t>0900I001</t>
  </si>
  <si>
    <t>Poblacion Afectada Por Desastre Natural</t>
  </si>
  <si>
    <t>Pad = Pa * 100 / Pt</t>
  </si>
  <si>
    <t>S Personas Que Estan Expuestas O Afectadas Por El Impacto Un Desastre Natural (por Tener Sus Viviendas En Zonas Alto Riesgo; Provee Informacion Sobre El % Personas Que Ven Afectada Su Calidad Vida Por Causa Un Desastre Natural) En Un Per N</t>
  </si>
  <si>
    <t>0900I002</t>
  </si>
  <si>
    <t>Area Afectada Por Desastres.</t>
  </si>
  <si>
    <t>Afd = Aa * 100 / At</t>
  </si>
  <si>
    <t>Area Que Esta Expuesta O Afectada Por El Impacto Un Desastre Natural (tener En Cuenta La Desagregacion Por Localizacion, Jurisdiccion A La Que Pertenece, Etc) En Un Per N. Donde, Afd, % Tot Area Que Esta Expuesta O Afectada Por El Impacto Un De</t>
  </si>
  <si>
    <t>0900I003</t>
  </si>
  <si>
    <t>Participacion En El Desarrollo Forestal</t>
  </si>
  <si>
    <t>Pdf = Pp1 - Ppo</t>
  </si>
  <si>
    <t>Participacion Respecto Al Nro Personas Que Involucradas O Participando Activamente En El Desarrollo Forestal En Una Region En Un Per T1 - To. Donde, Pdf, Vari En El Nro Personas Que Participan En El Desarrollo Forestal En Una Region; Pp1, Nro P</t>
  </si>
  <si>
    <t>0900I004</t>
  </si>
  <si>
    <t>Conservacion De Tierras</t>
  </si>
  <si>
    <t>Ac = Adca * 100 / Adcp</t>
  </si>
  <si>
    <t>Avance Logrado Por La Entidad En La Meta Adquisicion Tierras Para La Conservacion En Un Per N. Donde, Ac, % Logrado Conservacion Tierras; Adc,a Area Tot Adquirida Para Conservacion; Adcp, Area Tot Programada Para Adquirir Y Conservar Por La E</t>
  </si>
  <si>
    <t>0900I005</t>
  </si>
  <si>
    <t>Demanda Bioquimica De Oxigeno En Las Corrientes Superficiales, Dbo (medida De Contenido De Materia Organica Biodegradable)</t>
  </si>
  <si>
    <t>Dbo = Dbo1 - Dboo</t>
  </si>
  <si>
    <t>Dbo (contenido Materia Organica Biodegradable Presente En Los Cuerpos Agua, Que Se Determina Midiendo El Oxigeno Consumido En Procesos Biologicos Degradacion Aerobica La Materia Organica Agua; Debe Ser Desagregado Por Cuerpos Agua, Etc</t>
  </si>
  <si>
    <t>0900I006</t>
  </si>
  <si>
    <t>Fuentes Contaminantes</t>
  </si>
  <si>
    <t>Fc = Fc1 - Fco</t>
  </si>
  <si>
    <t>Nro Fuentes Que Generan Vertimiento Liquidos A Fuentes (desagregar Por Fuente Agua, Tipo Contaminante, Etc) Agua O Al Suelo (contaminacion) Detectadas En Un Per T1-to. Donde, Fc, Vari En El Nro Fuentes Que Generan Vertimiento Liquidos A F</t>
  </si>
  <si>
    <t>0900I007</t>
  </si>
  <si>
    <t>Poblacion En Jurisdiccion De Una Corporacion Autonoma Regional</t>
  </si>
  <si>
    <t>Pjc = Pj1 - Pjo</t>
  </si>
  <si>
    <t>Nro Habitantes Presentes En La Jurisdiccion Una Corporacion Autonoma Regional En Un Per T1-to. Donde, Pjc, Vari En El Nro Habitantes Presentes En La Jurisdiccion Una Corporacion Autonoma Regional; Pj1, Nro Habitantes Final; Pjo, Nro Ha</t>
  </si>
  <si>
    <t>0900I008</t>
  </si>
  <si>
    <t>Area Afectada Por Desastres</t>
  </si>
  <si>
    <t>Add = Aa * 100 / Am</t>
  </si>
  <si>
    <t>Provee Informacion Acerca Del Area Afectada Por Un Desastre, Referenciada Con El Area Jurisdiccion Un Municipio. Donde, Aad, % Area Tot Afectada Por El Desastre; Aa, Area Tot Afectada; Am, Area Tot Municipio.</t>
  </si>
  <si>
    <t>0900I009</t>
  </si>
  <si>
    <t>Perdidas Humanas Por Desastre Natural</t>
  </si>
  <si>
    <t>Ph = Np / Nm</t>
  </si>
  <si>
    <t>Provee Estimaciones Del Impacto Los Desastres Y Emergencias Sobre El Hombre En Un Per Tiempo Dado, Donde, Ph, Perdidas Humanas Por Desastre Natural; Np, Nro Personas Muertas O Desaparecidas Como Resultado Un Desastre Natural; Nm, Nro Munic</t>
  </si>
  <si>
    <t>0900I010</t>
  </si>
  <si>
    <t>Tasa De Deforestacion Anual</t>
  </si>
  <si>
    <t>Td = Hd * 100 / Atb</t>
  </si>
  <si>
    <t>Se Define Como La Perdida Neta Anual Area Originalmente Ocupada Por Coberturas Forestales Naturales. Donde, Td, % O Tasa Deforestacion; Hd, Area Deforestada (cambio Uso); Attb, Area Tot Bosque Natural En El Mismo Per.</t>
  </si>
  <si>
    <t>0900I011</t>
  </si>
  <si>
    <t>Produccion De Macera</t>
  </si>
  <si>
    <t>Es La Sumatoria Volu.es Extraccion Que Tiene Impacto Directo Sobre La Perdida Ecosistemas Forestales, Perdida Biodiversidad Biologica Y El Incremento Riesgos Extension Especies. Donde, Pm, Volu. O Cant Madera Producida Y Extraida;</t>
  </si>
  <si>
    <t>0900I012</t>
  </si>
  <si>
    <t>Relacion Produccion - Reserva De Recurso Maderable</t>
  </si>
  <si>
    <t>Rpr = Vmp * 100 / Ep</t>
  </si>
  <si>
    <t>Es La Resultante Estimar Areas Por Tipo Bosques Y Plantaciones Comerciales. Donde, Rpr, % Volu. Madera Producida Y Las Existencias En Pie;  Vmp, Volu. Tot Madera Producida; Ep, Volu. Tot Madera En Pie. El Volu. Se Estima Sobre El Invent</t>
  </si>
  <si>
    <t>0900I013</t>
  </si>
  <si>
    <t>Empresas Vinculadas A Programas De Mejoramiento Continuo</t>
  </si>
  <si>
    <t>Evp = Nev1 - Nevo</t>
  </si>
  <si>
    <t>Evp, Empresas Vinculadas A Programas De Mejoramiento Continuo En Un Per T1 - To; Nev1, Nro. De Empresas Vinculadas A Programas De Mejoramiento Continuo Final; Nevo, Nro. De Empresas Vinculadas A Programas De Mejoramiento Continuo Inicial.</t>
  </si>
  <si>
    <t>0900I014</t>
  </si>
  <si>
    <t>Ear, Empresas Atendidas En Programas De Reconversion A Tecnologias Limpias En Un Periodo N; Tea, Numero Total De Empresas Atendidas En Programas De Reconversion A Tecnologias Limpias; Tess, Numero Total De Empresas Que S</t>
  </si>
  <si>
    <t>Ear = Tea * 100 / Tess</t>
  </si>
  <si>
    <t>Nro. De Empresas Atendidas En Programas De Reconversion A Tecnologias Limpias</t>
  </si>
  <si>
    <t>0900I018</t>
  </si>
  <si>
    <t>Empresas Incubadas</t>
  </si>
  <si>
    <t>Ei = Nei1 - Neio</t>
  </si>
  <si>
    <t>Ei, Empresas Incubadas En Un Per T1 - To; Nei1, Nro. De Empresas Incubadas Final; Neio, Nro. De Empresas Incubadas Inicial</t>
  </si>
  <si>
    <t>0900I019</t>
  </si>
  <si>
    <t>Ecorregiones Estrategicas</t>
  </si>
  <si>
    <t>Ec = Ntee * 100 / Nte</t>
  </si>
  <si>
    <t>Ec, Ecorregiones  Nales Estrategicas En Un Per N; Ntee, Nro. Total De Ecorregiones Estrategicas; Nte, Nro. Total De Ecorregiones Nales En El Mismo Per.</t>
  </si>
  <si>
    <t>0900I020</t>
  </si>
  <si>
    <t>Ecorregiones Estrategicas Nacionales Caracterizadas</t>
  </si>
  <si>
    <t>Ecc = Ntec * 100 / Nte</t>
  </si>
  <si>
    <t>Ecc, Ecorregiones Nales Caracterizadas En Un Per N; Ntec, Nro. Total De Ecorregiones Caracterizadas; Nte, Nro. Total De Ecorregiones Nales En El Mismo Per.</t>
  </si>
  <si>
    <t>0900I021</t>
  </si>
  <si>
    <t>Ecorregiones Estrategicas Regionales Identificadas</t>
  </si>
  <si>
    <t>Ecr = Ner * 100 / Nter</t>
  </si>
  <si>
    <t>Ecr, Ecorregiones Regionales Identificadas En Un Per N; Ner, Nro. Total De Ecorregiones Regionales Identificadas; Nter, Nro. Total De Ecorregiones Regionales En El Mismo Per.</t>
  </si>
  <si>
    <t>0900I022</t>
  </si>
  <si>
    <t>Ecorregiones Estrategicas Regionales Con Programas De Desarrollo Sostenible</t>
  </si>
  <si>
    <t>Ecrp = Nterc * 100 / Nter</t>
  </si>
  <si>
    <t>Ecrp, Ecorregiones Regionales Con Programas De Desarrollo Sostenible En Un Per N; Nterc, Nro. Total De Ecorregiones Regionales Con Programas De Desarrollo Sostenible; Nter, Nro. Total De Ecorregiones Regionales En El Mismo Per.</t>
  </si>
  <si>
    <t>0900I023</t>
  </si>
  <si>
    <t>Ecorregiones Estrategicas Marinas Y Costeras Identificadas Y Caracterizadas</t>
  </si>
  <si>
    <t>Ecc = Nec * 100 / Nte</t>
  </si>
  <si>
    <t>Ecc, Ecorregiones Estrategicas Marinas Y Costeras Identificadas Y Caracterizadas En Un Per N; Nec, Nro. Total De Ecorregiones Estrategicas Marinas Y Costeras Identificadas Y Caracterizadas; Nte, Nro. Total De Ecorregiones Estrategicas Marinas Y Costeras</t>
  </si>
  <si>
    <t>0900I024</t>
  </si>
  <si>
    <t>Microcuencas Abastecedoras De Acueductos Con Planes De Ordenamiento Y Manejo En  Operacion</t>
  </si>
  <si>
    <t>Ma = Nma * 100 / Ntm</t>
  </si>
  <si>
    <t>Ma, Microcuencas Abastecedoras De Acueductos Con Planes De Ordenamiento Y Manejo En  Operacion En Un Per N; Nma, Nro. De Microcuencas Abastecedoras De Acueductos Con Planes De Ordenamiento Y Manejo En  Operacion; Ntm, Nro. Total De Microcuencas Abasteced</t>
  </si>
  <si>
    <t>0900I025</t>
  </si>
  <si>
    <t>Autoridades Ambientales Cobrando Tasas Retributivas Por Contaminacion Hidrica</t>
  </si>
  <si>
    <t>Aa = Naa1 - Naao</t>
  </si>
  <si>
    <t>Aa, Autoridades Ambientales Cobrando Tasas Retributivas Por Contaminacion Hidrica En Un Per T1 - To; Naa1, Nro. De Autoridades Ambientales Cobrando Tasas Retributivas Por Contaminacion Hidrica Final; Naao, Nro. De Autoridades Ambientales Cobrando Tasas R</t>
  </si>
  <si>
    <t>0900I028</t>
  </si>
  <si>
    <t>Fondos Regionales De Recuperacion Hidrica En Operacion</t>
  </si>
  <si>
    <t>Frr = Nfr * 100 / Nfc</t>
  </si>
  <si>
    <t>Frr, Fondos Regionales De Recuperacion Hidrica En Operacion En Un Per N; Nfr, Nro. De Fondos Regionales De Recuperacion Hidrica En Operacion; Nfc, Nro. Total De Fondos Regionales De Recuperacion Hidrica Conformados En El Mismo Per.</t>
  </si>
  <si>
    <t>0900I029</t>
  </si>
  <si>
    <t>Pae = Npa * 100 / Pt</t>
  </si>
  <si>
    <t>0900I031</t>
  </si>
  <si>
    <t>Demanda Total De Agua Para Consumo Humano En Colombia</t>
  </si>
  <si>
    <t>Dac = Dac1 - Daco</t>
  </si>
  <si>
    <t>0900I032</t>
  </si>
  <si>
    <t>Demanda De Agua Para Consumo Humano En Colombia</t>
  </si>
  <si>
    <t>Dachc = Dac * 100 / Da</t>
  </si>
  <si>
    <t>0900I034</t>
  </si>
  <si>
    <t>Area De Paramo Delimitada En Colombia</t>
  </si>
  <si>
    <t>Ap = Nap1 - Napo</t>
  </si>
  <si>
    <t>Ap, Paramo En Colombia En Un Per T1 - To; Nap1, Area Total De Paramo Delimitadas En Colombia Final; Napo, Area Total De Paramo Delimitadas En Colombia Inicial.</t>
  </si>
  <si>
    <t>0900I037</t>
  </si>
  <si>
    <t>Especies De Flora Amenazadas</t>
  </si>
  <si>
    <t>Eff = Nef1 - Nef1</t>
  </si>
  <si>
    <t>Eff, Especies De Flora Amenazadas En Un Per T1 - To; Nef1, Nro. De Especies De Flora  Final; Nef1, Nro. De Especies De Flora Inicial.</t>
  </si>
  <si>
    <t>0900I038</t>
  </si>
  <si>
    <t>Flora Amenazada</t>
  </si>
  <si>
    <t>Fa = Nef * 100 / Nte</t>
  </si>
  <si>
    <t>Fa, Flora Amenazada En Un Per N; Nef, Nro. De Especies De Flora Amenazada; Nte, Nro. Total De Especies De Flora Identificadas En El Mismo Per.</t>
  </si>
  <si>
    <t>0900I039</t>
  </si>
  <si>
    <t>Especies De Fauna Amenazadas</t>
  </si>
  <si>
    <t>Ef = Ne1 - Neo</t>
  </si>
  <si>
    <t>Ef, Especies De Fauna Amenazadas En Un Per T1 - To; Ne1, Nro. De Especies De Fauna  Final; Neo, Nro. De Especies De Fauna Inicial.</t>
  </si>
  <si>
    <t>0900I040</t>
  </si>
  <si>
    <t>Fauna Amenazada</t>
  </si>
  <si>
    <t>Efa = Nef * 100 / Nte</t>
  </si>
  <si>
    <t>Efa, Especies De Fauna Amenazadas En Un Per N; Nef, Nro. De Especies De Fauna Amenazadas; Nte, Nro. Total De Especies De Fauna Identificadas En El Mismo Per.</t>
  </si>
  <si>
    <t>0900I042</t>
  </si>
  <si>
    <t>Fauna Amenazada Con Planes De Manejo En Operacion</t>
  </si>
  <si>
    <t>Fapm = Nef * 100 / Nte</t>
  </si>
  <si>
    <t>Fapm, Fauna Amenazada Con Planes De Manejo En Operacion En Un Per N; Nef, Nro. De Especies De Fauna Amenazada Con Planes De Manejo En Operacion; Nte, Nro. Total De Especies De Fauna Amenazadas En El Mismo Per.</t>
  </si>
  <si>
    <t>0900I050</t>
  </si>
  <si>
    <t>Territorio De Parques Nacionales Naturales</t>
  </si>
  <si>
    <t>Tpnn = At * 100 / Attc</t>
  </si>
  <si>
    <t>Tpnn, Territorio De Parques Nales Naturales En Un Per N; At, Area De Territorio Nal (medido En Hectareas) De Parques Nales Naturales; Attc, Area Total Del  Territorio Nal En El Mismo Per.</t>
  </si>
  <si>
    <t>0900I051</t>
  </si>
  <si>
    <t>Parques Nacionales Con "acuerdos De Participacion Y Manejo"</t>
  </si>
  <si>
    <t>Pnc = Tp * 100 / Ntpe</t>
  </si>
  <si>
    <t>Pnc, Parques Nales Con "acuerdos De Participacion Y Manejo" En Un Per N; Tp, Nro. Total De  Parques Nales Con Acuerdos De Participacion Y Manejo (indigenas, Colonos, Ongs, Poblacion Civil, Etc.); Ntpe, Nro. Total De Parques Nales En El Mismo Per.</t>
  </si>
  <si>
    <t>0900I052</t>
  </si>
  <si>
    <t>Nuevas Areas De Protegidas "cogestionadas Y Apoyadas" Por El Nivel Regional</t>
  </si>
  <si>
    <t>Nap = Nap1 - Napo</t>
  </si>
  <si>
    <t>Nap, Nuevas Areas De Protegidas "cogestionadas Y Apoyadas" Por El Nivel Regional En Un Per T1 - To; Nap1, Nro. De Nuevas Areas De Protegidas Final; Napo, Nro. De Nuevas Areas De Protegidas Inicial.</t>
  </si>
  <si>
    <t>0900I053</t>
  </si>
  <si>
    <t>Especies Colombianas Propuestas Para Regulacion Comercial</t>
  </si>
  <si>
    <t>Ecp = Nep1 - Nepo</t>
  </si>
  <si>
    <t>Ecp, Especies Colombianas Propuestas Para Regulacion Comercial En La Convencion Sobre El Comercio  Internal  De Especies Colombianas En Un Per T1 - To; Nep1, Nro. De Especies Colombianas Propuestas Para Regulacion Comercial Final; Nepo, Nro. De Especies</t>
  </si>
  <si>
    <t>0900I055</t>
  </si>
  <si>
    <t>Cobertura De Area Natural Total Del Pais</t>
  </si>
  <si>
    <t>Can = Ct * 100 / Atp</t>
  </si>
  <si>
    <t>Can, Cobertura De Area Natural Total Del Pais En Un Per N; Ct, Cobertura Total De Area Natural (medida En Hectareas) Del Pais; Atp, Area O Extension Total Del Pais (medida En Hectareas) En El Mismo Per.</t>
  </si>
  <si>
    <t>0900I056</t>
  </si>
  <si>
    <t>Cobertura Boscosa</t>
  </si>
  <si>
    <t>Cb = Ctb * 100 / Atp</t>
  </si>
  <si>
    <t>Cb, Cobertura Boscosa Total Del Pais En Un Per N; Ctb, Cobertura Total De Area Boscosa (medida En Hectareas) Del Pais; Atp, Area O Extension Total Del Pais (medida En Hectareas) En El Mismo Per.</t>
  </si>
  <si>
    <t>0900I057</t>
  </si>
  <si>
    <t>Area Deforestada</t>
  </si>
  <si>
    <t>Ad = Tad * 100 / Atp</t>
  </si>
  <si>
    <t>Ad, Area Deforestada Total Del Pais En Un Per N; Tad, Total De Area Deforestada (medida En Hectareas) Del Pais; Atp, Area O Extension Total Del Pais (medida En Hectareas) En El Mismo Per.</t>
  </si>
  <si>
    <t>0900I059</t>
  </si>
  <si>
    <t>Area Reforestada</t>
  </si>
  <si>
    <t>Ar = Tar * 100 / Atp</t>
  </si>
  <si>
    <t>Ar, Area Reforestada Total Del Pais En Un Per N; Tar, Total De Area Reforestada (medida En Hectareas) Del Pais; Atp, Area O Extension Total Del Pais (medida En Hectareas) En El Mismo Per.</t>
  </si>
  <si>
    <t>0900I060</t>
  </si>
  <si>
    <t>Tasa De Reforestacion</t>
  </si>
  <si>
    <t>Trp = Hr1 - Hro</t>
  </si>
  <si>
    <t>Trp, Tasa De Reforestacion Del Pais En Un Per T1 - To; Hr1, Total De Hectareas De Terreno Reforestadas Final; Hro, Total De Hectareas De Terreno Reforestadas Inicial.</t>
  </si>
  <si>
    <t>0900I061</t>
  </si>
  <si>
    <t>Area Reforestada En El Marco Del Plan Nacional De Desarrollo Forestal - Componente Plan Verde</t>
  </si>
  <si>
    <t>Arm = Arm * 100 / Atp</t>
  </si>
  <si>
    <t>Arm, Area Reforestada Total Del Pais En El Marco Del Plan Nal De Desarrollo Forestal - Componente Plan Verde En Un Per N; Tarm, Total De Area Reforestada (medida En Hectareas) En El Marco Del Plan Nal De Desarrollo Forestal - Componente Plan Verde Del Pa</t>
  </si>
  <si>
    <t>0900I063</t>
  </si>
  <si>
    <t>Area Reforestada En Microcuencas Abastecedoras De Acueductos</t>
  </si>
  <si>
    <t>Arma = Tar * 100 / Atp</t>
  </si>
  <si>
    <t>Arma, Area Reforestada Total Del Pais En Microcuencas Abastecedoras De Acueductos En Un Per N; Tar, Total De Area Reforestada (medida En Hectareas) En El Pais En Microcuencas Abastecedoras De Acueductos; Atp, Area O Extension Total Reforestada En El Pais</t>
  </si>
  <si>
    <t>0900I064</t>
  </si>
  <si>
    <t>Tasa De Reforestacion En Microcuencas Abastecedoras De Acueductos</t>
  </si>
  <si>
    <t>Trma = Hr1 - Hro</t>
  </si>
  <si>
    <t>Trma, Tasa De Reforestacion Del Pais En Microcuencas Abastecedoras De Acueductos En Un Per T1 - To; Hr1, Total De Hectareas De Terreno Reforestadas Final; Hro, Total De Hectareas De Terreno Reforestadas Inicial.</t>
  </si>
  <si>
    <t>0900I066</t>
  </si>
  <si>
    <t>Guias Ambientales Sectoriales En Operacion</t>
  </si>
  <si>
    <t>Gas = Ntg * 100 / Ntge</t>
  </si>
  <si>
    <t>Gas, Guias Ambientales Sectoriales En Operacion En Un Per N; Ntg, Nro. De Guias Ambientales Sectoriales En Operacion; Ntge, Nro. Total De Guias Ambientales Sectoriales Propuestas O Existentes En El Mismo Per.</t>
  </si>
  <si>
    <t>0900I067</t>
  </si>
  <si>
    <t>Proyectos De Produccion Limpia Operando</t>
  </si>
  <si>
    <t>Ppl = Npo * 100 / Npp</t>
  </si>
  <si>
    <t>Ppl, Proyectos De Produccion Limpia Operando En Un Per N; Npo, Nro. De Proyectos De Produccion Limpia Operando; Npp, Nro. Total De Proyectos De Produccion Limpia Presentados En El Mismo Per.</t>
  </si>
  <si>
    <t>0900I070</t>
  </si>
  <si>
    <t>Sustancias Agotadoras De La Capa De Ozono Eliminadas Por Proyectos De Reconversion Industrial</t>
  </si>
  <si>
    <t>Sa = Nte * 100 / Ntsp</t>
  </si>
  <si>
    <t>Sa, Sustancias Agotadoras De La Capa De Ozono Eliminadas Por Proyectos De Reconversion Industrial En Un Per N; Nte, Nro. De Toneladas Metricas De Sustancias Agotadoras De La Capa De Ozono Eliminadas Por Proyectos De Reconversion Industrial; Ntsp, Nro. De</t>
  </si>
  <si>
    <t>0900I074</t>
  </si>
  <si>
    <t>Inventario Nacional De Plaguicidas Obsoletos</t>
  </si>
  <si>
    <t>Ipo = Ntp * 100 / Ntpe</t>
  </si>
  <si>
    <t>Ipo, Inventario Nal De Plaguicidas Obsoletos En Un Per N; Ntp, Nro. Total De Plaguicidas Obsoletos Inventariados; Ntpe, Nro. Total De Plaguicidas Obsoletos Existentes En El Pais En El Mismo Per.</t>
  </si>
  <si>
    <t>0900I080</t>
  </si>
  <si>
    <t>Especies Promisorias Identificadas</t>
  </si>
  <si>
    <t>Ep = Ntei * 100 / Ntepe</t>
  </si>
  <si>
    <t>Ep, Especies Promisorias Identificadas En Un Per N; Ntei, Nro. Total De Especies Promisorias Identificadas; Ntepe, Nro. Total De Especies Promisorias Existentes En El Mismo Per.</t>
  </si>
  <si>
    <t>0900I081</t>
  </si>
  <si>
    <t>Especies Promisorias Caracterizadas</t>
  </si>
  <si>
    <t>Ep = Ntec * 100 / Ntepe</t>
  </si>
  <si>
    <t>Ep, Especies Promisorias Caracterizadas En Un Per N; Ntec, Nro. Total De Especies Promisorias Caracterizadas; Ntepe, Nro. Total De Especies Promisorias Existentes En El Mismo Per.</t>
  </si>
  <si>
    <t>0900I082</t>
  </si>
  <si>
    <t>Especies Promisorias Identificadas Y Caracterizadas</t>
  </si>
  <si>
    <t>Epic = Ntec * 100 / Nte</t>
  </si>
  <si>
    <t>Epic, Especies Promisorias Identificadas Y Caracterizadas En Un Per N; Ntec, Nro. Total De Especies Promisorias Caracterizadas; Nte, Nro. Total De Especies Promisorias Identificadas En El Mismo Per.</t>
  </si>
  <si>
    <t>0900I084</t>
  </si>
  <si>
    <t>Especies Promisorias Identificadas Y Caracterizadas Que Pueden Hacer Parte De Los Planes De Bionegocio Para La Bolsa Amazonica Sobre Especies</t>
  </si>
  <si>
    <t>Epic = Nep * 100 / Ntee</t>
  </si>
  <si>
    <t>Epic, Especies Promisorias Identificadas Y Caracterizadas Que Pueden Hacer Parte De Los Planes De Bionegocio Para La Bolsa Amazonica Sobre Especies En Un Per N; Nep, Nro. Total De Especies Promisorias Identificadas Y Caracterizadas ; Ntee, Nro. Total De</t>
  </si>
  <si>
    <t>0900I087</t>
  </si>
  <si>
    <t>Especies Promisorias En Proyectos Piloto De Aprovechamiento</t>
  </si>
  <si>
    <t>Epep = Nep * 100 / Ntee</t>
  </si>
  <si>
    <t>Epep, Especies Promisorias En Proyectos Piloto De Aprovechamiento En Un Per N; Nep, Nro. De Especies Promisorias Objeto De Proyectos Piloto De Aprovechamiento; Ntee, Nro. Total De Especies Promisorias Identificadas Y Caracterizadas  En El Mismo Per.</t>
  </si>
  <si>
    <t>0900I088</t>
  </si>
  <si>
    <t>Ciudades Donde Se Aplican Experiencias Piloto Del Modelo De Gestion Ambiental Urbana, Sigam</t>
  </si>
  <si>
    <t>Cas = Nc *100 / Ntc</t>
  </si>
  <si>
    <t>Cas, Ciudades Donde Se Aplican Experiencias Piloto Del Modelo De Gestion Ambiental Urbana, Sigam En Un Per N; Nc, Nro. De Ciudades Que Aplican Experiencias Piloto Del Modelo De Gestion Ambiental Urbana Sigam; Ntc, Nro. Total De Ciudades En El Mismo Per.</t>
  </si>
  <si>
    <t>0900I090</t>
  </si>
  <si>
    <t>Proyectos De Tratamientos De Aguas Residuales Cofinanciados En La Etapa De Inversion</t>
  </si>
  <si>
    <t>Ptci = Npi1 - Npio</t>
  </si>
  <si>
    <t>Ptci, Proyectos De Tratamientos De Aguas Residuales Cofinanciados En La Etapa De Inversion En Un Per T1 - To; Npi1, Nro. De Proyectos Cofinanciados En La Etapa De Inversion Final; Npio, Nro. De Proyectos Cofinanciados En La Etapa De Inversion Inicial</t>
  </si>
  <si>
    <t>0900I092</t>
  </si>
  <si>
    <t>Proyectos De Manejo Integral De Residuos Solidos Cofinanciados En La Etapa De Inversion</t>
  </si>
  <si>
    <t>Prci = Npi1 - Npio</t>
  </si>
  <si>
    <t>Prci, Proyectos De Manejo Integral De Residuos Solidos Cofinanciados En La Etapa De Inversion En Un Per T1 - To; Npi1, Nro. De Proyectos Cofinanciados En La Etapa De Inversion Final; Npio, Nro. De Proyectos Cofinanciados En La Etapa De Inversion Inicial</t>
  </si>
  <si>
    <t>0900I093</t>
  </si>
  <si>
    <t>Proyectos Piloto Para La Gestion Integral De Residuos Solidos</t>
  </si>
  <si>
    <t>Pp = Np1 - Npo</t>
  </si>
  <si>
    <t>Pp, Proyectos Piloto Para La Gestion Integral De Residuos Solidos En Un Per T1 - To; Np1, Nro. De Proyectos Piloto Para La Gestion Integral De Residuos Solidos Final; Npo, Nro. De Proyectos Piloto Para La Gestion Integral De Residuos Solidos Inicial.</t>
  </si>
  <si>
    <t>0900I094</t>
  </si>
  <si>
    <t>Proyectos Piloto Para La Gestion Integral De Los Residuos Hospitalarios</t>
  </si>
  <si>
    <t>Pph = Np1 - Npo</t>
  </si>
  <si>
    <t>Pph, Proyectos Piloto Para La Gestion Integral De Los Residuos Hospitalarios En Un Per T1 - To; Np1, Nro. De Proyectos Piloto Para La Gestion Integral De Los Residuos Hospitalarios Final; Npo, Nro. De Proyectos Piloto Para La Gestion Integral De Los Resi</t>
  </si>
  <si>
    <t>0900I101</t>
  </si>
  <si>
    <t>Residuos Solidos De La Poblacion</t>
  </si>
  <si>
    <t>Rsp = Nt1 - Nto</t>
  </si>
  <si>
    <t>Rsp, Residuos Solidos De La Poblacion En Un Per T1 - To; Nt1, Nro. De Toneladas De Residuos Solidos De La Poblacion Final; Nto, Nro. De Toneladas De Residuos Solidos De La Poblacion Inicial.</t>
  </si>
  <si>
    <t>0900I103</t>
  </si>
  <si>
    <t>Residuos Solidos Dispuestos Adecuadamente</t>
  </si>
  <si>
    <t>Rsda = Trs * 100 / Ttrs</t>
  </si>
  <si>
    <t>Rsda, Residuos Solidos Dispuestos Adecuadamente En Un Per N; Trs, Toneladas De Residuos Solidos Dispuestos Adecuadamente; Ttrs, Toneladas Totales De Residuos Solidos Producidos En El Mismo Per.</t>
  </si>
  <si>
    <t>0900I104</t>
  </si>
  <si>
    <t>Desarrollo De La Linea Base  General Sobre El Estado Del Medio Ambiente En El Contexto Urbano - Caracterizado Y Georeferenciada</t>
  </si>
  <si>
    <t>Dlbu = Atcg * 100 / Atu</t>
  </si>
  <si>
    <t>Dlbu, Desarrollo De La Linea Base  General Sobre El Estado Del Medio Ambiente En El Contexto Urbano - Caracterizado Y Georeferenciada En Un Per N; Atcg, Area Total En El Contexto Urbano Caracterizado Y Georeferenciada; Atu, Area Total Urbana Existente En</t>
  </si>
  <si>
    <t>0900I105</t>
  </si>
  <si>
    <t>Desarrollo De La Linea Base  General Sobre El Estado Del Medio Ambiente En El Contexto Regional - Caracterizado Y Georeferenciada</t>
  </si>
  <si>
    <t>Dlbr = Atcg * 100 / Atu</t>
  </si>
  <si>
    <t>Dlbr, Desarrollo De La Linea Base  General Sobre El Estado Del Medio Ambiente En El Contexto Regional - Caracterizado Y Georeferenciada En Un Per N; Atcg, Area Total En El Contexto Regional Caracterizado Y Georeferenciada; Atu, Area Total Regional Existe</t>
  </si>
  <si>
    <t>0900I108</t>
  </si>
  <si>
    <t>Desarrollo De Indicadores De Estado En Ecosistemas</t>
  </si>
  <si>
    <t>Diee = Td * 100 / Ntp</t>
  </si>
  <si>
    <t>Diee, Desarrollo De Indicadores De Estado En Ecosistemas En Un Per N; Td, Total De Indicadores De Estado Desarrollados; Ntp, Total De Indicadores De Estado Programados A Desarrollar En El Mismo Per.</t>
  </si>
  <si>
    <t>0900I111</t>
  </si>
  <si>
    <t>Desarrollo De Indicadores De Estado En Suelos</t>
  </si>
  <si>
    <t>Dieg = Td * 100 / Ntp</t>
  </si>
  <si>
    <t>Dieg, Desarrollo De Indicadores De Estado En Suelos En Un Per N; Td, Total De Indicadores De Estado Desarrollados; Ntp, Total De Indicadores De Estado Programados A Desarrollar En El Mismo Per.</t>
  </si>
  <si>
    <t>0900I112</t>
  </si>
  <si>
    <t>Desarrollo De Los Indices De Fragmentacion De Ecosistemas Para El Total Del Pais</t>
  </si>
  <si>
    <t>Dif = Zci * 100 / Tzri</t>
  </si>
  <si>
    <t>Dif, Desarrollo De Los Indices De Fragmentacion De Ecosistemas Para El Total Del Pais En Un Per N; Zci, Zonas Que Cuentan Con Indices De Fragmentacion De Ecosistemas; Tzri, Total De Zonas Que Requieren Indices De Fragmentacion De Ecosistemas Para El Tota</t>
  </si>
  <si>
    <t>0900I113</t>
  </si>
  <si>
    <t>Elaboracion De La "linea Base De Indicadores De Calidad" De Las Aguas Continentales</t>
  </si>
  <si>
    <t>Elbc = Cd * 100 / Cp</t>
  </si>
  <si>
    <t>Elbc, Elaboracion De La "linea Base De Indicadores De Calidad" De Las Aguas Continentales (fortalecimiento Institucional Del Sistema Nal Ambiental - Sina) En Un Per N; Cd, Componentes De La "linea Base De Indicadores De Calidad" De Las Aguas Continentale</t>
  </si>
  <si>
    <t>0900I114</t>
  </si>
  <si>
    <t>Elaboracion De La "linea Base De Indicadores De Calidad" De Las Aguas Marinas Y Costeras</t>
  </si>
  <si>
    <t>Elbmc = Cd * 100 / Cp</t>
  </si>
  <si>
    <t>Elbmc, Elaboracion De La "linea Base De Indicadores De Calidad" De Las Aguas Las Aguas Marinas Y Costeras (fortalecimiento Institucional Del Sistema Nal Ambiental - Sina) En Un Per N; Cd, Componentes De La "linea Base De Indicadores De Calidad" De Las Ag</t>
  </si>
  <si>
    <t>0900I115</t>
  </si>
  <si>
    <t>Municipios Con Planes De Ordenamiento Territorial Aprobados Por Las Car</t>
  </si>
  <si>
    <t>Mpot = Nmp * 100 / Ntm</t>
  </si>
  <si>
    <t>Mpot, Municipios Con Planes De Ordenamiento Territorial Aprobados Por Las Car En Un Per N; Nmp, Nro. Municipios Con Planes De Ordenamiento Territorial Aprobados; Ntm, Nro. Total De Municipios Existentes E El Mismo Per.</t>
  </si>
  <si>
    <t>INDICADORES DE IMPACTO</t>
  </si>
  <si>
    <t>0900G001</t>
  </si>
  <si>
    <t>Infracciones Impuestas Por Explotacion Ilegal</t>
  </si>
  <si>
    <t>Iei = I1 - Io</t>
  </si>
  <si>
    <t>Nro Infracciones Por Explotacion Ilegal (politicas Restriccion Y Otros Instrumentos Normativos Que Pretenden Controlar O Regular La Actividad Extractiva En Un Lugar Y Por Un Monto Determinado) Impuestas En Un Per T1 - To. Donde, Iei, Vari En El Nr</t>
  </si>
  <si>
    <t>0900G002</t>
  </si>
  <si>
    <t>Incentivos A La Reforestacion</t>
  </si>
  <si>
    <t>Valor Tot Los Incentivos A La Reforestacion (registro Financiacion Asignada Por Actividad Reforestadora; Proporciona Medida Del Esfuerzo Publico Dedicado A Contrarrestar Efectos  Deforestacion Y Abastecimiento Mercados) Otorgados En Un Per T</t>
  </si>
  <si>
    <t>0900G003</t>
  </si>
  <si>
    <t>Paquetes Tecnologicos Validados E Implementados De Aprovechameinto De Productos No Maderables</t>
  </si>
  <si>
    <t>Pt = P1 - Po</t>
  </si>
  <si>
    <t>Nro Paquetes Tecnologicos Aprovechamiento Produccion No Maderables Del Bosque Validados E Implementados En Un Per T1-to. Donde, Pt, Vari En El Nro Paquetes Tecnologicos  Aprovechamiento Produccion No Maderables Del Bosque Validados E I</t>
  </si>
  <si>
    <t>0900G004</t>
  </si>
  <si>
    <t>Areas De Cubrimiento Del Sistema De Parques Nacionales, Spnn</t>
  </si>
  <si>
    <t>Asp = A1 - Ao</t>
  </si>
  <si>
    <t>Area (en Km Cuadrados) Tot Cubrimiento Logrado Por El Sistema Parques Nacionales, Spnn En Un Per T1 - To. Donde, Asp, Vari En El Area Cubrimiento Del Sistema Parques Nacionales, Spnn Colombia; A1, Area Tot Cubrimiento Final; Ao, Area T</t>
  </si>
  <si>
    <t>0900G005</t>
  </si>
  <si>
    <t>Areas Del Sistema De Parques Nacionales, Spnn Con Planes De Manejo</t>
  </si>
  <si>
    <t>Acpm = Ape * 100 / At</t>
  </si>
  <si>
    <t>Cubrimiento Alcanzado Con Areas Del Sistema Parques Nacionales, Spnn Que Cuenten Con El Instrumento Planeacion Interna, Conocido Como Planes Manejo En Un Per N. Donde, Acpm, % Areas Del Sistema Parques Nacionales, Spnn Que Cuentan Con El</t>
  </si>
  <si>
    <t>0900G007</t>
  </si>
  <si>
    <t>Cubrimiento Por Funcionario De La Unidad Administrativa Especial Del Sistema De Parques Nacionales, Uaespnn A Las Areas Del Sistema De Parques Nacionales, Spnn</t>
  </si>
  <si>
    <t>Cf = App / F</t>
  </si>
  <si>
    <t>Relacion Cobertura Area Por Funcionario (area Tot En Km Cuadrados Parques Naturales Por Funcionarios La Unidad Administrativa Especial Del Sistema Parques Nacionales, Uaespnn Que Tiene La Unidad, Deben Ser Protegidas Y Que Hacen Parte Del</t>
  </si>
  <si>
    <t>0900G009</t>
  </si>
  <si>
    <t>Areas Del Sistema De Parque Nacionales, Spnn Con Acuerdos Sociales De Manejo</t>
  </si>
  <si>
    <t>Aas = Aas1 - Aaso</t>
  </si>
  <si>
    <t>Nro Acuerdos Participacion Social En La Conservacion (acuerdos Suscritos Para Implementar Los Planes Manejo Las Areas Del Spnn) Suscritos En Un Per T1 - To. Donde, Aas, Vari En El Nro Acuerdos Participacion Social En La Conservacion (a</t>
  </si>
  <si>
    <t>0900G011</t>
  </si>
  <si>
    <t>Areas Naturales Protegidas Del Nivel Local Declaradas</t>
  </si>
  <si>
    <t>Apd = Apd1 - Apdo</t>
  </si>
  <si>
    <t>S Areas Naturales Protegidas Que Del Nivel Local Han Sido Declaradas Y Que Conformaran El Sistema Nacional Areas Protegidas, Sinap En Un Per T1 - To. Donde, Apd, Vari En El Areas Naturales Protegidas Que Del Nivel Local Han Sido Declaradas Y Que Confo</t>
  </si>
  <si>
    <t>0900G012</t>
  </si>
  <si>
    <t>Areas Naturales Protegidas  Declaradas Por La Corporacion Autonoma Regional, Car Y/o Departamentos.</t>
  </si>
  <si>
    <t>Ap-car = Apc1 - Apco</t>
  </si>
  <si>
    <t>Area Tot (en Km Cuadrados) Nueva Protegida (que Del Nivel Regional Han Sido Declaradas Por Las Cars Y/o Departamentos, Las Cuales Conformaran El Sistema Nacional Areas Protegidas, Sinap) En Un Per T1-to: Donde, Ap-car, Vari En El Area Tot Nueva Prote</t>
  </si>
  <si>
    <t>0900G013</t>
  </si>
  <si>
    <t>Cuencas Declaradas En Ordenamiento Y Conservacion A Nivel Nacional.</t>
  </si>
  <si>
    <t>Cd = C * 100 / Tc</t>
  </si>
  <si>
    <t>Cobertura Cuencas Declaradas Dentro Del Ordenamiento Y Conservacion A Nivel Nacional (que Conservan  El Ciclo Hidrologico Y Garantizan La Oferta Agua Al Pais) En Un Per N. Donde, Cd, % Cobertura Cuencas Declaradas Dentro Del Ordenamiento Y C</t>
  </si>
  <si>
    <t>0900G014</t>
  </si>
  <si>
    <t>Incentivos Otorgados</t>
  </si>
  <si>
    <t>Io = I1 - Io</t>
  </si>
  <si>
    <t>Nro  Incentivos Otorgados (creacion Incentivos A La Conservacion Del Medio Ambiente Y Otorgamiento Acuerdos Municipales) En Un Per T1-to. Donde, Io, Vari En El Nro Incentivos Otorgados (creacion Incentivos A La Conservacion Del Medio Ambi</t>
  </si>
  <si>
    <t>0900G015</t>
  </si>
  <si>
    <t>Mp = M1 - Mo</t>
  </si>
  <si>
    <t>0900G016</t>
  </si>
  <si>
    <t>App = Ap1 - Apo</t>
  </si>
  <si>
    <t>0900G017</t>
  </si>
  <si>
    <t>Area Adquirida Y Dedicada A La Conservacion</t>
  </si>
  <si>
    <t>Area Tot (en Km Cuadrados) Adquirida Y Dedicada A La Conservacion En Un Per T1-to. Donde, Ac, Vari En El Area Tot Adquirida Y Dedicada A La Conservacion; A1, Area Tot Adquiridas Final; Ao, Area Tot Adquiridas Inicial.</t>
  </si>
  <si>
    <t>0900G019</t>
  </si>
  <si>
    <t>Construccion De Infraestructura Ecoturistica Del Sistema Nacional De Parques, Spnn</t>
  </si>
  <si>
    <t>Cie = Ice * 100 / Icp</t>
  </si>
  <si>
    <t>Meta Lograda En La Inversion En Construccion Infraestructura Ecoturismo Del Sistema Nacional Parques, Spnn (apoyo Para El Cumplimiento Misional Proteccion Y Control) En Un Per N. Donde, Cie, % O Meta Alcanzada La Inversion En Construccion</t>
  </si>
  <si>
    <t>0900G020</t>
  </si>
  <si>
    <t>Infraestructura En Mantenimiento En El Sistema De Parques Nacionales, Spnn De Ecoturismo</t>
  </si>
  <si>
    <t>Ime = Ime * 100 / Imp</t>
  </si>
  <si>
    <t>Meta Lograda En La Inversion En Mantenimiento Infraestructura Ecoturismo Del Sistema Parques Nacionales, Spnn (apoyo Para El Cumplimiento Misional Proteccion Y Control) En Un Per N. Donde, Ime, % O Meta Alcanzada La Inversion En Mantenimi</t>
  </si>
  <si>
    <t>0900G021</t>
  </si>
  <si>
    <t>Sra = Sra1 - Srao</t>
  </si>
  <si>
    <t>0900G022</t>
  </si>
  <si>
    <t>Incentivos A La Conservacion Del Medio Ambiente Otorgados</t>
  </si>
  <si>
    <t>Io = Io1 - Ioo</t>
  </si>
  <si>
    <t>Nro Incentivos A La Conservacion Del Medio Ambiente Otorgados En Un Per T1-to. Donde, Io, Vari En El Nro Incentivos A La Conservacion Del Medio Ambiente Otorgados; Io1, Nro Incentivos Otorgados Final;  Ioo, Nro Incentivos Otorgados Inicial.</t>
  </si>
  <si>
    <t>0900G023</t>
  </si>
  <si>
    <t>Otorgamiento De Acuerdos A La Conservacion Del Medio Ambiente</t>
  </si>
  <si>
    <t>Oa = Oa1 - Oao</t>
  </si>
  <si>
    <t>Nro Acuerdos A La Conservacion Del Medio Ambiente Municipales Aprobados Y Otorgados En Un Per T1-to. Donde, Oa, Vari En El Nro Acuerdos A La Conservacion Del Medio Ambiente Municipales Aprobados Y Otorgados; Oa1, Nro Acuerdos A La Conservacion</t>
  </si>
  <si>
    <t>0900G024</t>
  </si>
  <si>
    <t>Seguimiento A La Formulacion Del Proyecto De Procesos De Tecnologias Limpias</t>
  </si>
  <si>
    <t>Fptl = Fpe * 100 / Fpp</t>
  </si>
  <si>
    <t>Avance Logrado En La Formulacion Proy. Que Permitan La Implementacion Procesos Tecnologicos Produccion Limpia En Un Per N. Donde, Fptl, % Avance Logrado En La Formulacion Proy. Que Permita La Implementacion Un Procesos Tecnologicos De</t>
  </si>
  <si>
    <t>0900G025</t>
  </si>
  <si>
    <t>Monto De Carga Contaminante - Dbo (medida Contenida De Materia Organica Biodegradable)</t>
  </si>
  <si>
    <t>R-dbo = Re * 100 / Rp</t>
  </si>
  <si>
    <t>Cant En % La Carga Contaminante Expresada Como Dbo (medida Contenida Materia Organica Biodegradable) En Un Per N. Donde, R-dbo, % Carga Contaminante Expresado Como Dbo; Re, Medida La Carga Contaminante Expresada En Dbo Lograda (al Ejecutar L</t>
  </si>
  <si>
    <t>0900G026</t>
  </si>
  <si>
    <t>Monto De Carga Contaminante - Sst (medida De Solidos Suspendidos Totales)</t>
  </si>
  <si>
    <t>R-sst = Rse * 100 / Rsp</t>
  </si>
  <si>
    <t>Carga Contaminante Expresado En Sst (medida Solidos Suspendidos Totes) En Un Per N. Donde, R-sst, % Carga Contaminante Expresado En Sst; Rse, Carga Contaminante Expresada En Sst Ejecutada (con Las Actividades Descontaminacion); Rsp, Carga Conta</t>
  </si>
  <si>
    <t>0900G027</t>
  </si>
  <si>
    <t>Proyectos Piloto De Descontaminacion De Aguas</t>
  </si>
  <si>
    <t>Pda = Pp1 - Ppo</t>
  </si>
  <si>
    <t>Nro Proy.s Piloto Descontaminacion Aguas Residuales Para Sectores Productivos Y Municipales Propuestos En Un Per T1-to. Donde, Pda, Vari En El Nro Proy.s Piloto Descontaminacion Aguas Residuales Para Sectores Productivos Y Municipales</t>
  </si>
  <si>
    <t>0900G028</t>
  </si>
  <si>
    <t>Apoyo Interinstitucional</t>
  </si>
  <si>
    <t>Rhoe= Poet1-poet0</t>
  </si>
  <si>
    <t>Rhoe= Integraciàn Interinstitucional Poe =  Personas De Otras Entidades Que Trabajaron Y Trabajan Directamente Con El Proyecto T1 Periodo Final, T0 Periodo Inicial</t>
  </si>
  <si>
    <t>0900G029</t>
  </si>
  <si>
    <t>Concertaciones Estatales</t>
  </si>
  <si>
    <t>Ces= Oet1-oet0</t>
  </si>
  <si>
    <t>Ces Mide La Integraciàn Entre La Entidad Ejecutora Y Las Entidades Péblicas Del Estado Oe =  Otras Entidades Que Trabajaron Y Trabajan Directamente Con El Proyecto  T1 =periodo Final, T0= Periodo Inicial</t>
  </si>
  <si>
    <t>0900G030</t>
  </si>
  <si>
    <t>Convenios Interadministrativos</t>
  </si>
  <si>
    <t>Cia = (ciae/ciap)*100</t>
  </si>
  <si>
    <t>Cia =cumplimiento En La Ejecuciàn De Convenios Interadministrativos  Ciae= Convenios Administrativos Ejecutados Ciap= Convenios Interadministrativos Programados</t>
  </si>
  <si>
    <t>0900G031</t>
  </si>
  <si>
    <t>Costo/beneficio</t>
  </si>
  <si>
    <t>C/b = Costo/beneficio</t>
  </si>
  <si>
    <t>C/b = Inversiàn Social Por Beneficio De Las Entidades Y La Comunidad  Costo = Valor De La Inversiàn, Beneficios= Beneficios Ambientales Generados</t>
  </si>
  <si>
    <t>0900G041</t>
  </si>
  <si>
    <t>Acciones De Seguimiento Y Monitoreo A Actividades Con Organismos Geneticamente Modificados</t>
  </si>
  <si>
    <t>0900G042</t>
  </si>
  <si>
    <t>Alianzas Estratégicas Establecidas Para El Posicionamiento Institucional</t>
  </si>
  <si>
    <t>0900G043</t>
  </si>
  <si>
    <t>Convenios Interadministrativos De Cooperación Técnica En Ejecución</t>
  </si>
  <si>
    <t>0900G044</t>
  </si>
  <si>
    <t>Tiempo Promedio De Trámite De Licenciamiento Ambiental</t>
  </si>
  <si>
    <t>0900G045</t>
  </si>
  <si>
    <t>Diagnóstico Del Estado De La Información De La Gestión En Biodiversidad Elaborado</t>
  </si>
  <si>
    <t>0900G046</t>
  </si>
  <si>
    <t>Ecosistemas Afectados Por Incendios Forestales En Proceso De Restauración</t>
  </si>
  <si>
    <t>0900G047</t>
  </si>
  <si>
    <t>Fondo Ambiental Para La Sierra Nevada De Santa Marta Implementado</t>
  </si>
  <si>
    <t>0900G048</t>
  </si>
  <si>
    <t>Insumos Para Radiosondéo Adquiridos</t>
  </si>
  <si>
    <t>0900G049</t>
  </si>
  <si>
    <t>Inventario Forestal Elaborado</t>
  </si>
  <si>
    <t>0900G050</t>
  </si>
  <si>
    <t>Normas De Manejo Sostenible Ajustadas</t>
  </si>
  <si>
    <t>0900G051</t>
  </si>
  <si>
    <t>Nuevas Áreas Del Sistema De Parques Nacionales Naturales En Proceso De Formulación E Implementación De Sus Planes De Manejo.</t>
  </si>
  <si>
    <t>0900G052</t>
  </si>
  <si>
    <t>Plan De Desarrollo Sostenible Formulado</t>
  </si>
  <si>
    <t>0900G053</t>
  </si>
  <si>
    <t>Plan Hídrico Nacional Elaborado Y En Ejecución</t>
  </si>
  <si>
    <t>0900G054</t>
  </si>
  <si>
    <t>0900G055</t>
  </si>
  <si>
    <t>Planes De Manejo De Reservas Formulados</t>
  </si>
  <si>
    <t>0900G056</t>
  </si>
  <si>
    <t>Planes De Manejo De Unidades Ambientales Costeras Apoyados En La Formulación</t>
  </si>
  <si>
    <t>0900G057</t>
  </si>
  <si>
    <t>Planes Forestales Regionales Asesorados Y Con Acompañamiento</t>
  </si>
  <si>
    <t>0900G058</t>
  </si>
  <si>
    <t>Política Hídrica Nacional Formulada Y En Instrumentación</t>
  </si>
  <si>
    <t>0900G059</t>
  </si>
  <si>
    <t>Política Nacional Para Humedales Interiores Revisada Y Actualizada</t>
  </si>
  <si>
    <t>0900G060</t>
  </si>
  <si>
    <t>Porcentaje De Áreas Del Sistema De Parques Nacionales Naturales En Proceso De Ordenamiento De Sus Zonas Amortiguadoras</t>
  </si>
  <si>
    <t>0900G061</t>
  </si>
  <si>
    <t>Porcentaje De Las Áreas Del Sistema De Parques Nacionales En Proceso De Implementación De Sus Planes De Manejo.</t>
  </si>
  <si>
    <t>0900G062</t>
  </si>
  <si>
    <t>Porcentaje De Proyectos Activos Con Acciones De Seguimiento</t>
  </si>
  <si>
    <t>0900G063</t>
  </si>
  <si>
    <t>Procesos Para Prevenir La Degradación De Tierras Y Lucha Contra La Desertificación Adelantados</t>
  </si>
  <si>
    <t>0900G064</t>
  </si>
  <si>
    <t>Procesos Para Socialización E Implementación Del Plan De Acción Del Sinap</t>
  </si>
  <si>
    <t>0900G065</t>
  </si>
  <si>
    <t>Programas De Prevención De Riesgos Laborales Y Enfermedades Profesionales Realizados Dentro Del Ambiente De Trabajo</t>
  </si>
  <si>
    <t>0900G066</t>
  </si>
  <si>
    <t>Porcentaje De Proyectos Presentados Por Las Corporaciones Con Viabilidad (para Asignación En La Vigencia Siguiente)</t>
  </si>
  <si>
    <t>0900G067</t>
  </si>
  <si>
    <t>Reuniones Técnico-científicas En Negociación Internacional En Materia De Bioseguridad Adelantadas</t>
  </si>
  <si>
    <t>0900G068</t>
  </si>
  <si>
    <t>Talleres De Medicina Laboral, Higiene, Seguridad Industrial Y Emergencia Realizados</t>
  </si>
  <si>
    <t>Áreas Con Estrategias Implementadas De Proteccion Y Control Para El Sistema De Parques Nacionales, Spnn</t>
  </si>
  <si>
    <t>Diseños De Plantas Tratamiento De Agua</t>
  </si>
  <si>
    <t>Asesorias O Acompañamiento A Procesos Productivos Por Parte Del Minambiente</t>
  </si>
  <si>
    <t>Nro Acompañamientos A Los Procesos Productivos Para Fortalecer La Capacidad Gestion (cadenas Productivas) Los Grupos Asentados En La Region Desarrollados En Un Per T1-to. Donde, App; Vari En El Nro Acompañamientos A Los Procesos Productivos</t>
  </si>
  <si>
    <t>Sistemas Regionales Y Locales De Areas Protegidas Acompañados Por El Sistema De Parques Nacionales, Spnn</t>
  </si>
  <si>
    <t>Mide Los Acompañamientos A Los Procesos Regionales Y Locales Areas Protegidas En Desarrollo Acompañados Por La Unidad Administrativa Especial Del Sistema Parques Nacionales, Uaespnn En Un Per T1-to. Donde, Sra, Vari En El Nro Acompañamiento A Lo</t>
  </si>
  <si>
    <t>Poblacion Afectada  Por Escasez De Agua En Año Seco</t>
  </si>
  <si>
    <t>Pae, Poblacion Afectada  Por Escasez De Agua En Año Seco En Un Per N; Npa, Nro. Total De Personas Afectadas  Por Escasez De Agua En Año Seco; Pt, Poblacion Total Segun Censo De La Region En Estudio En El Mismo Per.</t>
  </si>
  <si>
    <t>Dac, Demanda De Agua (medida En Metros Cubicos Por Año) Para Consumo Humano En Colombia En Un Per T1 - To; Dac1, Demanda De Agua (medida En Metros Cubicos Por Año) Para Consumo Humano En Colombia Per Final; Daco, Demanda De Agua (medida En Metros Cubicos</t>
  </si>
  <si>
    <t>Dachc, Demanda De Agua Para Consumo Humano En Colombia En Un Per N; Dac, Demanda Total De Agua (medida En Metros Cubicos Por Año) Para Consumo Humano; Da, Demanda Total De Agua (medida En Metros Cubicos Por Año) En Colombia En El Mismo Per.</t>
  </si>
  <si>
    <t>Nro Diseños Plantas Tratamiento Aguas Residuales Domesticas Realizadas En Un Per T1-to. Donde, Dpt,  Vari En El Nro Diseños Plantas Tratamiento Aguas Residuales Domesticas Realizadas; D1, Nro Plantas Diseñadas Final; Do, Nro D</t>
  </si>
  <si>
    <t>% Tierra Degradada (perdida Fertilidad, Erosion Fisica, Salinizacion Y Sodificacion, Compactacion, Desertificacion) Por Malas Tecnicas Explotacion Intensiva, Densificacion Infraestructura, Ausencia Señales Ambientales, Etc. Donde, Id, % D</t>
  </si>
  <si>
    <t>Longitud De Caño Destaponado</t>
  </si>
  <si>
    <t>Longitud Caño Destaponado (restablecimiento Los Flujos Naturales Agua A Traves La Limpieza Y Destaponamiento) En Un Per T1-to. Donde, Cd,  Vari En La Longitud Caño Destaponado; Kc1, Longitud Caño Destaponado Final; Kco, Longitud Cañ</t>
  </si>
  <si>
    <t>Longitud De Caño Recuperado</t>
  </si>
  <si>
    <t>Longitud Caño Recuperado (restablecimiento Los Flujos Naturales Agua A Traves La Limpieza Y Destaponamiento) En Un Per T1-to. Donde, Cr,  Vari En La Longitud Caño Recuperado; Kr1, Longitud Caño Recuperado Final; Kro, Longitud Caño R</t>
  </si>
  <si>
    <t>1100P040</t>
  </si>
  <si>
    <t>Areas Reforestadas</t>
  </si>
  <si>
    <t>Ar = Arf - Aro</t>
  </si>
  <si>
    <t>Area En Km Cuadrados Reforestadas En Un Per T1 - To. Donde, Ar, Vari En El Area Reforestada; Arf, Area Reforestada Final; Aro, Area Reforestada Inicial.</t>
  </si>
  <si>
    <t>1100P011</t>
  </si>
  <si>
    <t>Area Con Proteccion</t>
  </si>
  <si>
    <t>Nhp = Nhp1 - Nhpo</t>
  </si>
  <si>
    <t>Area Protegida En Un Per T1 - To. Donde, Nhp, Vari En El Area Protegida; Nhp1, Area Protegida Final; Nhpo, Area Protegida Inicial.</t>
  </si>
  <si>
    <t>%   Ejecución</t>
  </si>
  <si>
    <t>CUMPLIMIENTO</t>
  </si>
  <si>
    <t>Proyectada</t>
  </si>
  <si>
    <t>Ejecutada</t>
  </si>
  <si>
    <t>C</t>
  </si>
  <si>
    <t>cp-</t>
  </si>
  <si>
    <t>IC+</t>
  </si>
  <si>
    <t>APRESTAMIENTO</t>
  </si>
  <si>
    <t xml:space="preserve">PORCENTAJE (%) DE CUMPLIMIENTO </t>
  </si>
  <si>
    <t>RESPONSABLE</t>
  </si>
  <si>
    <t>SEGUIMIENTO, DIVULGACIÓN Y CAPACITACIÓN</t>
  </si>
  <si>
    <t>ESTABLECIMIENTO</t>
  </si>
  <si>
    <t xml:space="preserve">PORCENTAJE (%) DE CUMPLIMIENTO TOTAL DEL PROYECTO </t>
  </si>
  <si>
    <t>INFORME No.</t>
  </si>
  <si>
    <t>6.1 Inventario de vegetación de Bosque Natural</t>
  </si>
  <si>
    <t>6.2 Diseño y muestreo de parcelas</t>
  </si>
  <si>
    <t>6.3 Análisis y publicación de resultados</t>
  </si>
  <si>
    <t>6.4 Gastos Admon. (papeleria, chequeras etc)</t>
  </si>
  <si>
    <t>SI</t>
  </si>
  <si>
    <t>NO</t>
  </si>
  <si>
    <t>Mes de Inicio</t>
  </si>
  <si>
    <t>Mes de Finalización</t>
  </si>
  <si>
    <t>Número telefónico</t>
  </si>
  <si>
    <t>Correo electrónico</t>
  </si>
  <si>
    <t>Responsable</t>
  </si>
  <si>
    <t>NOMBRE DEL PROYECTO</t>
  </si>
  <si>
    <t>OBJETIVOS, METAS Y ACTIVIDADES</t>
  </si>
  <si>
    <t>OBJETIVO GENERAL</t>
  </si>
  <si>
    <t>Objetivo General</t>
  </si>
  <si>
    <t>SELECCIONE EL SISTEMA O SISTEMAS A IMPLEMENTAR Y SI TIENEN AISLAMIENTO</t>
  </si>
  <si>
    <t>TOTALES</t>
  </si>
  <si>
    <t>Mes de Inicio:</t>
  </si>
  <si>
    <t>Mes de Finalización:</t>
  </si>
  <si>
    <t>DEFINICIÓN Y CUANTIFICACIÓN DE INDICADORES</t>
  </si>
  <si>
    <t>establecimiento</t>
  </si>
  <si>
    <t>divulgacion</t>
  </si>
  <si>
    <t>aprestamiento</t>
  </si>
  <si>
    <t>seg y div</t>
  </si>
  <si>
    <t>TOTAL AÑO</t>
  </si>
  <si>
    <t>Costo total actividad</t>
  </si>
  <si>
    <t>TOTAL PROGRAMADO</t>
  </si>
  <si>
    <t>Totales programados en el cronograma de actividades</t>
  </si>
  <si>
    <t>TOTAL PROYECTO</t>
  </si>
  <si>
    <r>
      <t>2.5 MICROELEMENTOS (</t>
    </r>
    <r>
      <rPr>
        <sz val="7"/>
        <rFont val="Arial"/>
        <family val="2"/>
      </rPr>
      <t>Y/O ABONO ORGANICO RPPG</t>
    </r>
    <r>
      <rPr>
        <sz val="10"/>
        <rFont val="Arial"/>
        <family val="2"/>
      </rPr>
      <t>)</t>
    </r>
  </si>
  <si>
    <t>% DEL TOTAL</t>
  </si>
  <si>
    <t>REC PROP</t>
  </si>
  <si>
    <t>Resolución de aprobación</t>
  </si>
  <si>
    <t xml:space="preserve">El informe es: </t>
  </si>
  <si>
    <t>VALOR TOTAL PROYECTO
(En pesos)</t>
  </si>
  <si>
    <t>RECURSOS FCA
(En pesos)</t>
  </si>
  <si>
    <t>% de financiación</t>
  </si>
  <si>
    <t>OBJETIVO GENERAL:</t>
  </si>
  <si>
    <t>OBJETIVOS ESPECÍFICOS:</t>
  </si>
  <si>
    <t>Pagos</t>
  </si>
  <si>
    <t>COSTO TOTAL (En pesos)</t>
  </si>
  <si>
    <t>SEGUIMIENTO A LA EJECUCIÓN PRESUPUESTAL POR FUENTES DE FINANCIACIÓN</t>
  </si>
  <si>
    <t>% DE CUMPLIMIENTO</t>
  </si>
  <si>
    <t>nc-</t>
  </si>
  <si>
    <t>NC+</t>
  </si>
  <si>
    <t>RPPG</t>
  </si>
  <si>
    <t>BP</t>
  </si>
  <si>
    <t>TOTAL ESTABL</t>
  </si>
  <si>
    <t>SEG, DIV Y CAP</t>
  </si>
  <si>
    <t>EL INFORME ES</t>
  </si>
  <si>
    <t>Total meses</t>
  </si>
  <si>
    <t>Nombre del técnico responsable del proyecto</t>
  </si>
  <si>
    <t>Dependencia</t>
  </si>
  <si>
    <t>Número de contacto</t>
  </si>
  <si>
    <t>Celular</t>
  </si>
  <si>
    <t>TOTAL PONDERACIÓN INDICADORES DE PRODUCTO</t>
  </si>
  <si>
    <t>AREA (Has.)</t>
  </si>
  <si>
    <t>AREA TOTAL ESTABLECIMIENTO</t>
  </si>
  <si>
    <t xml:space="preserve"> Total Programado</t>
  </si>
  <si>
    <t>Total Comprometido</t>
  </si>
  <si>
    <t>TotalPagos</t>
  </si>
  <si>
    <t>TIPO DE PROYECTO</t>
  </si>
  <si>
    <t>LOCALIZACIÓN DEL PROYECTO</t>
  </si>
  <si>
    <t>10. Transporte Insumos ( % de Insumos)</t>
  </si>
  <si>
    <t>11. Transporte Insumos ( % de Insumos)</t>
  </si>
  <si>
    <t>PROYECTO</t>
  </si>
  <si>
    <t xml:space="preserve">SEGUIMIENTO DE LA EJECUCIÓN DEL PROYECTO - PLANILLA DE VERIFICACIÓN Y CALIFICACIÓN DE ACTIVIDADES </t>
  </si>
  <si>
    <t>CRC</t>
  </si>
  <si>
    <t xml:space="preserve">Localización </t>
  </si>
  <si>
    <t>CRONOGRAMA DE ACTIVIDADES - ESTABLECIMIENTO DE SISTEMAS FORESTALES</t>
  </si>
  <si>
    <t>Beneficiarios Directos</t>
  </si>
  <si>
    <t>PONDERACION</t>
  </si>
  <si>
    <t>$</t>
  </si>
  <si>
    <t>Meta</t>
  </si>
  <si>
    <t>Ais</t>
  </si>
  <si>
    <t>Reforestación Protectora con Guadua</t>
  </si>
  <si>
    <t>FUENTE</t>
  </si>
  <si>
    <t>LOCALIZACIÓN</t>
  </si>
  <si>
    <t>Cuenca o Microcuenca</t>
  </si>
  <si>
    <t>Veredas</t>
  </si>
  <si>
    <t>Otros</t>
  </si>
  <si>
    <t>DURACIÓN</t>
  </si>
  <si>
    <t>RECURSOS SOLICITADOS AL FCA (en pesos)</t>
  </si>
  <si>
    <t>El informe es</t>
  </si>
  <si>
    <t>De avance</t>
  </si>
  <si>
    <t>Final</t>
  </si>
  <si>
    <t>Divulgación, Capacitación y Seguimiento</t>
  </si>
  <si>
    <t>Aislamiento de Reforestación Protectora Productora</t>
  </si>
  <si>
    <t>Aislamiento de Bosque Protector / Corredor Biológico</t>
  </si>
  <si>
    <t>Aislamiento de Reforestación Protectora Productora con Guadua</t>
  </si>
  <si>
    <t>Aislamiento de Sistemas Agroforestales</t>
  </si>
  <si>
    <t>Aislamiento de Enriquecimientos Vegetales</t>
  </si>
  <si>
    <t>PGN / APN</t>
  </si>
  <si>
    <t>Recursos Propios</t>
  </si>
  <si>
    <t>ADVERTENCIA
HABILITAR MACROS</t>
  </si>
  <si>
    <t>PARA QUE FUNCIONE CORRECTAMENTE EL APLICATIVO ES NECESARIO HABILITAR LAS MACROS A TRAVÉS DEL COMANDO QUE SE ENCUENTRA EN LA PARTE SUPERIOR DE LA BARRA DE FÓRMULAS (ADVERTENCIA DE SEGURIDAD - CLICK EN EL BOTÓN OPCIONES)</t>
  </si>
  <si>
    <t>Año</t>
  </si>
  <si>
    <t>o</t>
  </si>
  <si>
    <t>n</t>
  </si>
  <si>
    <t>d</t>
  </si>
  <si>
    <t>e</t>
  </si>
  <si>
    <t>f</t>
  </si>
  <si>
    <t>m</t>
  </si>
  <si>
    <t>j</t>
  </si>
  <si>
    <t>s</t>
  </si>
  <si>
    <t>METAS - PRODUCTOS</t>
  </si>
  <si>
    <t>No. META</t>
  </si>
  <si>
    <t>No. Actividad</t>
  </si>
  <si>
    <t>No. Meta</t>
  </si>
  <si>
    <t>Mes 19</t>
  </si>
  <si>
    <t>Mes 20</t>
  </si>
  <si>
    <t>Mes 21</t>
  </si>
  <si>
    <t>Mes 22</t>
  </si>
  <si>
    <t>Mes 23</t>
  </si>
  <si>
    <t>MES 13</t>
  </si>
  <si>
    <t>MES 14</t>
  </si>
  <si>
    <t>MES 15</t>
  </si>
  <si>
    <t>MES 16</t>
  </si>
  <si>
    <t>MES 17</t>
  </si>
  <si>
    <t>MES 18</t>
  </si>
  <si>
    <t>MES 19</t>
  </si>
  <si>
    <t>MES 20</t>
  </si>
  <si>
    <t>MES 21</t>
  </si>
  <si>
    <t>MES 22</t>
  </si>
  <si>
    <t>MES 23</t>
  </si>
  <si>
    <t>MES 24</t>
  </si>
  <si>
    <t>Mes 24</t>
  </si>
  <si>
    <t>Fecha de Formulación</t>
  </si>
  <si>
    <t>No Objetivo</t>
  </si>
  <si>
    <t xml:space="preserve">El valor Total del proyecto es: </t>
  </si>
  <si>
    <t>Ejecuta</t>
  </si>
  <si>
    <t>Total</t>
  </si>
  <si>
    <t>Hectáreas reforestadas o restauradas</t>
  </si>
  <si>
    <t>Hectáreas conservadas y monitoreadas</t>
  </si>
  <si>
    <t>DESCRIPCIÓN DEL PROYECTO - ESTABLECIMIENTO</t>
  </si>
  <si>
    <t>SISTEMA A IMPLEMENTAR:</t>
  </si>
  <si>
    <t>Fecha del Informe</t>
  </si>
  <si>
    <t>FONDO DE COMPENSACIÓN AMBIENTAL
PLANILLA DE VERIFICACIÓN Y CALIFICACIÓN DE ACTIVIDADES
ESTABLECIMIENTO DE SISTEMAS FORESTALES</t>
  </si>
  <si>
    <t xml:space="preserve">SEGUIMIENTO A LA EJECUCIÓN DEL PROYECTO - PLANILLA DE VERIFICACIÓN Y CALIFICACIÓN DE ACTIVIDADES </t>
  </si>
  <si>
    <t>Hectáreas aisladas de sistemas forestales para la recuperación, conservación y protección de Recursos Naturales Renovables.</t>
  </si>
  <si>
    <t>Cumplimiento del Plan de Adquisiciones (contratación del presupuesto en $).</t>
  </si>
  <si>
    <t>Talleres de divulgación y capacitación de proyectos de recuperación, conservación y protección de Recursos Naturales Renovables.</t>
  </si>
  <si>
    <t>Informes de seguimiento a proyectos de recuperación, conservación y protección de Recursos Naturales Renovables.</t>
  </si>
  <si>
    <t>Hectáreas establecidas de sistemas forestales para la recuperación, conservación y protección de Recursos Naturales Renovables .</t>
  </si>
  <si>
    <t>Mes Inicio:</t>
  </si>
  <si>
    <t>Mes Finalización:</t>
  </si>
  <si>
    <t>FONDO DE COMPENSACIÓN AMBIENTAL
SEGUIMIENTO A LA EJECUCIÓN DE METAS FÍSICAS DEL PROYECTO
EJEC - 1</t>
  </si>
  <si>
    <t>FONDO DE COMPENSACIÓN AMBIENTAL
SEGUIMIENTO A LA EJECUCIÓN FÍSICA DE ACTIVIDADES 
EJEC - 2</t>
  </si>
  <si>
    <t>FONDO DE COMPENSACIÓN AMBIENTAL
SEGUIMIENTO A LA EJECUCIÓN FINANCIERA DE LAS ACTIVIDADES 
EJEC - 3</t>
  </si>
  <si>
    <t>Fecha de corte:</t>
  </si>
  <si>
    <t>Mes inicio:</t>
  </si>
  <si>
    <t>Mes finalización:</t>
  </si>
  <si>
    <t>FONDO DE COMPENSACIÓN AMBIENTAL
SEGUIMIENTO A LA EJECUCIÓN PRESUPUESTAL POR FUENTES DE FINANCIACIÓN
EJEC - 4</t>
  </si>
  <si>
    <t>FONDO DE COMPENSACIÓN AMBIENTAL
DESCRIPCIÓN DEL AVANCE EN LA EJECUCIÓN
EJEC - 5</t>
  </si>
  <si>
    <t>Por favor siga las instrucciones que se da en el mismo para habilitar la macro con la que funciona este archivo.</t>
  </si>
  <si>
    <t>Por favor de clic en el botón de opciones que se encuentra al final de este aviso y señale la opción "Habilitar este contenido" para que le permita ejecutar las macros que se han grabado.</t>
  </si>
  <si>
    <t>BIENVENIDO</t>
  </si>
  <si>
    <r>
      <rPr>
        <b/>
        <sz val="12"/>
        <color theme="1"/>
        <rFont val="Arial Narrow"/>
        <family val="2"/>
      </rPr>
      <t>b) Si su versión de excel corresponde a 2007 o superior</t>
    </r>
    <r>
      <rPr>
        <sz val="12"/>
        <color theme="1"/>
        <rFont val="Arial Narrow"/>
        <family val="2"/>
      </rPr>
      <t>, cuando abra este archivo, en la barra de herramientas le aparecerá un aviso titulado "Advertencia de seguridad":</t>
    </r>
  </si>
  <si>
    <t>CORPORACIÓN:</t>
  </si>
  <si>
    <t>DURACIÓN:</t>
  </si>
  <si>
    <t>RESPONSABLE:</t>
  </si>
  <si>
    <t>FECHA FORMULACIÓN:</t>
  </si>
  <si>
    <t>Versión del POA:</t>
  </si>
  <si>
    <t>Fecha:</t>
  </si>
  <si>
    <t>Tipo de Ajuste al POA:</t>
  </si>
  <si>
    <t>Versión: 2,0</t>
  </si>
  <si>
    <t>FONDO DE COMPENSACIÓN AMBIENTAL
DISTRIBUCIÓN POR FUENTES DE FINANCIACIÓN - ESTABLECIMIENTO</t>
  </si>
  <si>
    <t>PLAN DE ADQUISICIONES - ESTABLECIMIENTO</t>
  </si>
  <si>
    <t>F-PY.103.76 - Metas y costos totales de establecimiento</t>
  </si>
  <si>
    <t>Ajuste 1</t>
  </si>
  <si>
    <t>Ajuste 2</t>
  </si>
  <si>
    <t>Ajuste 3</t>
  </si>
  <si>
    <t>Ajuste 4</t>
  </si>
  <si>
    <t>Ajuste 5</t>
  </si>
  <si>
    <t>Ajuste 6</t>
  </si>
  <si>
    <t>Ajuste 7</t>
  </si>
  <si>
    <t>Ajuste 8</t>
  </si>
  <si>
    <t>Ajuste 9</t>
  </si>
  <si>
    <t>Ajuste 10</t>
  </si>
  <si>
    <t>Inicial</t>
  </si>
  <si>
    <r>
      <rPr>
        <b/>
        <sz val="12"/>
        <color theme="1"/>
        <rFont val="Arial Narrow"/>
        <family val="2"/>
      </rPr>
      <t>Dado que el archivo contiene macros que nos permitiran administrar facilmente la información que se registre y que las macros representan algunos problemas de seguridad para excel, es necesario que tenga en cuenta la siguiente información cuando abra por primera vez este archivo:
a)</t>
    </r>
    <r>
      <rPr>
        <sz val="12"/>
        <color theme="1"/>
        <rFont val="Arial Narrow"/>
        <family val="2"/>
      </rPr>
      <t xml:space="preserve"> </t>
    </r>
    <r>
      <rPr>
        <b/>
        <sz val="12"/>
        <color theme="1"/>
        <rFont val="Arial Narrow"/>
        <family val="2"/>
      </rPr>
      <t>Si su versión de excel es inferior a 2007</t>
    </r>
    <r>
      <rPr>
        <sz val="12"/>
        <color theme="1"/>
        <rFont val="Arial Narrow"/>
        <family val="2"/>
      </rPr>
      <t>, cuando abra por primera vez este archivo le aparecerá el siguiente cuadro:</t>
    </r>
  </si>
  <si>
    <t>¡IMPORTANTE!</t>
  </si>
  <si>
    <t>Fecha de inicio de la actividad</t>
  </si>
  <si>
    <t>Fecha de finalización de la actividad</t>
  </si>
  <si>
    <t>Hectáreas aisladas de Bosque Natural para su recuperación, conservación y protección.</t>
  </si>
  <si>
    <t>COSTO TOTAL ACTIVIDAD
(En pesos)</t>
  </si>
  <si>
    <t>FUENTE DE FINANCIACIÓN
(En Pesos)</t>
  </si>
  <si>
    <t>VALOR TOTAL DEL PROYECTO (En pesos)</t>
  </si>
  <si>
    <t>COSTO TOTAL META
(En pesos)</t>
  </si>
  <si>
    <r>
      <t xml:space="preserve">CÓDIGO BIS
</t>
    </r>
    <r>
      <rPr>
        <b/>
        <sz val="6"/>
        <rFont val="Arial Narrow"/>
        <family val="2"/>
      </rPr>
      <t>(Banco de indicadores sectoriales)</t>
    </r>
  </si>
  <si>
    <t>Mes de inicio</t>
  </si>
  <si>
    <t>Mes de finalización</t>
  </si>
  <si>
    <t>Le falta por programar</t>
  </si>
  <si>
    <t>Costos proyectados en pesos</t>
  </si>
  <si>
    <t>IPC proyectado</t>
  </si>
  <si>
    <t>Fecha Resolución</t>
  </si>
  <si>
    <t>Periodo Evaluado de</t>
  </si>
  <si>
    <t>ESTABLECIMIENTO Reforestación Protectora Productora</t>
  </si>
  <si>
    <t>ESTABLECIMIENTO Bosque Protector / Corredor Biológico</t>
  </si>
  <si>
    <t>ESTABLECIMIENTO Reforestación Protectora Productora con Guadua</t>
  </si>
  <si>
    <t>ESTABLECIMIENTO de Sistemas Agroforestales</t>
  </si>
  <si>
    <t>ESTABLECIMIENTO de Cercas Vivas</t>
  </si>
  <si>
    <t>ESTABLECIMIENTO de Enriquecimientos Vegetales</t>
  </si>
  <si>
    <t>ESTABLECIMIENTO de Conservación de Bosque Natural - Aislamiento</t>
  </si>
  <si>
    <t>2. Concertación y selección de usuarios</t>
  </si>
  <si>
    <t xml:space="preserve">5. Preparación del terreno                            </t>
  </si>
  <si>
    <t xml:space="preserve">6. Plantación (Siembra)                               </t>
  </si>
  <si>
    <t xml:space="preserve">7. Fertilización y Control Fitosa.                   </t>
  </si>
  <si>
    <t xml:space="preserve">8. Reposición (material vegetal)                 </t>
  </si>
  <si>
    <t xml:space="preserve">9. Limpias                                                    </t>
  </si>
  <si>
    <t xml:space="preserve">10. Pago de Mano de obra                      </t>
  </si>
  <si>
    <t xml:space="preserve">15. Hincado, templado y grapado                </t>
  </si>
  <si>
    <t xml:space="preserve">16. Pago de Mano de obra                         </t>
  </si>
  <si>
    <t>DIVULGACIÓN, CAPACITACIÓN Y SEGUIMIENTO</t>
  </si>
  <si>
    <t>x</t>
  </si>
  <si>
    <t>Km.</t>
  </si>
  <si>
    <t xml:space="preserve">TOTAL (Km) AISLAMIENTO </t>
  </si>
  <si>
    <t>CONTROL FITOSANTIRIO</t>
  </si>
  <si>
    <t>10-20-20</t>
  </si>
  <si>
    <t>Alisin</t>
  </si>
  <si>
    <t>10-30-10</t>
  </si>
  <si>
    <t>Antrasin PC</t>
  </si>
  <si>
    <t>13-26-6</t>
  </si>
  <si>
    <t>Arriero</t>
  </si>
  <si>
    <t>15-15-15</t>
  </si>
  <si>
    <t>Attakill</t>
  </si>
  <si>
    <t>17-6-18-2</t>
  </si>
  <si>
    <t>Cipermetrina</t>
  </si>
  <si>
    <t>18-18-18</t>
  </si>
  <si>
    <t>Clorpirifos</t>
  </si>
  <si>
    <t>Abimgra fosforado</t>
  </si>
  <si>
    <t>Dipel DF</t>
  </si>
  <si>
    <t>Agrimins</t>
  </si>
  <si>
    <t>Efrectina</t>
  </si>
  <si>
    <t>Boro natural</t>
  </si>
  <si>
    <t>Fenithotrion</t>
  </si>
  <si>
    <t>Borosol</t>
  </si>
  <si>
    <t>Lorsban líquido</t>
  </si>
  <si>
    <t>Cal dolomita</t>
  </si>
  <si>
    <t>Lorsban polvo</t>
  </si>
  <si>
    <t>Calfomag</t>
  </si>
  <si>
    <t>Niferex</t>
  </si>
  <si>
    <t>Calfos</t>
  </si>
  <si>
    <t>Pirimifos</t>
  </si>
  <si>
    <t>Clamboro</t>
  </si>
  <si>
    <t>Ráfaga</t>
  </si>
  <si>
    <t>Abimgra</t>
  </si>
  <si>
    <t xml:space="preserve">Ridomil </t>
  </si>
  <si>
    <t>DAP</t>
  </si>
  <si>
    <t>Roxion</t>
  </si>
  <si>
    <t>Fosazucal</t>
  </si>
  <si>
    <t>Sistemin</t>
  </si>
  <si>
    <t>Gallinaza</t>
  </si>
  <si>
    <t>Otro</t>
  </si>
  <si>
    <t>Humus</t>
  </si>
  <si>
    <t>Rafos</t>
  </si>
  <si>
    <t>Todo en uno</t>
  </si>
  <si>
    <t>Urea</t>
  </si>
  <si>
    <t>Abonisa</t>
  </si>
  <si>
    <t>RENDIMIENTOS / Ha.</t>
  </si>
  <si>
    <r>
      <t>M</t>
    </r>
    <r>
      <rPr>
        <b/>
        <vertAlign val="superscript"/>
        <sz val="10"/>
        <rFont val="Arial"/>
        <family val="2"/>
      </rPr>
      <t>2</t>
    </r>
  </si>
  <si>
    <t>Roceria</t>
  </si>
  <si>
    <t>Plateo (1m)</t>
  </si>
  <si>
    <t>Platos</t>
  </si>
  <si>
    <t>Repique (30x30x30)</t>
  </si>
  <si>
    <t>Repiques</t>
  </si>
  <si>
    <t xml:space="preserve">Fertilización </t>
  </si>
  <si>
    <t>Transp Interno</t>
  </si>
  <si>
    <t>Siembra</t>
  </si>
  <si>
    <t>Arboles</t>
  </si>
  <si>
    <t>Control Fitosanit</t>
  </si>
  <si>
    <t>Replante</t>
  </si>
  <si>
    <t>RR</t>
  </si>
  <si>
    <t>MV-R</t>
  </si>
  <si>
    <t>RENDIMIENTO</t>
  </si>
  <si>
    <r>
      <t>M</t>
    </r>
    <r>
      <rPr>
        <vertAlign val="superscript"/>
        <sz val="8"/>
        <rFont val="Arial"/>
        <family val="2"/>
      </rPr>
      <t>2</t>
    </r>
  </si>
  <si>
    <t>Plateos</t>
  </si>
  <si>
    <t>10. Herramientas (2% de la MO)</t>
  </si>
  <si>
    <t>9. Herramientas (2% de la MO)</t>
  </si>
  <si>
    <t>no</t>
  </si>
  <si>
    <t>Km</t>
  </si>
  <si>
    <t xml:space="preserve">SISTEMA PREVISTO </t>
  </si>
  <si>
    <t>METAS RESTAURACIÓN ACTIVA</t>
  </si>
  <si>
    <t>METAS REST. PASIVA</t>
  </si>
  <si>
    <t>Reforestación para la restauración (RPR)</t>
  </si>
  <si>
    <t>Reintroducción de Material Vegetal para la Restauración (RiMVR)</t>
  </si>
  <si>
    <t>Reforestación Protectora - Productora con Guadua (RPPG)</t>
  </si>
  <si>
    <t>Sistemas Agroforestales / Silvopastoriles (SAF/SSP)</t>
  </si>
  <si>
    <t>Cercas Vivas (CV)</t>
  </si>
  <si>
    <t>Enriquecimientos vegetales (EV)</t>
  </si>
  <si>
    <t>Restauración Pasiva (RP)</t>
  </si>
  <si>
    <t>3.5. Gastos de transporte de personal</t>
  </si>
  <si>
    <t>3.3 Otro medio de divulgación</t>
  </si>
  <si>
    <t>2. Número de Plántulas Arbustivas por Ha</t>
  </si>
  <si>
    <t>3. Número de Plántulas Herbaceas por Ha</t>
  </si>
  <si>
    <t>1. Número de Plántulas Arbóreas por Ha</t>
  </si>
  <si>
    <t>COSTOS DE AISLAMIENTO</t>
  </si>
  <si>
    <t>COSTOS DE ESTABLECIMIENTO</t>
  </si>
  <si>
    <t>COSTOS TOTALES</t>
  </si>
  <si>
    <t>FERTILIZANTE</t>
  </si>
  <si>
    <t>Suma de CANTIDAD</t>
  </si>
  <si>
    <t>VALOR</t>
  </si>
  <si>
    <t>Suma de VALOR</t>
  </si>
  <si>
    <t>CORRECTIVO</t>
  </si>
  <si>
    <t>MICROELEMENTO</t>
  </si>
  <si>
    <t>PLAGUICIDA</t>
  </si>
  <si>
    <t xml:space="preserve">   - Microelementos / Abono orgánico RPPG</t>
  </si>
  <si>
    <t>Kms</t>
  </si>
  <si>
    <t>RPR</t>
  </si>
  <si>
    <t>RiMVR</t>
  </si>
  <si>
    <t>SAF/SSP</t>
  </si>
  <si>
    <t>RP</t>
  </si>
  <si>
    <t>Kg</t>
  </si>
  <si>
    <t>TOTAL GENERAL</t>
  </si>
  <si>
    <t>3. Presupuesto total del proyecto a comprometer</t>
  </si>
  <si>
    <t>4. Selección definitiva predios y localización</t>
  </si>
  <si>
    <t>5. Adquisición y contratación de insumos:</t>
  </si>
  <si>
    <t xml:space="preserve">6. Preparación del terreno                             </t>
  </si>
  <si>
    <t xml:space="preserve">7. Plantación (Siembra)                                 </t>
  </si>
  <si>
    <t xml:space="preserve">8. Fertilización y Control Fitosanitario                    </t>
  </si>
  <si>
    <t xml:space="preserve">9. Reposición (material vegetal)                   </t>
  </si>
  <si>
    <t xml:space="preserve">10. Limpias                                                      </t>
  </si>
  <si>
    <t xml:space="preserve">11. Pago de Mano de obra                           </t>
  </si>
  <si>
    <t>12. Ahoyado</t>
  </si>
  <si>
    <t>13. Hincado, templado y grapado</t>
  </si>
  <si>
    <t>14. Transporte Mayor y Menor</t>
  </si>
  <si>
    <t>15. Establecimiento de MV (siembra)</t>
  </si>
  <si>
    <t>16. Fertilización</t>
  </si>
  <si>
    <t xml:space="preserve">17. Pago de Mano de obra </t>
  </si>
  <si>
    <t xml:space="preserve">18. Hincado, templado y grapado               </t>
  </si>
  <si>
    <t xml:space="preserve">19. Pago de Mano de obra             </t>
  </si>
  <si>
    <t>20. Talleres de capacitación comunitaria</t>
  </si>
  <si>
    <t>21. Registro fílmico</t>
  </si>
  <si>
    <t>22. Otro medio de divulgación</t>
  </si>
  <si>
    <t>23. Inventario de Vegetación de Bosque Natural</t>
  </si>
  <si>
    <t>24. Diseño y muestreo de parcelas</t>
  </si>
  <si>
    <t>25. Análisis y publicación de resultados</t>
  </si>
  <si>
    <t xml:space="preserve">26. Visitas de asistencia técnica </t>
  </si>
  <si>
    <t>1,8m-10cm</t>
  </si>
  <si>
    <t>35 cm</t>
  </si>
  <si>
    <t>50x20</t>
  </si>
  <si>
    <t>Valores</t>
  </si>
  <si>
    <t>Cercas o Barreras Vivas (CV - BV)</t>
  </si>
  <si>
    <t>Etiquetas de fila</t>
  </si>
  <si>
    <t>Total general</t>
  </si>
  <si>
    <t>Plan Operativo
POA - 1
OBJETIVOS, METAS Y ACTIVIDADES</t>
  </si>
  <si>
    <t>Plan Operativo
POA - 2
DEFINICIÓN Y CUANTIFICACIÓN DE INDICADORES</t>
  </si>
  <si>
    <t>Plan Operativo
POA - 3
PRESUPUESTO POR ACTIVIDAD Y FUENTE DE FINANCIACIÓN</t>
  </si>
  <si>
    <t>FONAM / SGR</t>
  </si>
  <si>
    <t>Plan Operativo
POA - 4
CRONOGRAMA DE EJECUCIÓN FÍSICA Y PRESUPUESTAL DE ACTIVIDADES</t>
  </si>
  <si>
    <t>(0% costos directos)</t>
  </si>
  <si>
    <t>Aislamiento con material vegetal</t>
  </si>
  <si>
    <t>Entidad Formuladora</t>
  </si>
  <si>
    <t>Reconocimiento o preparación del área a Restaurar</t>
  </si>
  <si>
    <t>Hoyo</t>
  </si>
  <si>
    <t>IVA sobre U</t>
  </si>
  <si>
    <t>Administración (A)</t>
  </si>
  <si>
    <t>Imprevistos (I)</t>
  </si>
  <si>
    <t>Utildad (U)</t>
  </si>
  <si>
    <t>TOTAL COSTO ESTABLECIMIENTO</t>
  </si>
  <si>
    <t>Ha</t>
  </si>
  <si>
    <t>ítem</t>
  </si>
  <si>
    <t xml:space="preserve">COSTO ESTABLECIMIENTO </t>
  </si>
  <si>
    <t>TOTAL COSTOS INDIRECTOS</t>
  </si>
  <si>
    <t>TOTAL COSTO AISLAMIENTO</t>
  </si>
  <si>
    <t>NÚMERO DE EVENTOS</t>
  </si>
  <si>
    <t>TRASLADO TERRESTRE</t>
  </si>
  <si>
    <t>DESAYUNO</t>
  </si>
  <si>
    <t>ALMUERZO</t>
  </si>
  <si>
    <t>CENA</t>
  </si>
  <si>
    <t>REFRIGERIOS</t>
  </si>
  <si>
    <t>TRASLADO ACUÁTICO</t>
  </si>
  <si>
    <t>Personal de enlace comunitario</t>
  </si>
  <si>
    <t>Auxiliar</t>
  </si>
  <si>
    <t>Tallerista</t>
  </si>
  <si>
    <t>Papelería</t>
  </si>
  <si>
    <t>Materiales</t>
  </si>
  <si>
    <t>Evento</t>
  </si>
  <si>
    <t>TOTAL EVENTO</t>
  </si>
  <si>
    <t>NUMERO DE DÍAS DEL EVENTO</t>
  </si>
  <si>
    <t>NUMERO DE PERSONAS POR EVENTO</t>
  </si>
  <si>
    <t>3. TRANSPORTE</t>
  </si>
  <si>
    <t>4. ALIMENTACIÓN</t>
  </si>
  <si>
    <t>5. HOSPEDAJE</t>
  </si>
  <si>
    <t>VALOR TOTAL EVENTOS ($)</t>
  </si>
  <si>
    <t>VALOR TOTAL UN EVENTO ($)</t>
  </si>
  <si>
    <t>2. AUDITORIO Y/O ESCENARIOS</t>
  </si>
  <si>
    <t>Profesional 1</t>
  </si>
  <si>
    <t>Profesional 2</t>
  </si>
  <si>
    <t>Personal de enlace comunitario, guía</t>
  </si>
  <si>
    <t xml:space="preserve">COSTO DE ELABORACIÓN DE DOCUMENTOS: ESTUDIOS, PLAN BÁSICO DE RESTAURACIÓN, DIAGNÓSTICO, CARACTERIZACIÓN, INVENTARIO, ENTRE OTROS, PARA LA EJECUCIÓN DEL PROYECTO </t>
  </si>
  <si>
    <t>NOMBRE DEL DOCUMENTO I</t>
  </si>
  <si>
    <t>NOMBRE DEL DOCUMENTO II</t>
  </si>
  <si>
    <t xml:space="preserve">COSTOS DE EVENTO I (TALLERES, GIRAS, REUNIONES, CAPACITACIONES, ENTRE OTROS) PARA LA EJECUCIÓN DEL PROYECTO </t>
  </si>
  <si>
    <t xml:space="preserve">COSTOS DE EVENTO II (TALLERES, GIRAS, REUNIONES, CAPACITACIONES, ENTRE OTROS) PARA LA EJECUCIÓN DEL PROYECTO </t>
  </si>
  <si>
    <t>Otro medio de divulgación</t>
  </si>
  <si>
    <t>6. INSTALACIÓN DE PARCELAS PERMANENTES</t>
  </si>
  <si>
    <t>Decámetro</t>
  </si>
  <si>
    <t>Flexómetro</t>
  </si>
  <si>
    <t>Tubos</t>
  </si>
  <si>
    <t>Alambre</t>
  </si>
  <si>
    <t>Placas de aluminio</t>
  </si>
  <si>
    <t>Pintura</t>
  </si>
  <si>
    <t>Fibra sintética</t>
  </si>
  <si>
    <t>Puntillas</t>
  </si>
  <si>
    <t>Cinta diamétrica</t>
  </si>
  <si>
    <t>Papelería, formularios, divulgación y piezas comunicativas</t>
  </si>
  <si>
    <t>Cinta reflectiva</t>
  </si>
  <si>
    <t>7. ELEMENTOS DE SEGURIDAD INDUSTRIAL (Botas, guantes, gafas, chaleco y casco)</t>
  </si>
  <si>
    <t>Botas, guantes, gafas, chaleco y casco</t>
  </si>
  <si>
    <t>Botiquín</t>
  </si>
  <si>
    <t>Estrategia</t>
  </si>
  <si>
    <t>META (Ha)</t>
  </si>
  <si>
    <t>5. MANO DE OBRA CALIFICADA</t>
  </si>
  <si>
    <t>2. MATERIALES E INSUMOS</t>
  </si>
  <si>
    <t>6. MATERIALES E INSUMOS</t>
  </si>
  <si>
    <t>6. OTROS GASTOS</t>
  </si>
  <si>
    <t>2.10 OTROS MATERIALES</t>
  </si>
  <si>
    <t>4. ESTUDIOS Y/O DOCUMENTOS</t>
  </si>
  <si>
    <t>IPC PROYECTADO</t>
  </si>
  <si>
    <t>9. IPC PROYECTADO</t>
  </si>
  <si>
    <t>Total AIU</t>
  </si>
  <si>
    <t>2. PERSONAL (M O calificada)</t>
  </si>
  <si>
    <t>TOTAL COSTO MONITOREO</t>
  </si>
  <si>
    <t>3.4 Otro</t>
  </si>
  <si>
    <t>PORCENTAJE DE LOS GASTOS DE ASISTENCIA TÉCNICA FRENTE A LOS COSTOS DE INVERSIÓN</t>
  </si>
  <si>
    <t>Plantación de Material Vegetal en sistema tradicional</t>
  </si>
  <si>
    <t>Plantación de Material Vegetal al azar o por núcleos</t>
  </si>
  <si>
    <t>ENTIDAD FORMULADORA</t>
  </si>
  <si>
    <t>Fuente de Financiación</t>
  </si>
  <si>
    <t>FONAM</t>
  </si>
  <si>
    <t>SGR</t>
  </si>
  <si>
    <t>PGN</t>
  </si>
  <si>
    <t>OTRO</t>
  </si>
  <si>
    <t>Plan Operativo
CRONOGRAMA DE EJECUCIÓN PRESUPUESTAL POR FUENTE DE FINANCIACIÓN
(EN PAGOS)</t>
  </si>
  <si>
    <t>Cobertura arbórea mediante Sistemas Agroforestales / Silvopastoriles (SAF/SSP)</t>
  </si>
  <si>
    <t>SISTEMA A ESTABLECER</t>
  </si>
  <si>
    <t>TIPO DE EVENTO I</t>
  </si>
  <si>
    <t>TIPO DE EVENTO II</t>
  </si>
  <si>
    <t>TIPO DE TRANSPORTE:</t>
  </si>
  <si>
    <t>6. PERSONAL (mano de obra calificada, aplica sólo para casos especiales)</t>
  </si>
  <si>
    <t>Gastos de viaje para el evento</t>
  </si>
  <si>
    <t>MATERIALES PARA EL DESARROLLO DEL EVENTO</t>
  </si>
  <si>
    <t>Otros insumos (pendones, cuñas radiales, entre otros)</t>
  </si>
  <si>
    <t>OTROS COSTOS ASOCIADOS A LA EJECUCIÓN DEL EVENTO</t>
  </si>
  <si>
    <t>SUBTOTAL</t>
  </si>
  <si>
    <t>7. ELABORACIÓN DE INFORMES / DOCUMENTOS</t>
  </si>
  <si>
    <t>8. IPC PROYECTADO</t>
  </si>
  <si>
    <t>9. OTROS COSTOS ASOCIADOS AL</t>
  </si>
  <si>
    <t>COSTO TOTAL DEL</t>
  </si>
  <si>
    <t>COSTO DE LA ESTRATEGIA DE MONITOREO Y SEGUIMIENTO A LA RESTAURACIÓN INCLUYENDO LAS PARCELAS DE MONITOREO</t>
  </si>
  <si>
    <t>NÚMERO DE PARCELAS 
PERMANENTES INSTALADAS</t>
  </si>
  <si>
    <t>NÚMERO DE HECTÁREAS MONITOREADAS</t>
  </si>
  <si>
    <t>4. AUXILIO DE ALIMENTACIÓN</t>
  </si>
  <si>
    <t>8. ANÁLISIS DE INFORMACIÓN Y ELABORACIÓN DE DOCUMENTOS</t>
  </si>
  <si>
    <t>Impresiones</t>
  </si>
  <si>
    <t>Cartografía</t>
  </si>
  <si>
    <t>10. OTROS COSTOS ASOCIADOS A LA ESTRATEGIA DE MONITOREO</t>
  </si>
  <si>
    <t>TOTAL ESTRATEGIA INCLUYENDO TODAS LAS PARCELAS</t>
  </si>
  <si>
    <t>2. EVENTOS O ESPACIOS DE PARTICIPACIÓN COMUNITARIA</t>
  </si>
  <si>
    <t xml:space="preserve">3. ASISTENCIA TÉCNICA </t>
  </si>
  <si>
    <t>5. ESTRATEGIA DE MONITOREO Y SEGUIMIENTO</t>
  </si>
  <si>
    <t>Gastos Administrativos (Sólo cuando en el proyecto no se aplica %AIU)</t>
  </si>
  <si>
    <t>MINISTERIO DE AMBIENTE Y DESARROLLO SOSTENIBLE</t>
  </si>
  <si>
    <t>Versión: 1</t>
  </si>
  <si>
    <t xml:space="preserve">COSTO DE AISLAMIENTO DE PLANTACIONES FORESTALES  </t>
  </si>
  <si>
    <t>AISLAMIENTO DE LOS SISTEMAS:</t>
  </si>
  <si>
    <t xml:space="preserve">9. Costo Transp. mayor ( % de insumos) </t>
  </si>
  <si>
    <t>10. Herramientas  (2%  M.O.)</t>
  </si>
  <si>
    <t>11. Perimetro a aislar / ha (ML)</t>
  </si>
  <si>
    <t xml:space="preserve"> (0% de MO e insumos)</t>
  </si>
  <si>
    <t>Valor Unitario $</t>
  </si>
  <si>
    <t>Valor Total                $</t>
  </si>
  <si>
    <t>Número de hilos</t>
  </si>
  <si>
    <t>Metros de alambre por rollo</t>
  </si>
  <si>
    <t>Postes y Pie Amigos / Ha</t>
  </si>
  <si>
    <t>Rollos de Alambre / Ha</t>
  </si>
  <si>
    <t>Kilos de Grapas / Ha</t>
  </si>
  <si>
    <r>
      <t>Vigencia:</t>
    </r>
    <r>
      <rPr>
        <sz val="8"/>
        <rFont val="Arial Narrow"/>
        <family val="2"/>
      </rPr>
      <t xml:space="preserve"> XX/XX/XXXX</t>
    </r>
  </si>
  <si>
    <t>ESTABLECIMIENTO PARA PROYECTOS DE RESTAURACIÓN</t>
  </si>
  <si>
    <r>
      <t xml:space="preserve">Este es un formato creado a través del cual se busca simplificar la formulación y diligenciamiento de los formatos de Plan Operativo Anual (POA) que se deben entregar con los proyectos de inversión  de tipo </t>
    </r>
    <r>
      <rPr>
        <b/>
        <sz val="12"/>
        <rFont val="Arial Narrow"/>
        <family val="2"/>
      </rPr>
      <t xml:space="preserve">ESTABLECIMIENTO FORESTAL </t>
    </r>
    <r>
      <rPr>
        <sz val="12"/>
        <rFont val="Arial Narrow"/>
        <family val="2"/>
      </rPr>
      <t xml:space="preserve">que se presentan al Ministerio de Ambiente y de Desarrollo Sostenible para ser financiados por el </t>
    </r>
    <r>
      <rPr>
        <b/>
        <sz val="12"/>
        <rFont val="Arial Narrow"/>
        <family val="2"/>
      </rPr>
      <t xml:space="preserve">Fondo de Compensación Ambiental </t>
    </r>
    <r>
      <rPr>
        <sz val="12"/>
        <rFont val="Arial Narrow"/>
        <family val="2"/>
      </rPr>
      <t xml:space="preserve">en cada vigencia. 
</t>
    </r>
    <r>
      <rPr>
        <b/>
        <sz val="12"/>
        <rFont val="Arial Narrow"/>
        <family val="2"/>
      </rPr>
      <t>Para garantizar el correcto uso del archivo y las funciones</t>
    </r>
    <r>
      <rPr>
        <sz val="12"/>
        <rFont val="Arial Narrow"/>
        <family val="2"/>
      </rPr>
      <t xml:space="preserve"> que incluye es necesario que quienes registren la información de los proyectos a presentar </t>
    </r>
    <r>
      <rPr>
        <b/>
        <sz val="12"/>
        <rFont val="Arial Narrow"/>
        <family val="2"/>
      </rPr>
      <t>lean cuidadosamente las instrucciones y orientaciones que se dan</t>
    </r>
    <r>
      <rPr>
        <sz val="12"/>
        <rFont val="Arial Narrow"/>
        <family val="2"/>
      </rPr>
      <t xml:space="preserve">, no solo en esta hoja sino en las notas que se encuentran en la parte inferior de cada formato y en los comentarios que se han incluido en algunas de las celdas de los formatos.
</t>
    </r>
  </si>
  <si>
    <r>
      <t xml:space="preserve">
Debido a que el Fondo de Compensación Ambiental debe cumplir con todos los requisitos del </t>
    </r>
    <r>
      <rPr>
        <b/>
        <sz val="12"/>
        <color theme="1"/>
        <rFont val="Arial Narrow"/>
        <family val="2"/>
      </rPr>
      <t xml:space="preserve">Sistema de Gestión de Calidad del Ministerio de Ambiente y Desarrollo Sostenible, </t>
    </r>
    <r>
      <rPr>
        <sz val="12"/>
        <color theme="1"/>
        <rFont val="Arial Narrow"/>
        <family val="2"/>
      </rPr>
      <t xml:space="preserve"> los formatos en las hojas de este archivo no podrán ser modificados en su estructura y deberán ser presentados con todas las características de forma que se encuentran preestablecidas. Los Planes Operativos POA que no cumplan con este requisito no podrán ser recibidos por la Secretaría Técnica del FCA.</t>
    </r>
  </si>
  <si>
    <r>
      <t>Si durante el diligenciamiento de los formatos se presentan dificultades asociadas a las fórmulas o mal funcionamiento de la macro, les pedimos contactarse con el Ingeniero de la Oficina Asesora de Planeación  Giovanni Pérez C. al correo  gperez</t>
    </r>
    <r>
      <rPr>
        <b/>
        <sz val="12"/>
        <color theme="1"/>
        <rFont val="Arial Narrow"/>
        <family val="2"/>
      </rPr>
      <t>@minambiente.gov.co</t>
    </r>
  </si>
  <si>
    <r>
      <t xml:space="preserve">Proceso: </t>
    </r>
    <r>
      <rPr>
        <sz val="8"/>
        <color theme="0"/>
        <rFont val="Arial Narrow"/>
        <family val="2"/>
      </rPr>
      <t>Gestión Integrada del Portafolio de Planes, Programas y Proyectos</t>
    </r>
  </si>
  <si>
    <r>
      <t>Vigencia:</t>
    </r>
    <r>
      <rPr>
        <sz val="8"/>
        <color rgb="FF000000"/>
        <rFont val="Arial Narrow"/>
        <family val="2"/>
      </rPr>
      <t xml:space="preserve"> 20/06/2023</t>
    </r>
  </si>
  <si>
    <t>F-E-GIP-53</t>
  </si>
  <si>
    <t>Vigencia: 20/06/2023</t>
  </si>
  <si>
    <r>
      <t>Proceso:</t>
    </r>
    <r>
      <rPr>
        <sz val="8"/>
        <color theme="0"/>
        <rFont val="Arial Narrow"/>
        <family val="2"/>
      </rPr>
      <t xml:space="preserve"> Gestión Integrada del Portafolio de Planes, Programas y Proyectos</t>
    </r>
  </si>
  <si>
    <t>Proceso: Gestión Integrada del Portafolio de Planes, Programas y Proyectos</t>
  </si>
  <si>
    <r>
      <rPr>
        <b/>
        <sz val="8"/>
        <color rgb="FF000000"/>
        <rFont val="Arial Narrow"/>
        <family val="2"/>
      </rPr>
      <t>Versión</t>
    </r>
    <r>
      <rPr>
        <sz val="8"/>
        <color rgb="FF000000"/>
        <rFont val="Arial Narrow"/>
        <family val="2"/>
      </rPr>
      <t>: 1</t>
    </r>
  </si>
  <si>
    <r>
      <rPr>
        <b/>
        <sz val="8"/>
        <rFont val="Arial Narrow"/>
        <family val="2"/>
      </rPr>
      <t>Versión:</t>
    </r>
    <r>
      <rPr>
        <sz val="8"/>
        <rFont val="Arial Narrow"/>
        <family val="2"/>
      </rPr>
      <t xml:space="preserve"> 1</t>
    </r>
  </si>
  <si>
    <r>
      <rPr>
        <b/>
        <sz val="8"/>
        <rFont val="Arial Narrow"/>
        <family val="2"/>
      </rPr>
      <t>Vigencia</t>
    </r>
    <r>
      <rPr>
        <sz val="8"/>
        <rFont val="Arial Narrow"/>
        <family val="2"/>
      </rPr>
      <t>: 20/06/2023</t>
    </r>
  </si>
  <si>
    <r>
      <rPr>
        <b/>
        <sz val="8"/>
        <rFont val="Arial Narrow"/>
        <family val="2"/>
      </rPr>
      <t xml:space="preserve">Código: </t>
    </r>
    <r>
      <rPr>
        <sz val="8"/>
        <rFont val="Arial Narrow"/>
        <family val="2"/>
      </rPr>
      <t>F-E-GIP-53</t>
    </r>
  </si>
  <si>
    <r>
      <rPr>
        <b/>
        <sz val="8"/>
        <color theme="1"/>
        <rFont val="Arial Narrow"/>
        <family val="2"/>
      </rPr>
      <t>Código:</t>
    </r>
    <r>
      <rPr>
        <sz val="8"/>
        <color indexed="8"/>
        <rFont val="Arial Narrow"/>
        <family val="2"/>
      </rPr>
      <t xml:space="preserve"> F-E-GIP-53</t>
    </r>
  </si>
  <si>
    <r>
      <rPr>
        <b/>
        <sz val="8"/>
        <rFont val="Arial Narrow"/>
        <family val="2"/>
      </rPr>
      <t>Vigencia:</t>
    </r>
    <r>
      <rPr>
        <sz val="8"/>
        <rFont val="Arial Narrow"/>
        <family val="2"/>
      </rPr>
      <t xml:space="preserve"> 20/06/2023</t>
    </r>
  </si>
  <si>
    <r>
      <rPr>
        <b/>
        <sz val="8"/>
        <rFont val="Arial Narrow"/>
        <family val="2"/>
      </rPr>
      <t>Código:</t>
    </r>
    <r>
      <rPr>
        <sz val="8"/>
        <rFont val="Arial Narrow"/>
        <family val="2"/>
      </rPr>
      <t xml:space="preserve"> F-E-GIP-53</t>
    </r>
  </si>
  <si>
    <r>
      <rPr>
        <b/>
        <sz val="8"/>
        <rFont val="Arial Narrow"/>
        <family val="2"/>
      </rPr>
      <t>Versión</t>
    </r>
    <r>
      <rPr>
        <sz val="8"/>
        <rFont val="Arial Narrow"/>
        <family val="2"/>
      </rPr>
      <t>: 1</t>
    </r>
  </si>
  <si>
    <r>
      <t>Vigencia:</t>
    </r>
    <r>
      <rPr>
        <sz val="8"/>
        <rFont val="Arial Narrow"/>
        <family val="2"/>
      </rPr>
      <t xml:space="preserve"> 20/06/2023</t>
    </r>
  </si>
  <si>
    <r>
      <t xml:space="preserve">Vigencia: </t>
    </r>
    <r>
      <rPr>
        <sz val="8"/>
        <rFont val="Arial Narrow"/>
        <family val="2"/>
      </rPr>
      <t>20/06/2023</t>
    </r>
  </si>
  <si>
    <r>
      <rPr>
        <b/>
        <sz val="8"/>
        <color rgb="FF000000"/>
        <rFont val="Arial Narrow"/>
        <family val="2"/>
      </rPr>
      <t>Versión</t>
    </r>
    <r>
      <rPr>
        <sz val="8"/>
        <color indexed="8"/>
        <rFont val="Arial Narrow"/>
        <family val="2"/>
      </rPr>
      <t>: 1</t>
    </r>
  </si>
  <si>
    <r>
      <rPr>
        <b/>
        <sz val="8"/>
        <color rgb="FF000000"/>
        <rFont val="Arial Narrow"/>
        <family val="2"/>
      </rPr>
      <t>Vigencia:</t>
    </r>
    <r>
      <rPr>
        <sz val="8"/>
        <color rgb="FF000000"/>
        <rFont val="Arial Narrow"/>
        <family val="2"/>
      </rPr>
      <t xml:space="preserve"> 20/06/2023</t>
    </r>
  </si>
  <si>
    <r>
      <rPr>
        <b/>
        <sz val="8"/>
        <color rgb="FF000000"/>
        <rFont val="Arial Narrow"/>
        <family val="2"/>
      </rPr>
      <t>Código:</t>
    </r>
    <r>
      <rPr>
        <sz val="8"/>
        <color indexed="8"/>
        <rFont val="Arial Narrow"/>
        <family val="2"/>
      </rPr>
      <t xml:space="preserve"> F-E-GIP-53</t>
    </r>
  </si>
  <si>
    <r>
      <t xml:space="preserve">Vigencia: </t>
    </r>
    <r>
      <rPr>
        <sz val="8"/>
        <color rgb="FF000000"/>
        <rFont val="Arial Narrow"/>
        <family val="2"/>
      </rPr>
      <t>20/06/2023</t>
    </r>
  </si>
  <si>
    <r>
      <rPr>
        <b/>
        <sz val="8"/>
        <color theme="0"/>
        <rFont val="Arial Narrow"/>
        <family val="2"/>
      </rPr>
      <t>Proceso</t>
    </r>
    <r>
      <rPr>
        <sz val="8"/>
        <color theme="0"/>
        <rFont val="Arial Narrow"/>
        <family val="2"/>
      </rPr>
      <t>: Gestión Integrada del Portafolio de Planes, Programas y Proyectos</t>
    </r>
  </si>
  <si>
    <t xml:space="preserve">ESTABLECIMIENTO PARA PROYECTOS DE RESTAURAC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</si>
</sst>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quot;$&quot;\ #,##0_);\(&quot;$&quot;\ #,##0\)"/>
    <numFmt numFmtId="165" formatCode="&quot;$&quot;\ #,##0_);[Red]\(&quot;$&quot;\ #,##0\)"/>
    <numFmt numFmtId="166" formatCode="&quot;$&quot;\ #,##0.00_);[Red]\(&quot;$&quot;\ #,##0.00\)"/>
    <numFmt numFmtId="167" formatCode="&quot;$&quot;\ #,##0;&quot;$&quot;\ \-#,##0"/>
    <numFmt numFmtId="168" formatCode="_ &quot;$&quot;\ * #,##0.00_ ;_ &quot;$&quot;\ * \-#,##0.00_ ;_ &quot;$&quot;\ * &quot;-&quot;??_ ;_ @_ "/>
    <numFmt numFmtId="169" formatCode="_ * #,##0.00_ ;_ * \-#,##0.00_ ;_ * &quot;-&quot;??_ ;_ @_ "/>
    <numFmt numFmtId="170" formatCode="#,##0.0"/>
    <numFmt numFmtId="171" formatCode="0.0"/>
    <numFmt numFmtId="172" formatCode="_ * #,##0_ ;_ * \-#,##0_ ;_ * &quot;-&quot;??_ ;_ @_ "/>
    <numFmt numFmtId="173" formatCode="0.0%"/>
    <numFmt numFmtId="174" formatCode="#,##0\ _p_t_a"/>
    <numFmt numFmtId="175" formatCode="_ [$€-2]\ * #,##0.00_ ;_ [$€-2]\ * \-#,##0.00_ ;_ [$€-2]\ * &quot;-&quot;??_ "/>
    <numFmt numFmtId="176" formatCode="[$-C0A]d\-mmm\-yy;@"/>
    <numFmt numFmtId="177" formatCode="_-* #,##0.00\ _p_t_a_-;\-* #,##0.00\ _p_t_a_-;_-* &quot;-&quot;??\ _p_t_a_-;_-@_-"/>
    <numFmt numFmtId="178" formatCode="&quot;$&quot;\ #,##0"/>
    <numFmt numFmtId="179" formatCode="d/mm/yyyy;@"/>
    <numFmt numFmtId="180" formatCode="&quot;$&quot;\ #,##0.00"/>
    <numFmt numFmtId="181" formatCode="0.0000%"/>
    <numFmt numFmtId="182" formatCode="mmmm"/>
    <numFmt numFmtId="183" formatCode="[$$-240A]\ #,##0.00"/>
    <numFmt numFmtId="184" formatCode="_ &quot;$&quot;\ * #,##0_ ;_ &quot;$&quot;\ * \-#,##0_ ;_ &quot;$&quot;\ * &quot;-&quot;??_ ;_ @_ "/>
    <numFmt numFmtId="185" formatCode="[$$-240A]\ #,##0"/>
    <numFmt numFmtId="186" formatCode="_ &quot;$&quot;\ * #,##0.0_ ;_ &quot;$&quot;\ * \-#,##0.0_ ;_ &quot;$&quot;\ * &quot;-&quot;??_ ;_ @_ "/>
    <numFmt numFmtId="187" formatCode="_-* #,##0.00\ _P_t_s_-;\-* #,##0.00\ _P_t_s_-;_-* &quot;-&quot;??\ _P_t_s_-;_-@_-"/>
    <numFmt numFmtId="188" formatCode="_-* #,##0\ _P_t_s_-;\-* #,##0\ _P_t_s_-;_-* &quot;-&quot;??\ _P_t_s_-;_-@_-"/>
    <numFmt numFmtId="189" formatCode="0.000"/>
  </numFmts>
  <fonts count="139" x14ac:knownFonts="1">
    <font>
      <sz val="10"/>
      <name val="Arial"/>
    </font>
    <font>
      <sz val="10"/>
      <name val="Arial"/>
      <family val="2"/>
    </font>
    <font>
      <b/>
      <sz val="8"/>
      <name val="Arial"/>
      <family val="2"/>
    </font>
    <font>
      <b/>
      <sz val="10"/>
      <name val="Arial"/>
      <family val="2"/>
    </font>
    <font>
      <b/>
      <sz val="10"/>
      <color indexed="10"/>
      <name val="Arial"/>
      <family val="2"/>
    </font>
    <font>
      <sz val="8"/>
      <name val="Arial"/>
      <family val="2"/>
    </font>
    <font>
      <sz val="8"/>
      <color indexed="10"/>
      <name val="Arial"/>
      <family val="2"/>
    </font>
    <font>
      <sz val="8"/>
      <color indexed="8"/>
      <name val="Arial"/>
      <family val="2"/>
    </font>
    <font>
      <sz val="8"/>
      <color indexed="8"/>
      <name val="Arial"/>
      <family val="2"/>
    </font>
    <font>
      <b/>
      <sz val="10"/>
      <color indexed="8"/>
      <name val="Arial"/>
      <family val="2"/>
    </font>
    <font>
      <sz val="8"/>
      <name val="Arial"/>
      <family val="2"/>
    </font>
    <font>
      <b/>
      <sz val="8"/>
      <color indexed="8"/>
      <name val="Arial"/>
      <family val="2"/>
    </font>
    <font>
      <b/>
      <sz val="12"/>
      <name val="Arial"/>
      <family val="2"/>
    </font>
    <font>
      <b/>
      <sz val="9"/>
      <color indexed="8"/>
      <name val="Arial"/>
      <family val="2"/>
    </font>
    <font>
      <sz val="10"/>
      <name val="Arial"/>
      <family val="2"/>
    </font>
    <font>
      <sz val="8"/>
      <color indexed="10"/>
      <name val="Tahoma"/>
      <family val="2"/>
    </font>
    <font>
      <b/>
      <sz val="8"/>
      <color indexed="10"/>
      <name val="Tahoma"/>
      <family val="2"/>
    </font>
    <font>
      <sz val="8"/>
      <color indexed="81"/>
      <name val="Tahoma"/>
      <family val="2"/>
    </font>
    <font>
      <sz val="8"/>
      <color indexed="8"/>
      <name val="Tahoma"/>
      <family val="2"/>
    </font>
    <font>
      <b/>
      <sz val="8"/>
      <color indexed="81"/>
      <name val="Tahoma"/>
      <family val="2"/>
    </font>
    <font>
      <sz val="10"/>
      <color indexed="8"/>
      <name val="Arial"/>
      <family val="2"/>
    </font>
    <font>
      <b/>
      <sz val="12"/>
      <color indexed="8"/>
      <name val="Arial Narrow"/>
      <family val="2"/>
    </font>
    <font>
      <sz val="12"/>
      <color indexed="8"/>
      <name val="Arial Narrow"/>
      <family val="2"/>
    </font>
    <font>
      <b/>
      <sz val="8"/>
      <color indexed="8"/>
      <name val="Arial Narrow"/>
      <family val="2"/>
    </font>
    <font>
      <b/>
      <sz val="10"/>
      <color indexed="8"/>
      <name val="Arial"/>
      <family val="2"/>
    </font>
    <font>
      <sz val="8"/>
      <color indexed="8"/>
      <name val="Arial Narrow"/>
      <family val="2"/>
    </font>
    <font>
      <sz val="9"/>
      <color indexed="8"/>
      <name val="Arial"/>
      <family val="2"/>
    </font>
    <font>
      <b/>
      <sz val="12"/>
      <color indexed="8"/>
      <name val="Arial"/>
      <family val="2"/>
    </font>
    <font>
      <b/>
      <sz val="10"/>
      <color indexed="8"/>
      <name val="Arial Narrow"/>
      <family val="2"/>
    </font>
    <font>
      <sz val="10"/>
      <color indexed="8"/>
      <name val="Arial Narrow"/>
      <family val="2"/>
    </font>
    <font>
      <sz val="10"/>
      <color indexed="8"/>
      <name val="Arial"/>
      <family val="2"/>
    </font>
    <font>
      <b/>
      <sz val="8"/>
      <color indexed="8"/>
      <name val="Arial"/>
      <family val="2"/>
    </font>
    <font>
      <b/>
      <sz val="8"/>
      <color indexed="10"/>
      <name val="Arial"/>
      <family val="2"/>
    </font>
    <font>
      <b/>
      <sz val="8"/>
      <color indexed="9"/>
      <name val="Arial"/>
      <family val="2"/>
    </font>
    <font>
      <b/>
      <sz val="11"/>
      <color indexed="8"/>
      <name val="Arial"/>
      <family val="2"/>
    </font>
    <font>
      <b/>
      <sz val="9"/>
      <color indexed="8"/>
      <name val="Arial"/>
      <family val="2"/>
    </font>
    <font>
      <b/>
      <sz val="8"/>
      <color indexed="9"/>
      <name val="Arial"/>
      <family val="2"/>
    </font>
    <font>
      <u/>
      <sz val="10"/>
      <color indexed="12"/>
      <name val="Arial Narrow"/>
      <family val="2"/>
    </font>
    <font>
      <b/>
      <sz val="14"/>
      <color indexed="8"/>
      <name val="Arial"/>
      <family val="2"/>
    </font>
    <font>
      <u/>
      <sz val="10"/>
      <color indexed="8"/>
      <name val="Arial"/>
      <family val="2"/>
    </font>
    <font>
      <sz val="10.5"/>
      <color indexed="8"/>
      <name val="Arial"/>
      <family val="2"/>
    </font>
    <font>
      <sz val="8"/>
      <color indexed="9"/>
      <name val="Arial"/>
      <family val="2"/>
    </font>
    <font>
      <b/>
      <sz val="12"/>
      <color indexed="8"/>
      <name val="Arial"/>
      <family val="2"/>
    </font>
    <font>
      <b/>
      <sz val="10"/>
      <color indexed="22"/>
      <name val="Arial"/>
      <family val="2"/>
    </font>
    <font>
      <sz val="8"/>
      <color indexed="47"/>
      <name val="Arial"/>
      <family val="2"/>
    </font>
    <font>
      <b/>
      <sz val="14"/>
      <color indexed="22"/>
      <name val="Arial"/>
      <family val="2"/>
    </font>
    <font>
      <sz val="10"/>
      <color indexed="10"/>
      <name val="Arial Narrow"/>
      <family val="2"/>
    </font>
    <font>
      <sz val="10"/>
      <name val="Arial"/>
      <family val="2"/>
    </font>
    <font>
      <b/>
      <sz val="10"/>
      <name val="Arial Narrow"/>
      <family val="2"/>
    </font>
    <font>
      <sz val="9"/>
      <name val="Arial Narrow"/>
      <family val="2"/>
    </font>
    <font>
      <sz val="7"/>
      <name val="Arial Narrow"/>
      <family val="2"/>
    </font>
    <font>
      <b/>
      <sz val="7"/>
      <name val="Arial"/>
      <family val="2"/>
    </font>
    <font>
      <b/>
      <sz val="6"/>
      <name val="Arial"/>
      <family val="2"/>
    </font>
    <font>
      <b/>
      <sz val="11"/>
      <name val="Arial Narrow"/>
      <family val="2"/>
    </font>
    <font>
      <b/>
      <sz val="8"/>
      <name val="Arial Narrow"/>
      <family val="2"/>
    </font>
    <font>
      <sz val="10"/>
      <name val="Arial Narrow"/>
      <family val="2"/>
    </font>
    <font>
      <sz val="8"/>
      <name val="Arial Narrow"/>
      <family val="2"/>
    </font>
    <font>
      <b/>
      <sz val="14"/>
      <name val="Arial Narrow"/>
      <family val="2"/>
    </font>
    <font>
      <sz val="9"/>
      <color indexed="81"/>
      <name val="Tahoma"/>
      <family val="2"/>
    </font>
    <font>
      <sz val="9"/>
      <color indexed="8"/>
      <name val="Arial"/>
      <family val="2"/>
    </font>
    <font>
      <sz val="9"/>
      <name val="Arial"/>
      <family val="2"/>
    </font>
    <font>
      <b/>
      <sz val="11"/>
      <name val="Arial"/>
      <family val="2"/>
    </font>
    <font>
      <sz val="8"/>
      <color indexed="10"/>
      <name val="Arial"/>
      <family val="2"/>
    </font>
    <font>
      <b/>
      <sz val="10"/>
      <color indexed="10"/>
      <name val="Arial"/>
      <family val="2"/>
    </font>
    <font>
      <sz val="10"/>
      <color indexed="8"/>
      <name val="Arial"/>
      <family val="2"/>
    </font>
    <font>
      <sz val="10"/>
      <color indexed="8"/>
      <name val="Arial Narrow"/>
      <family val="2"/>
    </font>
    <font>
      <sz val="10"/>
      <color indexed="10"/>
      <name val="Arial"/>
      <family val="2"/>
    </font>
    <font>
      <sz val="10"/>
      <color indexed="62"/>
      <name val="Arial"/>
      <family val="2"/>
    </font>
    <font>
      <sz val="10"/>
      <color indexed="17"/>
      <name val="Arial"/>
      <family val="2"/>
    </font>
    <font>
      <b/>
      <sz val="10"/>
      <color indexed="17"/>
      <name val="Arial"/>
      <family val="2"/>
    </font>
    <font>
      <b/>
      <sz val="12"/>
      <color indexed="10"/>
      <name val="Arial"/>
      <family val="2"/>
    </font>
    <font>
      <b/>
      <sz val="10"/>
      <color indexed="10"/>
      <name val="Arial Narrow"/>
      <family val="2"/>
    </font>
    <font>
      <sz val="10"/>
      <color indexed="12"/>
      <name val="Arial Narrow"/>
      <family val="2"/>
    </font>
    <font>
      <i/>
      <sz val="10"/>
      <name val="Arial Narrow"/>
      <family val="2"/>
    </font>
    <font>
      <b/>
      <sz val="10"/>
      <color rgb="FFFF0000"/>
      <name val="Arial"/>
      <family val="2"/>
    </font>
    <font>
      <b/>
      <sz val="9"/>
      <color indexed="81"/>
      <name val="Tahoma"/>
      <family val="2"/>
    </font>
    <font>
      <sz val="10"/>
      <color rgb="FFFF0000"/>
      <name val="Arial Narrow"/>
      <family val="2"/>
    </font>
    <font>
      <b/>
      <sz val="8"/>
      <color rgb="FFFF0000"/>
      <name val="Arial"/>
      <family val="2"/>
    </font>
    <font>
      <b/>
      <sz val="9"/>
      <name val="Arial Narrow"/>
      <family val="2"/>
    </font>
    <font>
      <b/>
      <sz val="10"/>
      <color theme="1"/>
      <name val="Arial Narrow"/>
      <family val="2"/>
    </font>
    <font>
      <sz val="8"/>
      <color rgb="FFFF0000"/>
      <name val="Arial"/>
      <family val="2"/>
    </font>
    <font>
      <b/>
      <sz val="14"/>
      <name val="Arial"/>
      <family val="2"/>
    </font>
    <font>
      <b/>
      <sz val="9"/>
      <name val="Arial"/>
      <family val="2"/>
    </font>
    <font>
      <sz val="11"/>
      <color theme="1"/>
      <name val="Arial Narrow"/>
      <family val="2"/>
    </font>
    <font>
      <sz val="11"/>
      <color theme="6" tint="-0.249977111117893"/>
      <name val="Arial Narrow"/>
      <family val="2"/>
    </font>
    <font>
      <b/>
      <sz val="11"/>
      <color theme="0"/>
      <name val="Arial Narrow"/>
      <family val="2"/>
    </font>
    <font>
      <b/>
      <sz val="8"/>
      <color theme="1"/>
      <name val="Arial Narrow"/>
      <family val="2"/>
    </font>
    <font>
      <b/>
      <sz val="14"/>
      <color theme="0"/>
      <name val="Arial Narrow"/>
      <family val="2"/>
    </font>
    <font>
      <sz val="10"/>
      <color theme="1"/>
      <name val="Arial Narrow"/>
      <family val="2"/>
    </font>
    <font>
      <sz val="10"/>
      <color rgb="FF0070C0"/>
      <name val="Arial"/>
      <family val="2"/>
    </font>
    <font>
      <sz val="7"/>
      <name val="Arial"/>
      <family val="2"/>
    </font>
    <font>
      <b/>
      <sz val="12"/>
      <name val="Arial Narrow"/>
      <family val="2"/>
    </font>
    <font>
      <b/>
      <sz val="11"/>
      <color theme="1"/>
      <name val="Arial Narrow"/>
      <family val="2"/>
    </font>
    <font>
      <sz val="14"/>
      <color indexed="81"/>
      <name val="Tahoma"/>
      <family val="2"/>
    </font>
    <font>
      <b/>
      <sz val="9"/>
      <color theme="1"/>
      <name val="Arial Narrow"/>
      <family val="2"/>
    </font>
    <font>
      <b/>
      <sz val="18"/>
      <color theme="0"/>
      <name val="Arial Narrow"/>
      <family val="2"/>
    </font>
    <font>
      <sz val="8"/>
      <color theme="1"/>
      <name val="Arial Narrow"/>
      <family val="2"/>
    </font>
    <font>
      <sz val="8"/>
      <color theme="0"/>
      <name val="Arial Narrow"/>
      <family val="2"/>
    </font>
    <font>
      <b/>
      <sz val="8"/>
      <color theme="0"/>
      <name val="Arial Narrow"/>
      <family val="2"/>
    </font>
    <font>
      <sz val="9"/>
      <color theme="0"/>
      <name val="Arial Narrow"/>
      <family val="2"/>
    </font>
    <font>
      <b/>
      <sz val="12"/>
      <color theme="0"/>
      <name val="Arial Narrow"/>
      <family val="2"/>
    </font>
    <font>
      <sz val="11"/>
      <name val="Arial Narrow"/>
      <family val="2"/>
    </font>
    <font>
      <b/>
      <sz val="9"/>
      <color theme="0"/>
      <name val="Arial Narrow"/>
      <family val="2"/>
    </font>
    <font>
      <b/>
      <sz val="11"/>
      <color indexed="8"/>
      <name val="Arial Narrow"/>
      <family val="2"/>
    </font>
    <font>
      <sz val="11"/>
      <color indexed="8"/>
      <name val="Arial Narrow"/>
      <family val="2"/>
    </font>
    <font>
      <b/>
      <sz val="11"/>
      <color indexed="10"/>
      <name val="Arial Narrow"/>
      <family val="2"/>
    </font>
    <font>
      <sz val="11"/>
      <color indexed="8"/>
      <name val="Arial"/>
      <family val="2"/>
    </font>
    <font>
      <sz val="14"/>
      <name val="Arial Narrow"/>
      <family val="2"/>
    </font>
    <font>
      <b/>
      <sz val="8"/>
      <color theme="0"/>
      <name val="Arial"/>
      <family val="2"/>
    </font>
    <font>
      <b/>
      <sz val="10"/>
      <color rgb="FFFF0000"/>
      <name val="Arial Narrow"/>
      <family val="2"/>
    </font>
    <font>
      <sz val="12"/>
      <name val="Arial Narrow"/>
      <family val="2"/>
    </font>
    <font>
      <b/>
      <sz val="20"/>
      <color rgb="FFFF0000"/>
      <name val="Arial"/>
      <family val="2"/>
    </font>
    <font>
      <sz val="8"/>
      <color indexed="10"/>
      <name val="Arial Narrow"/>
      <family val="2"/>
    </font>
    <font>
      <sz val="9"/>
      <color indexed="8"/>
      <name val="Arial Narrow"/>
      <family val="2"/>
    </font>
    <font>
      <b/>
      <sz val="28"/>
      <color theme="4" tint="-0.249977111117893"/>
      <name val="Arial Narrow"/>
      <family val="2"/>
    </font>
    <font>
      <sz val="12"/>
      <color theme="1"/>
      <name val="Arial Narrow"/>
      <family val="2"/>
    </font>
    <font>
      <b/>
      <sz val="12"/>
      <color theme="1"/>
      <name val="Arial Narrow"/>
      <family val="2"/>
    </font>
    <font>
      <b/>
      <sz val="10"/>
      <color theme="1" tint="4.9989318521683403E-2"/>
      <name val="Arial"/>
      <family val="2"/>
    </font>
    <font>
      <b/>
      <sz val="6"/>
      <name val="Arial Narrow"/>
      <family val="2"/>
    </font>
    <font>
      <sz val="10"/>
      <color theme="6" tint="-0.499984740745262"/>
      <name val="Arial"/>
      <family val="2"/>
    </font>
    <font>
      <sz val="10"/>
      <color theme="2" tint="-9.9978637043366805E-2"/>
      <name val="Arial"/>
      <family val="2"/>
    </font>
    <font>
      <b/>
      <sz val="11"/>
      <color rgb="FFFF0000"/>
      <name val="Arial"/>
      <family val="2"/>
    </font>
    <font>
      <sz val="8"/>
      <color rgb="FF000000"/>
      <name val="Tahoma"/>
      <family val="2"/>
    </font>
    <font>
      <sz val="11"/>
      <color rgb="FF9C0006"/>
      <name val="Calibri"/>
      <family val="2"/>
      <scheme val="minor"/>
    </font>
    <font>
      <b/>
      <sz val="11"/>
      <color rgb="FF9C0006"/>
      <name val="Calibri"/>
      <family val="2"/>
      <scheme val="minor"/>
    </font>
    <font>
      <b/>
      <sz val="11"/>
      <color indexed="81"/>
      <name val="Tahoma"/>
      <family val="2"/>
    </font>
    <font>
      <b/>
      <vertAlign val="superscript"/>
      <sz val="10"/>
      <name val="Arial"/>
      <family val="2"/>
    </font>
    <font>
      <sz val="10"/>
      <color rgb="FFFF0000"/>
      <name val="Arial"/>
      <family val="2"/>
    </font>
    <font>
      <vertAlign val="superscript"/>
      <sz val="8"/>
      <name val="Arial"/>
      <family val="2"/>
    </font>
    <font>
      <sz val="10"/>
      <color theme="0"/>
      <name val="Arial"/>
      <family val="2"/>
    </font>
    <font>
      <b/>
      <sz val="9"/>
      <color indexed="8"/>
      <name val="Arial Narrow"/>
      <family val="2"/>
    </font>
    <font>
      <sz val="10"/>
      <color theme="0"/>
      <name val="Arial Narrow"/>
      <family val="2"/>
    </font>
    <font>
      <i/>
      <sz val="8"/>
      <name val="Arial"/>
      <family val="2"/>
    </font>
    <font>
      <i/>
      <sz val="8"/>
      <color rgb="FFFF0000"/>
      <name val="Arial"/>
      <family val="2"/>
    </font>
    <font>
      <sz val="8"/>
      <color theme="2"/>
      <name val="Arial"/>
      <family val="2"/>
    </font>
    <font>
      <sz val="8"/>
      <color rgb="FF000000"/>
      <name val="Arial Narrow"/>
      <family val="2"/>
    </font>
    <font>
      <b/>
      <sz val="28"/>
      <color theme="6" tint="-0.249977111117893"/>
      <name val="Arial Narrow"/>
      <family val="2"/>
    </font>
    <font>
      <b/>
      <sz val="8"/>
      <color rgb="FF000000"/>
      <name val="Arial Narrow"/>
      <family val="2"/>
    </font>
    <font>
      <b/>
      <sz val="11"/>
      <color theme="1"/>
      <name val="Arial"/>
      <family val="2"/>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4"/>
        <bgColor indexed="64"/>
      </patternFill>
    </fill>
    <fill>
      <patternFill patternType="solid">
        <fgColor theme="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11"/>
        <bgColor indexed="64"/>
      </patternFill>
    </fill>
    <fill>
      <patternFill patternType="solid">
        <fgColor indexed="43"/>
        <bgColor indexed="64"/>
      </patternFill>
    </fill>
    <fill>
      <patternFill patternType="solid">
        <fgColor indexed="53"/>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FFFFCC"/>
        <bgColor indexed="64"/>
      </patternFill>
    </fill>
    <fill>
      <patternFill patternType="solid">
        <fgColor theme="1" tint="0.499984740745262"/>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0"/>
        <bgColor indexed="9"/>
      </patternFill>
    </fill>
    <fill>
      <patternFill patternType="solid">
        <fgColor rgb="FFFF5050"/>
        <bgColor indexed="64"/>
      </patternFill>
    </fill>
    <fill>
      <patternFill patternType="solid">
        <fgColor rgb="FFFFC7CE"/>
      </patternFill>
    </fill>
    <fill>
      <patternFill patternType="solid">
        <fgColor rgb="FFFFFF99"/>
        <bgColor indexed="64"/>
      </patternFill>
    </fill>
    <fill>
      <patternFill patternType="solid">
        <fgColor rgb="FFE1E1E1"/>
        <bgColor indexed="64"/>
      </patternFill>
    </fill>
    <fill>
      <patternFill patternType="solid">
        <fgColor rgb="FF96BE55"/>
        <bgColor indexed="64"/>
      </patternFill>
    </fill>
    <fill>
      <patternFill patternType="solid">
        <fgColor rgb="FF4D4D4D"/>
        <bgColor indexed="64"/>
      </patternFill>
    </fill>
  </fills>
  <borders count="134">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medium">
        <color indexed="8"/>
      </right>
      <top style="medium">
        <color indexed="8"/>
      </top>
      <bottom style="medium">
        <color indexed="8"/>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style="double">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right style="double">
        <color indexed="64"/>
      </right>
      <top style="thin">
        <color indexed="64"/>
      </top>
      <bottom style="medium">
        <color indexed="64"/>
      </bottom>
      <diagonal/>
    </border>
    <border>
      <left/>
      <right style="double">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bottom style="double">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style="double">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top style="thin">
        <color theme="6" tint="-0.24994659260841701"/>
      </top>
      <bottom style="thin">
        <color theme="6" tint="-0.24994659260841701"/>
      </bottom>
      <diagonal/>
    </border>
    <border>
      <left/>
      <right style="thin">
        <color theme="6" tint="-0.24994659260841701"/>
      </right>
      <top style="thin">
        <color theme="6" tint="-0.24994659260841701"/>
      </top>
      <bottom style="thin">
        <color theme="6" tint="-0.24994659260841701"/>
      </bottom>
      <diagonal/>
    </border>
    <border>
      <left/>
      <right/>
      <top style="thin">
        <color indexed="64"/>
      </top>
      <bottom style="double">
        <color indexed="64"/>
      </bottom>
      <diagonal/>
    </border>
    <border>
      <left style="medium">
        <color indexed="64"/>
      </left>
      <right/>
      <top style="double">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top style="thin">
        <color theme="0"/>
      </top>
      <bottom style="thin">
        <color theme="0"/>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diagonal/>
    </border>
    <border>
      <left style="medium">
        <color indexed="64"/>
      </left>
      <right style="medium">
        <color indexed="64"/>
      </right>
      <top/>
      <bottom style="thin">
        <color indexed="9"/>
      </bottom>
      <diagonal/>
    </border>
    <border>
      <left/>
      <right/>
      <top style="double">
        <color indexed="64"/>
      </top>
      <bottom/>
      <diagonal/>
    </border>
    <border>
      <left/>
      <right style="medium">
        <color indexed="64"/>
      </right>
      <top style="double">
        <color indexed="64"/>
      </top>
      <bottom/>
      <diagonal/>
    </border>
    <border>
      <left style="medium">
        <color indexed="64"/>
      </left>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thin">
        <color indexed="64"/>
      </top>
      <bottom/>
      <diagonal/>
    </border>
  </borders>
  <cellStyleXfs count="10">
    <xf numFmtId="0" fontId="0" fillId="0" borderId="0"/>
    <xf numFmtId="175" fontId="1" fillId="0" borderId="0" applyFont="0" applyFill="0" applyBorder="0" applyAlignment="0" applyProtection="0"/>
    <xf numFmtId="0" fontId="37" fillId="0" borderId="0" applyNumberFormat="0" applyFill="0" applyBorder="0" applyAlignment="0" applyProtection="0">
      <alignment vertical="top"/>
      <protection locked="0"/>
    </xf>
    <xf numFmtId="169" fontId="1" fillId="0" borderId="0" applyFont="0" applyFill="0" applyBorder="0" applyAlignment="0" applyProtection="0"/>
    <xf numFmtId="177" fontId="47" fillId="0" borderId="0" applyFont="0" applyFill="0" applyBorder="0" applyAlignment="0" applyProtection="0"/>
    <xf numFmtId="168" fontId="1" fillId="0" borderId="0" applyFont="0" applyFill="0" applyBorder="0" applyAlignment="0" applyProtection="0"/>
    <xf numFmtId="9" fontId="1" fillId="0" borderId="0" applyFont="0" applyFill="0" applyBorder="0" applyAlignment="0" applyProtection="0"/>
    <xf numFmtId="0" fontId="1" fillId="0" borderId="0"/>
    <xf numFmtId="0" fontId="123" fillId="25" borderId="0" applyNumberFormat="0" applyBorder="0" applyAlignment="0" applyProtection="0"/>
    <xf numFmtId="187" fontId="1" fillId="0" borderId="0" applyFont="0" applyFill="0" applyBorder="0" applyAlignment="0" applyProtection="0"/>
  </cellStyleXfs>
  <cellXfs count="2917">
    <xf numFmtId="0" fontId="0" fillId="0" borderId="0" xfId="0"/>
    <xf numFmtId="0" fontId="0" fillId="0" borderId="0" xfId="0" applyAlignment="1">
      <alignment vertical="center"/>
    </xf>
    <xf numFmtId="0" fontId="20" fillId="0" borderId="0" xfId="0" applyFont="1" applyAlignment="1">
      <alignment vertical="center"/>
    </xf>
    <xf numFmtId="0" fontId="26" fillId="0" borderId="0" xfId="0" applyFont="1" applyAlignment="1">
      <alignment vertical="center"/>
    </xf>
    <xf numFmtId="0" fontId="30" fillId="0" borderId="0" xfId="0" applyFont="1" applyAlignment="1">
      <alignment vertical="center"/>
    </xf>
    <xf numFmtId="0" fontId="20" fillId="0" borderId="0" xfId="0" applyFont="1" applyAlignment="1">
      <alignment vertical="center" wrapText="1"/>
    </xf>
    <xf numFmtId="0" fontId="20" fillId="0" borderId="0" xfId="0" applyFont="1"/>
    <xf numFmtId="3" fontId="31" fillId="0" borderId="27" xfId="0" applyNumberFormat="1" applyFont="1" applyBorder="1" applyAlignment="1">
      <alignment horizontal="right" vertical="center"/>
    </xf>
    <xf numFmtId="3" fontId="31" fillId="0" borderId="1" xfId="0" applyNumberFormat="1" applyFont="1" applyBorder="1" applyAlignment="1">
      <alignment horizontal="right" vertical="center"/>
    </xf>
    <xf numFmtId="3" fontId="8" fillId="0" borderId="27" xfId="0" applyNumberFormat="1" applyFont="1" applyBorder="1" applyAlignment="1">
      <alignment horizontal="right" vertical="center"/>
    </xf>
    <xf numFmtId="3" fontId="8" fillId="0" borderId="1" xfId="0" applyNumberFormat="1" applyFont="1" applyBorder="1" applyAlignment="1">
      <alignment horizontal="right" vertical="center"/>
    </xf>
    <xf numFmtId="3" fontId="31" fillId="0" borderId="34" xfId="0" applyNumberFormat="1" applyFont="1" applyBorder="1" applyAlignment="1">
      <alignment horizontal="right" vertical="center"/>
    </xf>
    <xf numFmtId="3" fontId="31" fillId="0" borderId="2" xfId="0" applyNumberFormat="1" applyFont="1" applyBorder="1" applyAlignment="1">
      <alignment vertical="center"/>
    </xf>
    <xf numFmtId="3" fontId="8" fillId="0" borderId="2" xfId="0" applyNumberFormat="1" applyFont="1" applyBorder="1" applyAlignment="1">
      <alignment vertical="center"/>
    </xf>
    <xf numFmtId="0" fontId="20" fillId="0" borderId="49" xfId="0" applyFont="1" applyBorder="1" applyAlignment="1">
      <alignment vertical="center"/>
    </xf>
    <xf numFmtId="0" fontId="20" fillId="0" borderId="50" xfId="0" applyFont="1" applyBorder="1" applyAlignment="1">
      <alignment vertical="center"/>
    </xf>
    <xf numFmtId="9" fontId="31" fillId="0" borderId="2" xfId="6" applyFont="1" applyBorder="1" applyAlignment="1" applyProtection="1">
      <alignment horizontal="center" vertical="center"/>
    </xf>
    <xf numFmtId="9" fontId="31" fillId="2" borderId="2" xfId="6" applyFont="1" applyFill="1" applyBorder="1" applyAlignment="1" applyProtection="1">
      <alignment horizontal="center" vertical="center"/>
    </xf>
    <xf numFmtId="0" fontId="30" fillId="0" borderId="0" xfId="0" applyFont="1"/>
    <xf numFmtId="0" fontId="30" fillId="0" borderId="2" xfId="0" applyFont="1" applyBorder="1" applyAlignment="1" applyProtection="1">
      <alignment horizontal="center"/>
      <protection locked="0"/>
    </xf>
    <xf numFmtId="170" fontId="7" fillId="0" borderId="2" xfId="0" applyNumberFormat="1" applyFont="1" applyBorder="1" applyAlignment="1" applyProtection="1">
      <alignment horizontal="center" vertical="center"/>
      <protection locked="0"/>
    </xf>
    <xf numFmtId="3" fontId="6" fillId="0" borderId="56" xfId="0" applyNumberFormat="1" applyFont="1" applyBorder="1" applyAlignment="1" applyProtection="1">
      <alignment horizontal="right" vertical="center"/>
      <protection locked="0"/>
    </xf>
    <xf numFmtId="0" fontId="24" fillId="0" borderId="0" xfId="0" applyFont="1" applyAlignment="1">
      <alignment horizontal="right"/>
    </xf>
    <xf numFmtId="0" fontId="24" fillId="0" borderId="0" xfId="0" applyFont="1"/>
    <xf numFmtId="3" fontId="20" fillId="0" borderId="0" xfId="0" applyNumberFormat="1" applyFont="1"/>
    <xf numFmtId="0" fontId="20" fillId="0" borderId="0" xfId="0" applyFont="1" applyAlignment="1">
      <alignment horizontal="right"/>
    </xf>
    <xf numFmtId="3" fontId="8" fillId="0" borderId="0" xfId="0" applyNumberFormat="1" applyFont="1" applyAlignment="1">
      <alignment horizontal="center" wrapText="1"/>
    </xf>
    <xf numFmtId="0" fontId="20" fillId="0" borderId="0" xfId="0" applyFont="1" applyAlignment="1">
      <alignment horizontal="center"/>
    </xf>
    <xf numFmtId="3" fontId="31" fillId="0" borderId="0" xfId="0" applyNumberFormat="1" applyFont="1" applyAlignment="1">
      <alignment horizontal="center" wrapText="1"/>
    </xf>
    <xf numFmtId="3" fontId="20" fillId="0" borderId="0" xfId="0" applyNumberFormat="1" applyFont="1" applyAlignment="1">
      <alignment horizontal="right"/>
    </xf>
    <xf numFmtId="3" fontId="24" fillId="0" borderId="0" xfId="0" applyNumberFormat="1" applyFont="1" applyAlignment="1">
      <alignment wrapText="1"/>
    </xf>
    <xf numFmtId="172" fontId="24" fillId="0" borderId="0" xfId="3" applyNumberFormat="1" applyFont="1" applyBorder="1" applyProtection="1"/>
    <xf numFmtId="172" fontId="31" fillId="0" borderId="0" xfId="3" applyNumberFormat="1" applyFont="1" applyProtection="1"/>
    <xf numFmtId="9" fontId="20" fillId="0" borderId="0" xfId="6" applyFont="1" applyProtection="1"/>
    <xf numFmtId="3" fontId="8" fillId="0" borderId="0" xfId="0" applyNumberFormat="1" applyFont="1" applyAlignment="1">
      <alignment wrapText="1"/>
    </xf>
    <xf numFmtId="3" fontId="24" fillId="0" borderId="0" xfId="0" applyNumberFormat="1" applyFont="1"/>
    <xf numFmtId="173" fontId="20" fillId="0" borderId="0" xfId="6" applyNumberFormat="1" applyFont="1" applyProtection="1"/>
    <xf numFmtId="3" fontId="20" fillId="0" borderId="0" xfId="0" applyNumberFormat="1" applyFont="1" applyAlignment="1">
      <alignment wrapText="1"/>
    </xf>
    <xf numFmtId="172" fontId="24" fillId="0" borderId="0" xfId="0" applyNumberFormat="1" applyFont="1"/>
    <xf numFmtId="173" fontId="20" fillId="0" borderId="0" xfId="0" applyNumberFormat="1" applyFont="1"/>
    <xf numFmtId="3" fontId="20" fillId="3" borderId="0" xfId="0" applyNumberFormat="1" applyFont="1" applyFill="1"/>
    <xf numFmtId="0" fontId="20" fillId="3" borderId="0" xfId="0" applyFont="1" applyFill="1"/>
    <xf numFmtId="0" fontId="20" fillId="3" borderId="0" xfId="0" applyFont="1" applyFill="1" applyAlignment="1">
      <alignment horizontal="center"/>
    </xf>
    <xf numFmtId="9" fontId="20" fillId="3" borderId="0" xfId="6" applyFont="1" applyFill="1" applyBorder="1" applyProtection="1"/>
    <xf numFmtId="0" fontId="24" fillId="0" borderId="0" xfId="0" applyFont="1" applyAlignment="1">
      <alignment vertical="center"/>
    </xf>
    <xf numFmtId="3" fontId="24" fillId="3" borderId="0" xfId="0" applyNumberFormat="1" applyFont="1" applyFill="1" applyAlignment="1">
      <alignment vertical="center"/>
    </xf>
    <xf numFmtId="9" fontId="24" fillId="3" borderId="0" xfId="6" applyFont="1" applyFill="1" applyBorder="1" applyAlignment="1" applyProtection="1">
      <alignment vertical="center"/>
    </xf>
    <xf numFmtId="0" fontId="24" fillId="3" borderId="0" xfId="0" applyFont="1" applyFill="1" applyAlignment="1">
      <alignment vertical="center"/>
    </xf>
    <xf numFmtId="0" fontId="24" fillId="2" borderId="2" xfId="0" applyFont="1" applyFill="1" applyBorder="1" applyAlignment="1">
      <alignment horizontal="center" vertical="center"/>
    </xf>
    <xf numFmtId="4" fontId="20" fillId="0" borderId="0" xfId="0" applyNumberFormat="1" applyFont="1"/>
    <xf numFmtId="9" fontId="20" fillId="0" borderId="0" xfId="6" applyFont="1" applyAlignment="1" applyProtection="1">
      <alignment vertical="center" wrapText="1"/>
    </xf>
    <xf numFmtId="3" fontId="24" fillId="3" borderId="0" xfId="0" applyNumberFormat="1" applyFont="1" applyFill="1" applyAlignment="1">
      <alignment horizontal="right" vertical="center"/>
    </xf>
    <xf numFmtId="9" fontId="24" fillId="3" borderId="0" xfId="6" applyFont="1" applyFill="1" applyBorder="1" applyAlignment="1" applyProtection="1">
      <alignment horizontal="center" vertical="center"/>
    </xf>
    <xf numFmtId="9" fontId="31" fillId="3" borderId="0" xfId="6" applyFont="1" applyFill="1" applyBorder="1" applyAlignment="1" applyProtection="1">
      <alignment horizontal="center" vertical="center"/>
    </xf>
    <xf numFmtId="0" fontId="24" fillId="0" borderId="0" xfId="0" applyFont="1" applyAlignment="1">
      <alignment vertical="center" wrapText="1"/>
    </xf>
    <xf numFmtId="3" fontId="6" fillId="0" borderId="1" xfId="0" applyNumberFormat="1" applyFont="1" applyBorder="1" applyAlignment="1" applyProtection="1">
      <alignment horizontal="right" vertical="center"/>
      <protection locked="0"/>
    </xf>
    <xf numFmtId="3" fontId="32" fillId="0" borderId="1" xfId="0" applyNumberFormat="1" applyFont="1" applyBorder="1" applyAlignment="1" applyProtection="1">
      <alignment horizontal="right" vertical="center"/>
      <protection locked="0"/>
    </xf>
    <xf numFmtId="3" fontId="32" fillId="0" borderId="6" xfId="0" applyNumberFormat="1" applyFont="1" applyBorder="1" applyAlignment="1" applyProtection="1">
      <alignment horizontal="right" vertical="center"/>
      <protection locked="0"/>
    </xf>
    <xf numFmtId="0" fontId="31" fillId="0" borderId="0" xfId="0" applyFont="1" applyAlignment="1">
      <alignment horizontal="center" vertical="center"/>
    </xf>
    <xf numFmtId="3" fontId="31" fillId="0" borderId="0" xfId="0" applyNumberFormat="1" applyFont="1" applyAlignment="1">
      <alignment vertical="center"/>
    </xf>
    <xf numFmtId="3" fontId="8" fillId="0" borderId="2" xfId="0" applyNumberFormat="1" applyFont="1" applyBorder="1" applyAlignment="1">
      <alignment horizontal="center" vertical="center"/>
    </xf>
    <xf numFmtId="0" fontId="8" fillId="0" borderId="4" xfId="0" applyFont="1" applyBorder="1" applyAlignment="1">
      <alignment vertical="center"/>
    </xf>
    <xf numFmtId="0" fontId="8" fillId="0" borderId="0" xfId="0" applyFont="1" applyAlignment="1">
      <alignment vertical="center"/>
    </xf>
    <xf numFmtId="0" fontId="25" fillId="0" borderId="25" xfId="0" applyFont="1" applyBorder="1" applyAlignment="1">
      <alignment horizontal="center" vertical="center"/>
    </xf>
    <xf numFmtId="3" fontId="29" fillId="0" borderId="25" xfId="0" applyNumberFormat="1" applyFont="1" applyBorder="1" applyAlignment="1">
      <alignment horizontal="center" vertical="center"/>
    </xf>
    <xf numFmtId="3" fontId="25" fillId="0" borderId="25" xfId="0" applyNumberFormat="1" applyFont="1" applyBorder="1" applyAlignment="1">
      <alignment horizontal="center" vertical="center"/>
    </xf>
    <xf numFmtId="0" fontId="11" fillId="0" borderId="2" xfId="0" applyFont="1" applyBorder="1" applyAlignment="1">
      <alignment horizontal="center" vertical="center" wrapText="1"/>
    </xf>
    <xf numFmtId="179" fontId="20" fillId="0" borderId="0" xfId="0" applyNumberFormat="1" applyFont="1"/>
    <xf numFmtId="3" fontId="7" fillId="0" borderId="2" xfId="0" applyNumberFormat="1" applyFont="1" applyBorder="1" applyAlignment="1">
      <alignment horizontal="center" vertical="center"/>
    </xf>
    <xf numFmtId="0" fontId="9" fillId="0" borderId="0" xfId="0" applyFont="1"/>
    <xf numFmtId="0" fontId="56" fillId="0" borderId="2" xfId="0" applyFont="1" applyBorder="1" applyAlignment="1">
      <alignment horizontal="justify" vertical="center" wrapText="1"/>
    </xf>
    <xf numFmtId="172" fontId="56" fillId="0" borderId="2" xfId="3" applyNumberFormat="1" applyFont="1" applyBorder="1" applyAlignment="1" applyProtection="1">
      <alignment horizontal="center" vertical="center"/>
    </xf>
    <xf numFmtId="0" fontId="64" fillId="0" borderId="0" xfId="0" applyFont="1"/>
    <xf numFmtId="172" fontId="0" fillId="0" borderId="0" xfId="3" applyNumberFormat="1" applyFont="1" applyProtection="1"/>
    <xf numFmtId="0" fontId="8" fillId="0" borderId="2" xfId="0" applyFont="1" applyBorder="1" applyAlignment="1">
      <alignment horizontal="center" vertical="center"/>
    </xf>
    <xf numFmtId="9" fontId="8" fillId="0" borderId="2" xfId="6" applyFont="1" applyBorder="1" applyAlignment="1" applyProtection="1">
      <alignment horizontal="center" vertical="center"/>
    </xf>
    <xf numFmtId="3" fontId="65" fillId="0" borderId="65" xfId="0" applyNumberFormat="1" applyFont="1" applyBorder="1" applyAlignment="1">
      <alignment horizontal="center" vertical="center"/>
    </xf>
    <xf numFmtId="3" fontId="10" fillId="0" borderId="2" xfId="0" applyNumberFormat="1" applyFont="1" applyBorder="1" applyAlignment="1">
      <alignment horizontal="center" vertical="center"/>
    </xf>
    <xf numFmtId="0" fontId="56" fillId="0" borderId="2" xfId="0" applyFont="1" applyBorder="1" applyAlignment="1">
      <alignment horizontal="right" vertical="center" wrapText="1"/>
    </xf>
    <xf numFmtId="10" fontId="20" fillId="0" borderId="0" xfId="0" applyNumberFormat="1" applyFont="1" applyAlignment="1">
      <alignment vertical="center" wrapText="1"/>
    </xf>
    <xf numFmtId="10" fontId="20" fillId="0" borderId="0" xfId="6" applyNumberFormat="1" applyFont="1" applyAlignment="1" applyProtection="1">
      <alignment vertical="center" wrapText="1"/>
    </xf>
    <xf numFmtId="3" fontId="7" fillId="0" borderId="0" xfId="0" applyNumberFormat="1" applyFont="1" applyAlignment="1">
      <alignment vertical="center" wrapText="1"/>
    </xf>
    <xf numFmtId="9" fontId="62" fillId="0" borderId="0" xfId="6" applyFont="1" applyAlignment="1" applyProtection="1">
      <alignment vertical="center" wrapText="1"/>
    </xf>
    <xf numFmtId="9" fontId="66" fillId="0" borderId="0" xfId="6" applyFont="1" applyAlignment="1" applyProtection="1">
      <alignment vertical="center" wrapText="1"/>
    </xf>
    <xf numFmtId="10" fontId="67" fillId="0" borderId="0" xfId="6" applyNumberFormat="1" applyFont="1" applyAlignment="1" applyProtection="1">
      <alignment vertical="center" wrapText="1"/>
    </xf>
    <xf numFmtId="10" fontId="68" fillId="0" borderId="0" xfId="6" applyNumberFormat="1" applyFont="1" applyAlignment="1" applyProtection="1">
      <alignment vertical="center" wrapText="1"/>
    </xf>
    <xf numFmtId="0" fontId="20" fillId="0" borderId="0" xfId="0" applyFont="1" applyAlignment="1">
      <alignment horizontal="center" wrapText="1"/>
    </xf>
    <xf numFmtId="0" fontId="69" fillId="0" borderId="0" xfId="0" applyFont="1" applyAlignment="1">
      <alignment horizontal="center" vertical="center" wrapText="1"/>
    </xf>
    <xf numFmtId="0" fontId="69" fillId="0" borderId="0" xfId="0" applyFont="1" applyAlignment="1">
      <alignment horizontal="center" vertical="center"/>
    </xf>
    <xf numFmtId="0" fontId="48" fillId="0" borderId="0" xfId="0" applyFont="1" applyAlignment="1">
      <alignment horizontal="centerContinuous" vertical="center" wrapText="1"/>
    </xf>
    <xf numFmtId="0" fontId="48" fillId="0" borderId="2" xfId="0" applyFont="1" applyBorder="1" applyAlignment="1" applyProtection="1">
      <alignment horizontal="center" vertical="center" wrapText="1"/>
      <protection locked="0"/>
    </xf>
    <xf numFmtId="0" fontId="48" fillId="0" borderId="0" xfId="0" applyFont="1" applyAlignment="1">
      <alignment vertical="center" wrapText="1"/>
    </xf>
    <xf numFmtId="0" fontId="48" fillId="0" borderId="0" xfId="0" applyFont="1" applyAlignment="1">
      <alignment horizontal="center" vertical="center" wrapText="1"/>
    </xf>
    <xf numFmtId="4" fontId="46" fillId="0" borderId="11" xfId="0" applyNumberFormat="1" applyFont="1" applyBorder="1" applyAlignment="1" applyProtection="1">
      <alignment horizontal="center" vertical="center" wrapText="1"/>
      <protection locked="0"/>
    </xf>
    <xf numFmtId="0" fontId="55" fillId="0" borderId="2" xfId="0" applyFont="1" applyBorder="1" applyAlignment="1">
      <alignment horizontal="center" vertical="center" wrapText="1"/>
    </xf>
    <xf numFmtId="3" fontId="55" fillId="0" borderId="2" xfId="0" applyNumberFormat="1" applyFont="1" applyBorder="1" applyAlignment="1">
      <alignment horizontal="center" vertical="center" wrapText="1"/>
    </xf>
    <xf numFmtId="3" fontId="46" fillId="0" borderId="2" xfId="0" applyNumberFormat="1" applyFont="1" applyBorder="1" applyAlignment="1" applyProtection="1">
      <alignment horizontal="center" vertical="center" wrapText="1"/>
      <protection locked="0"/>
    </xf>
    <xf numFmtId="9" fontId="55" fillId="0" borderId="2" xfId="6" applyFont="1" applyFill="1" applyBorder="1" applyAlignment="1" applyProtection="1">
      <alignment horizontal="center" vertical="center" wrapText="1"/>
    </xf>
    <xf numFmtId="3" fontId="46" fillId="0" borderId="2" xfId="0" applyNumberFormat="1" applyFont="1" applyBorder="1" applyAlignment="1">
      <alignment horizontal="center" vertical="center" wrapText="1"/>
    </xf>
    <xf numFmtId="0" fontId="72" fillId="0" borderId="2" xfId="0" applyFont="1" applyBorder="1" applyAlignment="1" applyProtection="1">
      <alignment horizontal="center" vertical="center" wrapText="1"/>
      <protection locked="0"/>
    </xf>
    <xf numFmtId="170" fontId="46" fillId="0" borderId="2" xfId="0" applyNumberFormat="1" applyFont="1" applyBorder="1" applyAlignment="1" applyProtection="1">
      <alignment horizontal="center" vertical="center" wrapText="1"/>
      <protection locked="0"/>
    </xf>
    <xf numFmtId="3" fontId="71" fillId="0" borderId="2" xfId="0" applyNumberFormat="1" applyFont="1" applyBorder="1" applyAlignment="1" applyProtection="1">
      <alignment horizontal="center" vertical="center" wrapText="1"/>
      <protection locked="0"/>
    </xf>
    <xf numFmtId="3" fontId="55" fillId="0" borderId="0" xfId="0" applyNumberFormat="1" applyFont="1" applyAlignment="1">
      <alignment vertical="center" wrapText="1"/>
    </xf>
    <xf numFmtId="0" fontId="55" fillId="0" borderId="0" xfId="0" applyFont="1" applyAlignment="1">
      <alignment horizontal="center" vertical="center" wrapText="1"/>
    </xf>
    <xf numFmtId="3" fontId="55" fillId="0" borderId="19" xfId="0" applyNumberFormat="1" applyFont="1" applyBorder="1" applyAlignment="1">
      <alignment vertical="center" wrapText="1"/>
    </xf>
    <xf numFmtId="0" fontId="55" fillId="0" borderId="1" xfId="0" applyFont="1" applyBorder="1" applyAlignment="1">
      <alignment vertical="center" wrapText="1"/>
    </xf>
    <xf numFmtId="3" fontId="55" fillId="0" borderId="2" xfId="0" applyNumberFormat="1" applyFont="1" applyBorder="1" applyAlignment="1">
      <alignment vertical="center" wrapText="1"/>
    </xf>
    <xf numFmtId="3" fontId="55" fillId="0" borderId="3" xfId="0" applyNumberFormat="1" applyFont="1" applyBorder="1" applyAlignment="1">
      <alignment vertical="center" wrapText="1"/>
    </xf>
    <xf numFmtId="3" fontId="55" fillId="0" borderId="25" xfId="0" applyNumberFormat="1" applyFont="1" applyBorder="1" applyAlignment="1">
      <alignment vertical="center" wrapText="1"/>
    </xf>
    <xf numFmtId="0" fontId="29" fillId="0" borderId="1" xfId="0" applyFont="1" applyBorder="1" applyAlignment="1">
      <alignment vertical="center" wrapText="1"/>
    </xf>
    <xf numFmtId="0" fontId="55" fillId="0" borderId="1" xfId="0" applyFont="1" applyBorder="1" applyAlignment="1">
      <alignment horizontal="left" vertical="center" wrapText="1"/>
    </xf>
    <xf numFmtId="0" fontId="48" fillId="0" borderId="28" xfId="0" applyFont="1" applyBorder="1" applyAlignment="1">
      <alignment vertical="center" wrapText="1"/>
    </xf>
    <xf numFmtId="0" fontId="48" fillId="0" borderId="8" xfId="0" applyFont="1" applyBorder="1" applyAlignment="1">
      <alignment horizontal="center" vertical="center" wrapText="1"/>
    </xf>
    <xf numFmtId="170" fontId="48" fillId="0" borderId="8" xfId="0" applyNumberFormat="1" applyFont="1" applyBorder="1" applyAlignment="1">
      <alignment horizontal="center" vertical="center" wrapText="1"/>
    </xf>
    <xf numFmtId="3" fontId="48" fillId="0" borderId="8" xfId="0" applyNumberFormat="1" applyFont="1" applyBorder="1" applyAlignment="1">
      <alignment vertical="center" wrapText="1"/>
    </xf>
    <xf numFmtId="3" fontId="48" fillId="0" borderId="29" xfId="0" applyNumberFormat="1" applyFont="1" applyBorder="1" applyAlignment="1">
      <alignment vertical="center" wrapText="1"/>
    </xf>
    <xf numFmtId="3" fontId="55" fillId="0" borderId="21" xfId="0" applyNumberFormat="1" applyFont="1" applyBorder="1" applyAlignment="1">
      <alignment vertical="center" wrapText="1"/>
    </xf>
    <xf numFmtId="0" fontId="55" fillId="0" borderId="39" xfId="0" applyFont="1" applyBorder="1" applyAlignment="1">
      <alignment horizontal="center" vertical="center" wrapText="1"/>
    </xf>
    <xf numFmtId="3" fontId="29" fillId="0" borderId="22" xfId="0" applyNumberFormat="1" applyFont="1" applyBorder="1" applyAlignment="1">
      <alignment vertical="center" wrapText="1"/>
    </xf>
    <xf numFmtId="3" fontId="55" fillId="0" borderId="22" xfId="0" applyNumberFormat="1" applyFont="1" applyBorder="1" applyAlignment="1">
      <alignment vertical="center" wrapText="1"/>
    </xf>
    <xf numFmtId="3" fontId="55" fillId="0" borderId="1" xfId="0" applyNumberFormat="1" applyFont="1" applyBorder="1" applyAlignment="1">
      <alignment vertical="center" wrapText="1"/>
    </xf>
    <xf numFmtId="0" fontId="55" fillId="0" borderId="5" xfId="0" applyFont="1" applyBorder="1" applyAlignment="1">
      <alignment horizontal="center" vertical="center" wrapText="1"/>
    </xf>
    <xf numFmtId="3" fontId="55" fillId="0" borderId="31" xfId="0" quotePrefix="1" applyNumberFormat="1" applyFont="1" applyBorder="1" applyAlignment="1">
      <alignment horizontal="left" vertical="center" wrapText="1"/>
    </xf>
    <xf numFmtId="0" fontId="55" fillId="0" borderId="40" xfId="0" applyFont="1" applyBorder="1" applyAlignment="1">
      <alignment horizontal="center" vertical="center" wrapText="1"/>
    </xf>
    <xf numFmtId="3" fontId="55" fillId="0" borderId="29" xfId="0" applyNumberFormat="1" applyFont="1" applyBorder="1" applyAlignment="1">
      <alignment vertical="center" wrapText="1"/>
    </xf>
    <xf numFmtId="0" fontId="48" fillId="0" borderId="37" xfId="0" applyFont="1" applyBorder="1" applyAlignment="1">
      <alignment vertical="center" wrapText="1"/>
    </xf>
    <xf numFmtId="0" fontId="48" fillId="0" borderId="41" xfId="0" applyFont="1" applyBorder="1" applyAlignment="1">
      <alignment horizontal="center" vertical="center" wrapText="1"/>
    </xf>
    <xf numFmtId="3" fontId="48" fillId="0" borderId="38" xfId="0" applyNumberFormat="1" applyFont="1" applyBorder="1" applyAlignment="1">
      <alignment vertical="center" wrapText="1"/>
    </xf>
    <xf numFmtId="3" fontId="48" fillId="0" borderId="15" xfId="0" applyNumberFormat="1" applyFont="1" applyBorder="1" applyAlignment="1">
      <alignment vertical="center" wrapText="1"/>
    </xf>
    <xf numFmtId="3" fontId="48" fillId="0" borderId="12" xfId="0" applyNumberFormat="1" applyFont="1" applyBorder="1" applyAlignment="1">
      <alignment vertical="center" wrapText="1"/>
    </xf>
    <xf numFmtId="0" fontId="55" fillId="0" borderId="21" xfId="0" quotePrefix="1" applyFont="1" applyBorder="1" applyAlignment="1">
      <alignment horizontal="left" vertical="center" wrapText="1"/>
    </xf>
    <xf numFmtId="0" fontId="55" fillId="0" borderId="39" xfId="0" quotePrefix="1" applyFont="1" applyBorder="1" applyAlignment="1">
      <alignment horizontal="center" vertical="center" wrapText="1"/>
    </xf>
    <xf numFmtId="3" fontId="55" fillId="0" borderId="23" xfId="0" applyNumberFormat="1" applyFont="1" applyBorder="1" applyAlignment="1">
      <alignment vertical="center" wrapText="1"/>
    </xf>
    <xf numFmtId="0" fontId="55" fillId="0" borderId="1" xfId="0" quotePrefix="1" applyFont="1" applyBorder="1" applyAlignment="1">
      <alignment horizontal="left" vertical="center" wrapText="1"/>
    </xf>
    <xf numFmtId="0" fontId="55" fillId="0" borderId="5" xfId="0" quotePrefix="1" applyFont="1" applyBorder="1" applyAlignment="1">
      <alignment horizontal="center" vertical="center" wrapText="1"/>
    </xf>
    <xf numFmtId="3" fontId="55" fillId="0" borderId="4" xfId="0" applyNumberFormat="1" applyFont="1" applyBorder="1" applyAlignment="1">
      <alignment vertical="center" wrapText="1"/>
    </xf>
    <xf numFmtId="0" fontId="55" fillId="0" borderId="6" xfId="0" applyFont="1" applyBorder="1" applyAlignment="1">
      <alignment horizontal="left" vertical="center" wrapText="1"/>
    </xf>
    <xf numFmtId="0" fontId="55" fillId="0" borderId="10" xfId="0" quotePrefix="1" applyFont="1" applyBorder="1" applyAlignment="1">
      <alignment horizontal="center" vertical="center" wrapText="1"/>
    </xf>
    <xf numFmtId="3" fontId="55" fillId="0" borderId="7" xfId="0" applyNumberFormat="1" applyFont="1" applyBorder="1" applyAlignment="1">
      <alignment vertical="center" wrapText="1"/>
    </xf>
    <xf numFmtId="3" fontId="55" fillId="0" borderId="9" xfId="0" applyNumberFormat="1" applyFont="1" applyBorder="1" applyAlignment="1">
      <alignment vertical="center" wrapText="1"/>
    </xf>
    <xf numFmtId="0" fontId="0" fillId="6" borderId="0" xfId="0" applyFill="1" applyAlignment="1">
      <alignment vertical="center"/>
    </xf>
    <xf numFmtId="0" fontId="48" fillId="0" borderId="49" xfId="0" applyFont="1" applyBorder="1" applyAlignment="1">
      <alignment horizontal="centerContinuous" vertical="center" wrapText="1"/>
    </xf>
    <xf numFmtId="0" fontId="55" fillId="0" borderId="50" xfId="0" applyFont="1" applyBorder="1" applyAlignment="1">
      <alignment vertical="center" wrapText="1"/>
    </xf>
    <xf numFmtId="0" fontId="55" fillId="0" borderId="0" xfId="0" applyFont="1" applyAlignment="1">
      <alignment vertical="center"/>
    </xf>
    <xf numFmtId="0" fontId="48" fillId="0" borderId="4" xfId="0" applyFont="1" applyBorder="1" applyAlignment="1" applyProtection="1">
      <alignment horizontal="center" vertical="center" wrapText="1"/>
      <protection locked="0"/>
    </xf>
    <xf numFmtId="0" fontId="48" fillId="0" borderId="49" xfId="0" applyFont="1" applyBorder="1" applyAlignment="1">
      <alignment vertical="center" wrapText="1"/>
    </xf>
    <xf numFmtId="0" fontId="48" fillId="0" borderId="50" xfId="0" applyFont="1" applyBorder="1" applyAlignment="1">
      <alignment vertical="center" wrapText="1"/>
    </xf>
    <xf numFmtId="0" fontId="55" fillId="0" borderId="49" xfId="0" applyFont="1" applyBorder="1" applyAlignment="1">
      <alignment vertical="center" wrapText="1"/>
    </xf>
    <xf numFmtId="0" fontId="55" fillId="0" borderId="50" xfId="0" applyFont="1" applyBorder="1" applyAlignment="1">
      <alignment vertical="center"/>
    </xf>
    <xf numFmtId="0" fontId="55" fillId="0" borderId="0" xfId="0" applyFont="1" applyAlignment="1">
      <alignment vertical="center" wrapText="1"/>
    </xf>
    <xf numFmtId="0" fontId="7" fillId="0" borderId="0" xfId="0" applyFont="1" applyAlignment="1">
      <alignment horizontal="left" vertical="center"/>
    </xf>
    <xf numFmtId="0" fontId="7" fillId="0" borderId="1" xfId="0" applyFont="1" applyBorder="1" applyAlignment="1">
      <alignment vertical="center"/>
    </xf>
    <xf numFmtId="0" fontId="48" fillId="0" borderId="0" xfId="0" applyFont="1" applyAlignment="1">
      <alignment horizontal="right" vertical="center" wrapText="1"/>
    </xf>
    <xf numFmtId="0" fontId="56" fillId="0" borderId="82" xfId="0" applyFont="1" applyBorder="1" applyAlignment="1">
      <alignment horizontal="justify" vertical="center" wrapText="1"/>
    </xf>
    <xf numFmtId="0" fontId="56" fillId="0" borderId="22" xfId="0" applyFont="1" applyBorder="1" applyAlignment="1">
      <alignment horizontal="justify" vertical="center" wrapText="1"/>
    </xf>
    <xf numFmtId="0" fontId="56" fillId="0" borderId="7" xfId="0" applyFont="1" applyBorder="1" applyAlignment="1">
      <alignment horizontal="justify" vertical="center" wrapText="1"/>
    </xf>
    <xf numFmtId="0" fontId="56" fillId="0" borderId="11" xfId="0" applyFont="1" applyBorder="1" applyAlignment="1">
      <alignment horizontal="justify" vertical="center" wrapText="1"/>
    </xf>
    <xf numFmtId="3" fontId="56" fillId="0" borderId="2" xfId="0" applyNumberFormat="1" applyFont="1" applyBorder="1" applyAlignment="1">
      <alignment horizontal="center" vertical="center"/>
    </xf>
    <xf numFmtId="3" fontId="56" fillId="0" borderId="11" xfId="0" applyNumberFormat="1" applyFont="1" applyBorder="1" applyAlignment="1">
      <alignment horizontal="center" vertical="center"/>
    </xf>
    <xf numFmtId="3" fontId="56" fillId="0" borderId="7" xfId="0" applyNumberFormat="1" applyFont="1" applyBorder="1" applyAlignment="1">
      <alignment horizontal="center" vertical="center"/>
    </xf>
    <xf numFmtId="0" fontId="55" fillId="10" borderId="1" xfId="0" applyFont="1" applyFill="1" applyBorder="1" applyAlignment="1">
      <alignment vertical="center" wrapText="1"/>
    </xf>
    <xf numFmtId="0" fontId="55" fillId="0" borderId="53" xfId="0" applyFont="1" applyBorder="1" applyAlignment="1">
      <alignment vertical="center"/>
    </xf>
    <xf numFmtId="3" fontId="9" fillId="3" borderId="0" xfId="0" applyNumberFormat="1" applyFont="1" applyFill="1" applyAlignment="1">
      <alignment horizontal="center" vertical="center"/>
    </xf>
    <xf numFmtId="3" fontId="20" fillId="0" borderId="0" xfId="0" applyNumberFormat="1" applyFont="1" applyAlignment="1">
      <alignment vertical="center" wrapText="1"/>
    </xf>
    <xf numFmtId="181" fontId="33" fillId="0" borderId="4" xfId="6" applyNumberFormat="1" applyFont="1" applyFill="1" applyBorder="1" applyAlignment="1" applyProtection="1">
      <alignment horizontal="center" vertical="center"/>
    </xf>
    <xf numFmtId="10" fontId="36" fillId="0" borderId="4" xfId="6" applyNumberFormat="1" applyFont="1" applyFill="1" applyBorder="1" applyAlignment="1" applyProtection="1">
      <alignment horizontal="center" vertical="center"/>
    </xf>
    <xf numFmtId="10" fontId="41" fillId="0" borderId="4" xfId="6" applyNumberFormat="1" applyFont="1" applyFill="1" applyBorder="1" applyAlignment="1" applyProtection="1">
      <alignment horizontal="center" vertical="center"/>
    </xf>
    <xf numFmtId="10" fontId="33" fillId="0" borderId="4" xfId="6" applyNumberFormat="1" applyFont="1" applyFill="1" applyBorder="1" applyAlignment="1" applyProtection="1">
      <alignment horizontal="center" vertical="center"/>
    </xf>
    <xf numFmtId="0" fontId="1" fillId="7" borderId="0" xfId="0" applyFont="1" applyFill="1" applyAlignment="1">
      <alignment vertical="center"/>
    </xf>
    <xf numFmtId="0" fontId="0" fillId="7" borderId="0" xfId="0" applyFill="1" applyAlignment="1">
      <alignment vertical="center"/>
    </xf>
    <xf numFmtId="0" fontId="0" fillId="7" borderId="0" xfId="0" applyFill="1" applyAlignment="1">
      <alignment vertical="center" wrapText="1"/>
    </xf>
    <xf numFmtId="0" fontId="20" fillId="7" borderId="0" xfId="0" applyFont="1" applyFill="1" applyAlignment="1">
      <alignment vertical="center"/>
    </xf>
    <xf numFmtId="3" fontId="0" fillId="7" borderId="0" xfId="0" applyNumberFormat="1" applyFill="1" applyAlignment="1">
      <alignment vertical="center" wrapText="1"/>
    </xf>
    <xf numFmtId="0" fontId="48" fillId="11" borderId="1" xfId="0" applyFont="1" applyFill="1" applyBorder="1" applyAlignment="1">
      <alignment vertical="center" wrapText="1"/>
    </xf>
    <xf numFmtId="0" fontId="48" fillId="11" borderId="2" xfId="0" applyFont="1" applyFill="1" applyBorder="1" applyAlignment="1">
      <alignment horizontal="right" vertical="center" wrapText="1"/>
    </xf>
    <xf numFmtId="0" fontId="48" fillId="11" borderId="11" xfId="0" applyFont="1" applyFill="1" applyBorder="1" applyAlignment="1">
      <alignment horizontal="center" vertical="center" wrapText="1"/>
    </xf>
    <xf numFmtId="0" fontId="48" fillId="11" borderId="41" xfId="0" applyFont="1" applyFill="1" applyBorder="1" applyAlignment="1">
      <alignment horizontal="center" vertical="center" wrapText="1"/>
    </xf>
    <xf numFmtId="3" fontId="55" fillId="11" borderId="38" xfId="0" applyNumberFormat="1" applyFont="1" applyFill="1" applyBorder="1" applyAlignment="1">
      <alignment vertical="center" wrapText="1"/>
    </xf>
    <xf numFmtId="3" fontId="48" fillId="11" borderId="15" xfId="0" applyNumberFormat="1" applyFont="1" applyFill="1" applyBorder="1" applyAlignment="1">
      <alignment vertical="center" wrapText="1"/>
    </xf>
    <xf numFmtId="3" fontId="48" fillId="11" borderId="12" xfId="0" applyNumberFormat="1" applyFont="1" applyFill="1" applyBorder="1" applyAlignment="1">
      <alignment vertical="center" wrapText="1"/>
    </xf>
    <xf numFmtId="0" fontId="48" fillId="11" borderId="42" xfId="0" applyFont="1" applyFill="1" applyBorder="1" applyAlignment="1">
      <alignment vertical="center" wrapText="1"/>
    </xf>
    <xf numFmtId="0" fontId="48" fillId="11" borderId="43" xfId="0" applyFont="1" applyFill="1" applyBorder="1" applyAlignment="1">
      <alignment horizontal="center" vertical="center" wrapText="1"/>
    </xf>
    <xf numFmtId="3" fontId="48" fillId="11" borderId="44" xfId="0" applyNumberFormat="1" applyFont="1" applyFill="1" applyBorder="1" applyAlignment="1">
      <alignment vertical="center" wrapText="1"/>
    </xf>
    <xf numFmtId="3" fontId="48" fillId="11" borderId="45" xfId="0" applyNumberFormat="1" applyFont="1" applyFill="1" applyBorder="1" applyAlignment="1">
      <alignment vertical="center" wrapText="1"/>
    </xf>
    <xf numFmtId="170" fontId="13" fillId="11" borderId="2" xfId="0" applyNumberFormat="1" applyFont="1" applyFill="1" applyBorder="1" applyAlignment="1">
      <alignment horizontal="center" vertical="center"/>
    </xf>
    <xf numFmtId="0" fontId="20" fillId="7" borderId="0" xfId="0" applyFont="1" applyFill="1"/>
    <xf numFmtId="0" fontId="27" fillId="7" borderId="0" xfId="0" applyFont="1" applyFill="1" applyAlignment="1">
      <alignment horizontal="justify" vertical="top" wrapText="1"/>
    </xf>
    <xf numFmtId="0" fontId="39" fillId="7" borderId="0" xfId="2" applyFont="1" applyFill="1" applyBorder="1" applyAlignment="1" applyProtection="1">
      <alignment horizontal="center" vertical="top" wrapText="1"/>
    </xf>
    <xf numFmtId="0" fontId="40" fillId="7" borderId="0" xfId="0" applyFont="1" applyFill="1" applyAlignment="1">
      <alignment horizontal="right" vertical="top" wrapText="1"/>
    </xf>
    <xf numFmtId="0" fontId="20" fillId="7" borderId="0" xfId="0" applyFont="1" applyFill="1" applyAlignment="1">
      <alignment vertical="center" wrapText="1"/>
    </xf>
    <xf numFmtId="0" fontId="30" fillId="7" borderId="0" xfId="0" applyFont="1" applyFill="1" applyAlignment="1">
      <alignment vertical="center"/>
    </xf>
    <xf numFmtId="0" fontId="30" fillId="7" borderId="0" xfId="0" applyFont="1" applyFill="1"/>
    <xf numFmtId="0" fontId="9" fillId="7" borderId="12" xfId="0" applyFont="1" applyFill="1" applyBorder="1" applyAlignment="1">
      <alignment vertical="center"/>
    </xf>
    <xf numFmtId="0" fontId="25" fillId="7" borderId="0" xfId="0" applyFont="1" applyFill="1" applyAlignment="1">
      <alignment vertical="center"/>
    </xf>
    <xf numFmtId="0" fontId="29" fillId="7" borderId="0" xfId="0" applyFont="1" applyFill="1" applyAlignment="1">
      <alignment horizontal="center" vertical="center"/>
    </xf>
    <xf numFmtId="0" fontId="30" fillId="7" borderId="0" xfId="0" applyFont="1" applyFill="1" applyAlignment="1">
      <alignment horizontal="center" vertical="center"/>
    </xf>
    <xf numFmtId="0" fontId="20" fillId="0" borderId="49" xfId="0" applyFont="1" applyBorder="1"/>
    <xf numFmtId="0" fontId="20" fillId="0" borderId="50" xfId="0" applyFont="1" applyBorder="1"/>
    <xf numFmtId="0" fontId="7" fillId="0" borderId="49" xfId="0" applyFont="1" applyBorder="1" applyAlignment="1">
      <alignment horizontal="justify" vertical="center" wrapText="1"/>
    </xf>
    <xf numFmtId="0" fontId="7" fillId="0" borderId="50" xfId="0" applyFont="1" applyBorder="1" applyAlignment="1">
      <alignment horizontal="justify" vertical="center" wrapText="1"/>
    </xf>
    <xf numFmtId="170" fontId="13" fillId="11" borderId="7" xfId="0" applyNumberFormat="1" applyFont="1" applyFill="1" applyBorder="1" applyAlignment="1">
      <alignment horizontal="center" vertical="center"/>
    </xf>
    <xf numFmtId="0" fontId="9" fillId="11" borderId="7" xfId="0" applyFont="1" applyFill="1" applyBorder="1" applyAlignment="1">
      <alignment horizontal="center" vertical="center"/>
    </xf>
    <xf numFmtId="0" fontId="20" fillId="0" borderId="87" xfId="0" applyFont="1" applyBorder="1"/>
    <xf numFmtId="0" fontId="20" fillId="0" borderId="88" xfId="0" applyFont="1" applyBorder="1"/>
    <xf numFmtId="0" fontId="20" fillId="0" borderId="89" xfId="0" applyFont="1" applyBorder="1"/>
    <xf numFmtId="0" fontId="29" fillId="7" borderId="0" xfId="0" applyFont="1" applyFill="1"/>
    <xf numFmtId="0" fontId="29" fillId="0" borderId="0" xfId="0" applyFont="1"/>
    <xf numFmtId="0" fontId="7" fillId="7" borderId="0" xfId="0" applyFont="1" applyFill="1" applyAlignment="1">
      <alignment horizontal="left" vertical="center" wrapText="1"/>
    </xf>
    <xf numFmtId="0" fontId="20" fillId="0" borderId="49" xfId="0" applyFont="1" applyBorder="1" applyAlignment="1">
      <alignment vertical="center" wrapText="1"/>
    </xf>
    <xf numFmtId="0" fontId="20" fillId="0" borderId="50" xfId="0" applyFont="1" applyBorder="1" applyAlignment="1">
      <alignment vertical="center" wrapText="1"/>
    </xf>
    <xf numFmtId="0" fontId="24" fillId="7" borderId="0" xfId="0" applyFont="1" applyFill="1" applyAlignment="1">
      <alignment vertical="center"/>
    </xf>
    <xf numFmtId="0" fontId="24" fillId="7" borderId="2" xfId="0" applyFont="1" applyFill="1" applyBorder="1" applyAlignment="1">
      <alignment horizontal="center" vertical="center"/>
    </xf>
    <xf numFmtId="9" fontId="24" fillId="7" borderId="2" xfId="0" applyNumberFormat="1" applyFont="1" applyFill="1" applyBorder="1" applyAlignment="1">
      <alignment horizontal="center" vertical="center"/>
    </xf>
    <xf numFmtId="3" fontId="20" fillId="7" borderId="0" xfId="0" applyNumberFormat="1" applyFont="1" applyFill="1"/>
    <xf numFmtId="4" fontId="20" fillId="7" borderId="0" xfId="0" applyNumberFormat="1" applyFont="1" applyFill="1"/>
    <xf numFmtId="0" fontId="69" fillId="7" borderId="0" xfId="0" applyFont="1" applyFill="1" applyAlignment="1">
      <alignment horizontal="center" vertical="center"/>
    </xf>
    <xf numFmtId="10" fontId="68" fillId="7" borderId="0" xfId="6" applyNumberFormat="1" applyFont="1" applyFill="1" applyAlignment="1" applyProtection="1">
      <alignment vertical="center" wrapText="1"/>
    </xf>
    <xf numFmtId="3" fontId="43" fillId="11" borderId="15" xfId="0" applyNumberFormat="1" applyFont="1" applyFill="1" applyBorder="1" applyAlignment="1">
      <alignment vertical="center"/>
    </xf>
    <xf numFmtId="3" fontId="24" fillId="11" borderId="35" xfId="0" applyNumberFormat="1" applyFont="1" applyFill="1" applyBorder="1" applyAlignment="1">
      <alignment horizontal="right" vertical="center"/>
    </xf>
    <xf numFmtId="3" fontId="24" fillId="11" borderId="37" xfId="0" applyNumberFormat="1" applyFont="1" applyFill="1" applyBorder="1" applyAlignment="1">
      <alignment horizontal="right" vertical="center"/>
    </xf>
    <xf numFmtId="10" fontId="43" fillId="11" borderId="15" xfId="6" applyNumberFormat="1" applyFont="1" applyFill="1" applyBorder="1" applyAlignment="1" applyProtection="1">
      <alignment horizontal="center" vertical="center"/>
    </xf>
    <xf numFmtId="3" fontId="8" fillId="3" borderId="2" xfId="0" applyNumberFormat="1" applyFont="1" applyFill="1" applyBorder="1" applyAlignment="1">
      <alignment vertical="center"/>
    </xf>
    <xf numFmtId="3" fontId="8" fillId="3" borderId="4" xfId="0" applyNumberFormat="1" applyFont="1" applyFill="1" applyBorder="1" applyAlignment="1">
      <alignment vertical="center"/>
    </xf>
    <xf numFmtId="3" fontId="8" fillId="11" borderId="11" xfId="0" applyNumberFormat="1" applyFont="1" applyFill="1" applyBorder="1" applyAlignment="1">
      <alignment horizontal="center" vertical="center"/>
    </xf>
    <xf numFmtId="3" fontId="44" fillId="11" borderId="11" xfId="0" applyNumberFormat="1" applyFont="1" applyFill="1" applyBorder="1" applyAlignment="1">
      <alignment vertical="center"/>
    </xf>
    <xf numFmtId="3" fontId="44" fillId="11" borderId="32" xfId="0" applyNumberFormat="1" applyFont="1" applyFill="1" applyBorder="1" applyAlignment="1">
      <alignment vertical="center"/>
    </xf>
    <xf numFmtId="3" fontId="24" fillId="11" borderId="38" xfId="0" applyNumberFormat="1" applyFont="1" applyFill="1" applyBorder="1" applyAlignment="1">
      <alignment vertical="center"/>
    </xf>
    <xf numFmtId="0" fontId="8" fillId="7" borderId="0" xfId="0" applyFont="1" applyFill="1" applyAlignment="1">
      <alignment vertical="center"/>
    </xf>
    <xf numFmtId="0" fontId="26" fillId="7" borderId="0" xfId="0" applyFont="1" applyFill="1" applyAlignment="1">
      <alignment vertical="center"/>
    </xf>
    <xf numFmtId="174" fontId="11" fillId="7" borderId="0" xfId="0" applyNumberFormat="1" applyFont="1" applyFill="1" applyAlignment="1">
      <alignment horizontal="center" vertical="center" wrapText="1"/>
    </xf>
    <xf numFmtId="0" fontId="25" fillId="0" borderId="29" xfId="0" applyFont="1" applyBorder="1" applyAlignment="1">
      <alignment horizontal="center" vertical="center"/>
    </xf>
    <xf numFmtId="3" fontId="20" fillId="7" borderId="0" xfId="0" applyNumberFormat="1" applyFont="1" applyFill="1" applyAlignment="1">
      <alignment vertical="center"/>
    </xf>
    <xf numFmtId="0" fontId="0" fillId="7" borderId="0" xfId="0" applyFill="1"/>
    <xf numFmtId="0" fontId="0" fillId="0" borderId="49" xfId="0" applyBorder="1"/>
    <xf numFmtId="0" fontId="3" fillId="0" borderId="49" xfId="0" applyFont="1" applyBorder="1" applyAlignment="1">
      <alignment vertical="center" wrapText="1"/>
    </xf>
    <xf numFmtId="0" fontId="14" fillId="7" borderId="0" xfId="0" applyFont="1" applyFill="1"/>
    <xf numFmtId="0" fontId="0" fillId="0" borderId="0" xfId="0" applyAlignment="1">
      <alignment vertical="center" wrapText="1"/>
    </xf>
    <xf numFmtId="0" fontId="0" fillId="0" borderId="42" xfId="0" applyBorder="1"/>
    <xf numFmtId="0" fontId="0" fillId="0" borderId="96" xfId="0" applyBorder="1"/>
    <xf numFmtId="0" fontId="0" fillId="0" borderId="50" xfId="0" applyBorder="1"/>
    <xf numFmtId="0" fontId="0" fillId="10" borderId="51" xfId="0" applyFill="1" applyBorder="1"/>
    <xf numFmtId="0" fontId="0" fillId="10" borderId="52" xfId="0" applyFill="1" applyBorder="1"/>
    <xf numFmtId="0" fontId="9" fillId="10" borderId="2" xfId="0" applyFont="1" applyFill="1" applyBorder="1" applyAlignment="1">
      <alignment horizontal="center" vertical="center"/>
    </xf>
    <xf numFmtId="0" fontId="9" fillId="10" borderId="2" xfId="0" applyFont="1" applyFill="1" applyBorder="1" applyAlignment="1">
      <alignment vertical="center"/>
    </xf>
    <xf numFmtId="0" fontId="3" fillId="0" borderId="38" xfId="0" applyFont="1" applyBorder="1" applyAlignment="1">
      <alignment horizontal="center"/>
    </xf>
    <xf numFmtId="3" fontId="0" fillId="7" borderId="0" xfId="0" applyNumberFormat="1" applyFill="1"/>
    <xf numFmtId="182" fontId="20" fillId="7" borderId="0" xfId="0" applyNumberFormat="1" applyFont="1" applyFill="1" applyAlignment="1">
      <alignment vertical="center"/>
    </xf>
    <xf numFmtId="0" fontId="30" fillId="9" borderId="2" xfId="0" applyFont="1" applyFill="1" applyBorder="1"/>
    <xf numFmtId="0" fontId="20" fillId="9" borderId="2" xfId="0" applyFont="1" applyFill="1" applyBorder="1"/>
    <xf numFmtId="0" fontId="20" fillId="7" borderId="0" xfId="0" applyFont="1" applyFill="1" applyAlignment="1">
      <alignment horizontal="left" vertical="center" wrapText="1"/>
    </xf>
    <xf numFmtId="0" fontId="9" fillId="11" borderId="13" xfId="0" applyFont="1" applyFill="1" applyBorder="1" applyAlignment="1">
      <alignment horizontal="center" vertical="center"/>
    </xf>
    <xf numFmtId="3" fontId="20" fillId="0" borderId="0" xfId="0" applyNumberFormat="1" applyFont="1" applyAlignment="1">
      <alignment horizontal="center" vertical="center" wrapText="1"/>
    </xf>
    <xf numFmtId="4" fontId="20" fillId="0" borderId="0" xfId="0" applyNumberFormat="1" applyFont="1" applyAlignment="1">
      <alignment vertical="center" wrapText="1"/>
    </xf>
    <xf numFmtId="3" fontId="9" fillId="0" borderId="0" xfId="0" applyNumberFormat="1" applyFont="1" applyAlignment="1">
      <alignment vertical="center" wrapText="1"/>
    </xf>
    <xf numFmtId="0" fontId="9" fillId="7" borderId="0" xfId="0" applyFont="1" applyFill="1" applyAlignment="1">
      <alignment vertical="center" wrapText="1"/>
    </xf>
    <xf numFmtId="3" fontId="9" fillId="7" borderId="0" xfId="0" applyNumberFormat="1" applyFont="1" applyFill="1" applyAlignment="1">
      <alignment vertical="center" wrapText="1"/>
    </xf>
    <xf numFmtId="170" fontId="0" fillId="0" borderId="0" xfId="0" applyNumberFormat="1"/>
    <xf numFmtId="0" fontId="0" fillId="10" borderId="49" xfId="0" applyFill="1" applyBorder="1"/>
    <xf numFmtId="0" fontId="0" fillId="10" borderId="0" xfId="0" applyFill="1"/>
    <xf numFmtId="0" fontId="2" fillId="0" borderId="0" xfId="0" applyFont="1" applyAlignment="1">
      <alignment vertical="center" wrapText="1"/>
    </xf>
    <xf numFmtId="0" fontId="3" fillId="0" borderId="0" xfId="0" applyFont="1" applyAlignment="1">
      <alignment vertical="center" wrapText="1"/>
    </xf>
    <xf numFmtId="0" fontId="0" fillId="6" borderId="0" xfId="0" applyFill="1"/>
    <xf numFmtId="0" fontId="63" fillId="6" borderId="0" xfId="0" applyFont="1" applyFill="1" applyAlignment="1">
      <alignment horizontal="center" vertical="center"/>
    </xf>
    <xf numFmtId="180" fontId="12" fillId="6" borderId="0" xfId="0" applyNumberFormat="1" applyFont="1" applyFill="1" applyAlignment="1">
      <alignment horizontal="right" vertical="center"/>
    </xf>
    <xf numFmtId="180" fontId="70" fillId="6" borderId="0" xfId="0" applyNumberFormat="1" applyFont="1" applyFill="1" applyAlignment="1">
      <alignment horizontal="right" vertical="center"/>
    </xf>
    <xf numFmtId="0" fontId="0" fillId="10" borderId="50" xfId="0" applyFill="1" applyBorder="1"/>
    <xf numFmtId="0" fontId="3" fillId="6" borderId="2" xfId="0" applyFont="1" applyFill="1" applyBorder="1"/>
    <xf numFmtId="0" fontId="63" fillId="6" borderId="18" xfId="0" applyFont="1" applyFill="1" applyBorder="1" applyAlignment="1">
      <alignment horizontal="center" vertical="center"/>
    </xf>
    <xf numFmtId="170" fontId="60" fillId="6" borderId="0" xfId="0" applyNumberFormat="1" applyFont="1" applyFill="1"/>
    <xf numFmtId="0" fontId="0" fillId="6" borderId="0" xfId="0" applyFill="1" applyAlignment="1">
      <alignment horizontal="right"/>
    </xf>
    <xf numFmtId="3" fontId="89" fillId="0" borderId="0" xfId="0" applyNumberFormat="1" applyFont="1" applyAlignment="1">
      <alignment vertical="center" wrapText="1"/>
    </xf>
    <xf numFmtId="3" fontId="68" fillId="0" borderId="0" xfId="6" applyNumberFormat="1" applyFont="1" applyAlignment="1" applyProtection="1">
      <alignment vertical="center" wrapText="1"/>
    </xf>
    <xf numFmtId="183" fontId="0" fillId="7" borderId="0" xfId="0" applyNumberFormat="1" applyFill="1"/>
    <xf numFmtId="0" fontId="1" fillId="0" borderId="0" xfId="0" applyFont="1" applyAlignment="1">
      <alignment vertical="center" wrapText="1"/>
    </xf>
    <xf numFmtId="10" fontId="1" fillId="0" borderId="0" xfId="6" applyNumberFormat="1" applyFont="1" applyAlignment="1" applyProtection="1">
      <alignment vertical="center" wrapText="1"/>
    </xf>
    <xf numFmtId="0" fontId="1" fillId="7" borderId="0" xfId="0" applyFont="1" applyFill="1" applyAlignment="1">
      <alignment horizontal="center"/>
    </xf>
    <xf numFmtId="0" fontId="56" fillId="19" borderId="2" xfId="0" applyFont="1" applyFill="1" applyBorder="1" applyAlignment="1">
      <alignment horizontal="justify" vertical="center" wrapText="1"/>
    </xf>
    <xf numFmtId="0" fontId="56" fillId="19" borderId="82" xfId="0" applyFont="1" applyFill="1" applyBorder="1" applyAlignment="1">
      <alignment horizontal="justify" vertical="center" wrapText="1"/>
    </xf>
    <xf numFmtId="0" fontId="56" fillId="19" borderId="22" xfId="0" applyFont="1" applyFill="1" applyBorder="1" applyAlignment="1">
      <alignment horizontal="justify" vertical="center" wrapText="1"/>
    </xf>
    <xf numFmtId="0" fontId="9" fillId="11" borderId="2" xfId="0" applyFont="1" applyFill="1" applyBorder="1" applyAlignment="1">
      <alignment horizontal="center" vertical="center"/>
    </xf>
    <xf numFmtId="0" fontId="48" fillId="18" borderId="0" xfId="0" applyFont="1" applyFill="1" applyAlignment="1">
      <alignment vertical="center" wrapText="1"/>
    </xf>
    <xf numFmtId="10" fontId="3" fillId="11" borderId="35" xfId="0" applyNumberFormat="1" applyFont="1" applyFill="1" applyBorder="1" applyAlignment="1">
      <alignment horizontal="center" vertical="center"/>
    </xf>
    <xf numFmtId="0" fontId="29" fillId="10" borderId="1" xfId="0" applyFont="1" applyFill="1" applyBorder="1" applyAlignment="1">
      <alignment vertical="center" wrapText="1"/>
    </xf>
    <xf numFmtId="0" fontId="55" fillId="10" borderId="1" xfId="0" applyFont="1" applyFill="1" applyBorder="1" applyAlignment="1">
      <alignment horizontal="left" vertical="center" wrapText="1"/>
    </xf>
    <xf numFmtId="0" fontId="3" fillId="18" borderId="99" xfId="0" applyFont="1" applyFill="1" applyBorder="1" applyAlignment="1">
      <alignment horizontal="center" vertical="center" wrapText="1"/>
    </xf>
    <xf numFmtId="0" fontId="3" fillId="18" borderId="100" xfId="0" applyFont="1" applyFill="1" applyBorder="1" applyAlignment="1">
      <alignment horizontal="center" vertical="center" wrapText="1"/>
    </xf>
    <xf numFmtId="0" fontId="55" fillId="19" borderId="20" xfId="0" applyFont="1" applyFill="1" applyBorder="1" applyAlignment="1">
      <alignment horizontal="right" vertical="center" wrapText="1"/>
    </xf>
    <xf numFmtId="0" fontId="55" fillId="19" borderId="49" xfId="0" applyFont="1" applyFill="1" applyBorder="1" applyAlignment="1">
      <alignment horizontal="right" vertical="center" wrapText="1"/>
    </xf>
    <xf numFmtId="0" fontId="55" fillId="19" borderId="26" xfId="0" applyFont="1" applyFill="1" applyBorder="1" applyAlignment="1">
      <alignment horizontal="right" vertical="center" wrapText="1"/>
    </xf>
    <xf numFmtId="0" fontId="55" fillId="19" borderId="51" xfId="0" applyFont="1" applyFill="1" applyBorder="1" applyAlignment="1">
      <alignment horizontal="right" vertical="center" wrapText="1"/>
    </xf>
    <xf numFmtId="0" fontId="55" fillId="19" borderId="17" xfId="0" applyFont="1" applyFill="1" applyBorder="1" applyAlignment="1">
      <alignment horizontal="right" vertical="center" wrapText="1"/>
    </xf>
    <xf numFmtId="0" fontId="55" fillId="19" borderId="30" xfId="0" applyFont="1" applyFill="1" applyBorder="1" applyAlignment="1">
      <alignment horizontal="right" vertical="center" wrapText="1"/>
    </xf>
    <xf numFmtId="0" fontId="55" fillId="19" borderId="87" xfId="0" applyFont="1" applyFill="1" applyBorder="1" applyAlignment="1">
      <alignment horizontal="right" vertical="center" wrapText="1"/>
    </xf>
    <xf numFmtId="0" fontId="55" fillId="19" borderId="28" xfId="0" applyFont="1" applyFill="1" applyBorder="1" applyAlignment="1">
      <alignment horizontal="right" vertical="center" wrapText="1"/>
    </xf>
    <xf numFmtId="0" fontId="48" fillId="18" borderId="50" xfId="0" applyFont="1" applyFill="1" applyBorder="1" applyAlignment="1">
      <alignment vertical="center" wrapText="1"/>
    </xf>
    <xf numFmtId="0" fontId="0" fillId="10" borderId="87" xfId="0" applyFill="1" applyBorder="1"/>
    <xf numFmtId="0" fontId="0" fillId="10" borderId="88" xfId="0" applyFill="1" applyBorder="1"/>
    <xf numFmtId="9" fontId="96" fillId="23" borderId="4" xfId="6" applyFont="1" applyFill="1" applyBorder="1" applyAlignment="1" applyProtection="1">
      <alignment horizontal="center" vertical="center"/>
    </xf>
    <xf numFmtId="9" fontId="96" fillId="23" borderId="32" xfId="6" applyFont="1" applyFill="1" applyBorder="1" applyAlignment="1" applyProtection="1">
      <alignment horizontal="center" vertical="center"/>
    </xf>
    <xf numFmtId="9" fontId="96" fillId="23" borderId="9" xfId="6" applyFont="1" applyFill="1" applyBorder="1" applyAlignment="1" applyProtection="1">
      <alignment horizontal="center" vertical="center"/>
    </xf>
    <xf numFmtId="0" fontId="24" fillId="10" borderId="49" xfId="0" applyFont="1" applyFill="1" applyBorder="1" applyAlignment="1">
      <alignment vertical="center"/>
    </xf>
    <xf numFmtId="0" fontId="20" fillId="0" borderId="0" xfId="0" applyFont="1" applyAlignment="1">
      <alignment horizontal="left" vertical="center" wrapText="1"/>
    </xf>
    <xf numFmtId="0" fontId="20" fillId="10" borderId="0" xfId="0" applyFont="1" applyFill="1" applyAlignment="1">
      <alignment vertical="center" wrapText="1"/>
    </xf>
    <xf numFmtId="0" fontId="20" fillId="10" borderId="49" xfId="0" applyFont="1" applyFill="1" applyBorder="1" applyAlignment="1">
      <alignment vertical="center" wrapText="1"/>
    </xf>
    <xf numFmtId="0" fontId="20" fillId="0" borderId="50" xfId="0" applyFont="1" applyBorder="1" applyAlignment="1">
      <alignment horizontal="left" vertical="center" wrapText="1"/>
    </xf>
    <xf numFmtId="0" fontId="24" fillId="10" borderId="49" xfId="0" applyFont="1" applyFill="1" applyBorder="1" applyAlignment="1">
      <alignment vertical="center" wrapText="1"/>
    </xf>
    <xf numFmtId="0" fontId="9" fillId="18" borderId="59" xfId="0" applyFont="1" applyFill="1" applyBorder="1" applyAlignment="1">
      <alignment horizontal="center" vertical="center" wrapText="1"/>
    </xf>
    <xf numFmtId="0" fontId="24" fillId="18" borderId="58" xfId="0" applyFont="1" applyFill="1" applyBorder="1" applyAlignment="1">
      <alignment horizontal="center" vertical="center" wrapText="1"/>
    </xf>
    <xf numFmtId="0" fontId="9" fillId="18" borderId="37" xfId="0" applyFont="1" applyFill="1" applyBorder="1" applyAlignment="1">
      <alignment horizontal="center" vertical="center" wrapText="1"/>
    </xf>
    <xf numFmtId="0" fontId="38" fillId="10" borderId="49" xfId="0" applyFont="1" applyFill="1" applyBorder="1" applyAlignment="1">
      <alignment horizontal="center" vertical="center" wrapText="1"/>
    </xf>
    <xf numFmtId="0" fontId="27" fillId="10" borderId="0" xfId="0" applyFont="1" applyFill="1" applyAlignment="1">
      <alignment horizontal="center" vertical="center" wrapText="1"/>
    </xf>
    <xf numFmtId="0" fontId="27" fillId="10" borderId="50" xfId="0" applyFont="1" applyFill="1" applyBorder="1" applyAlignment="1">
      <alignment horizontal="center" vertical="center" wrapText="1"/>
    </xf>
    <xf numFmtId="0" fontId="9" fillId="10" borderId="0" xfId="0" applyFont="1" applyFill="1" applyAlignment="1">
      <alignment vertical="center" wrapText="1"/>
    </xf>
    <xf numFmtId="0" fontId="27" fillId="10" borderId="50" xfId="0" applyFont="1" applyFill="1" applyBorder="1" applyAlignment="1">
      <alignment horizontal="center" vertical="center"/>
    </xf>
    <xf numFmtId="0" fontId="27" fillId="10" borderId="0" xfId="0" applyFont="1" applyFill="1" applyAlignment="1">
      <alignment horizontal="left" vertical="center"/>
    </xf>
    <xf numFmtId="0" fontId="27" fillId="10" borderId="0" xfId="0" applyFont="1" applyFill="1" applyAlignment="1">
      <alignment horizontal="center" vertical="center"/>
    </xf>
    <xf numFmtId="0" fontId="34" fillId="10" borderId="0" xfId="0" applyFont="1" applyFill="1" applyAlignment="1">
      <alignment vertical="center"/>
    </xf>
    <xf numFmtId="0" fontId="104" fillId="10" borderId="0" xfId="0" applyFont="1" applyFill="1" applyAlignment="1">
      <alignment vertical="center"/>
    </xf>
    <xf numFmtId="0" fontId="103" fillId="10" borderId="0" xfId="0" applyFont="1" applyFill="1" applyAlignment="1">
      <alignment vertical="center"/>
    </xf>
    <xf numFmtId="0" fontId="104" fillId="10" borderId="0" xfId="0" applyFont="1" applyFill="1" applyAlignment="1">
      <alignment horizontal="left" vertical="center"/>
    </xf>
    <xf numFmtId="168" fontId="103" fillId="10" borderId="0" xfId="5" applyFont="1" applyFill="1" applyBorder="1" applyAlignment="1" applyProtection="1">
      <alignment horizontal="center" vertical="center"/>
    </xf>
    <xf numFmtId="174" fontId="11" fillId="18" borderId="2" xfId="0" applyNumberFormat="1" applyFont="1" applyFill="1" applyBorder="1" applyAlignment="1">
      <alignment horizontal="center" vertical="center" wrapText="1"/>
    </xf>
    <xf numFmtId="0" fontId="104" fillId="10" borderId="49" xfId="0" applyFont="1" applyFill="1" applyBorder="1" applyAlignment="1">
      <alignment vertical="center"/>
    </xf>
    <xf numFmtId="0" fontId="104" fillId="10" borderId="50" xfId="0" applyFont="1" applyFill="1" applyBorder="1" applyAlignment="1">
      <alignment vertical="center"/>
    </xf>
    <xf numFmtId="0" fontId="103" fillId="10" borderId="49" xfId="0" applyFont="1" applyFill="1" applyBorder="1" applyAlignment="1">
      <alignment vertical="center"/>
    </xf>
    <xf numFmtId="0" fontId="103" fillId="10" borderId="50" xfId="0" applyFont="1" applyFill="1" applyBorder="1" applyAlignment="1">
      <alignment horizontal="center" vertical="center"/>
    </xf>
    <xf numFmtId="0" fontId="34" fillId="10" borderId="49" xfId="0" applyFont="1" applyFill="1" applyBorder="1" applyAlignment="1">
      <alignment vertical="center"/>
    </xf>
    <xf numFmtId="0" fontId="27" fillId="10" borderId="49" xfId="0" applyFont="1" applyFill="1" applyBorder="1" applyAlignment="1">
      <alignment horizontal="left" vertical="center"/>
    </xf>
    <xf numFmtId="3" fontId="35" fillId="11" borderId="7" xfId="0" applyNumberFormat="1" applyFont="1" applyFill="1" applyBorder="1" applyAlignment="1">
      <alignment vertical="center"/>
    </xf>
    <xf numFmtId="3" fontId="26" fillId="11" borderId="7" xfId="0" applyNumberFormat="1" applyFont="1" applyFill="1" applyBorder="1" applyAlignment="1">
      <alignment horizontal="center" vertical="center"/>
    </xf>
    <xf numFmtId="0" fontId="26" fillId="11" borderId="9" xfId="0" applyFont="1" applyFill="1" applyBorder="1" applyAlignment="1">
      <alignment vertical="center"/>
    </xf>
    <xf numFmtId="0" fontId="104" fillId="0" borderId="0" xfId="0" applyFont="1" applyAlignment="1">
      <alignment vertical="center"/>
    </xf>
    <xf numFmtId="0" fontId="103" fillId="0" borderId="0" xfId="0" applyFont="1" applyAlignment="1">
      <alignment horizontal="center" vertical="center"/>
    </xf>
    <xf numFmtId="0" fontId="103" fillId="0" borderId="50" xfId="0" applyFont="1" applyBorder="1" applyAlignment="1">
      <alignment horizontal="center" vertical="center"/>
    </xf>
    <xf numFmtId="0" fontId="103" fillId="0" borderId="49" xfId="0" applyFont="1" applyBorder="1" applyAlignment="1">
      <alignment horizontal="right" vertical="center"/>
    </xf>
    <xf numFmtId="0" fontId="104" fillId="0" borderId="49" xfId="0" applyFont="1" applyBorder="1" applyAlignment="1">
      <alignment vertical="center"/>
    </xf>
    <xf numFmtId="0" fontId="21" fillId="19" borderId="25" xfId="0" applyFont="1" applyFill="1" applyBorder="1" applyAlignment="1">
      <alignment vertical="center"/>
    </xf>
    <xf numFmtId="0" fontId="22" fillId="19" borderId="25" xfId="0" applyFont="1" applyFill="1" applyBorder="1" applyAlignment="1">
      <alignment vertical="center"/>
    </xf>
    <xf numFmtId="0" fontId="22" fillId="19" borderId="29" xfId="0" applyFont="1" applyFill="1" applyBorder="1" applyAlignment="1">
      <alignment vertical="center"/>
    </xf>
    <xf numFmtId="0" fontId="103" fillId="0" borderId="49" xfId="0" applyFont="1" applyBorder="1" applyAlignment="1">
      <alignment horizontal="center" vertical="center" wrapText="1"/>
    </xf>
    <xf numFmtId="0" fontId="103" fillId="0" borderId="0" xfId="0" applyFont="1" applyAlignment="1">
      <alignment horizontal="center" vertical="center" wrapText="1"/>
    </xf>
    <xf numFmtId="0" fontId="103" fillId="0" borderId="50" xfId="0" applyFont="1" applyBorder="1" applyAlignment="1">
      <alignment horizontal="center" vertical="center" wrapText="1"/>
    </xf>
    <xf numFmtId="0" fontId="104" fillId="0" borderId="0" xfId="0" applyFont="1" applyAlignment="1">
      <alignment vertical="center" wrapText="1"/>
    </xf>
    <xf numFmtId="0" fontId="106" fillId="10" borderId="49" xfId="0" applyFont="1" applyFill="1" applyBorder="1"/>
    <xf numFmtId="0" fontId="106" fillId="10" borderId="0" xfId="0" applyFont="1" applyFill="1"/>
    <xf numFmtId="0" fontId="106" fillId="0" borderId="0" xfId="0" applyFont="1"/>
    <xf numFmtId="0" fontId="104" fillId="0" borderId="0" xfId="0" applyFont="1"/>
    <xf numFmtId="0" fontId="104" fillId="10" borderId="0" xfId="0" applyFont="1" applyFill="1"/>
    <xf numFmtId="0" fontId="104" fillId="0" borderId="50" xfId="0" applyFont="1" applyBorder="1"/>
    <xf numFmtId="0" fontId="103" fillId="0" borderId="0" xfId="0" applyFont="1"/>
    <xf numFmtId="0" fontId="104" fillId="0" borderId="49" xfId="0" applyFont="1" applyBorder="1"/>
    <xf numFmtId="0" fontId="103" fillId="10" borderId="50" xfId="0" applyFont="1" applyFill="1" applyBorder="1" applyAlignment="1">
      <alignment horizontal="center" vertical="center" wrapText="1"/>
    </xf>
    <xf numFmtId="0" fontId="104" fillId="0" borderId="49" xfId="0" applyFont="1" applyBorder="1" applyAlignment="1">
      <alignment horizontal="justify" vertical="center" wrapText="1"/>
    </xf>
    <xf numFmtId="0" fontId="104" fillId="0" borderId="0" xfId="0" applyFont="1" applyAlignment="1">
      <alignment horizontal="justify" vertical="center" wrapText="1"/>
    </xf>
    <xf numFmtId="0" fontId="104" fillId="0" borderId="50" xfId="0" applyFont="1" applyBorder="1" applyAlignment="1">
      <alignment horizontal="justify" vertical="center" wrapText="1"/>
    </xf>
    <xf numFmtId="0" fontId="104" fillId="0" borderId="2" xfId="0" applyFont="1" applyBorder="1" applyAlignment="1">
      <alignment vertical="center" wrapText="1"/>
    </xf>
    <xf numFmtId="0" fontId="104" fillId="0" borderId="1" xfId="0" applyFont="1" applyBorder="1" applyAlignment="1">
      <alignment horizontal="center" vertical="center"/>
    </xf>
    <xf numFmtId="0" fontId="104" fillId="0" borderId="31" xfId="0" applyFont="1" applyBorder="1" applyAlignment="1">
      <alignment horizontal="center" vertical="center" wrapText="1"/>
    </xf>
    <xf numFmtId="0" fontId="104" fillId="0" borderId="7" xfId="0" applyFont="1" applyBorder="1" applyAlignment="1">
      <alignment vertical="center" wrapText="1"/>
    </xf>
    <xf numFmtId="0" fontId="11" fillId="0" borderId="4" xfId="0" applyFont="1" applyBorder="1" applyAlignment="1">
      <alignment horizontal="center" vertical="center" wrapText="1"/>
    </xf>
    <xf numFmtId="0" fontId="7" fillId="0" borderId="93" xfId="0" applyFont="1" applyBorder="1" applyAlignment="1">
      <alignment horizontal="center" vertical="center" wrapText="1"/>
    </xf>
    <xf numFmtId="0" fontId="34" fillId="0" borderId="55" xfId="0" applyFont="1" applyBorder="1" applyAlignment="1">
      <alignment horizontal="center" vertical="center"/>
    </xf>
    <xf numFmtId="0" fontId="103" fillId="0" borderId="2" xfId="0" applyFont="1" applyBorder="1" applyAlignment="1">
      <alignment horizontal="center" vertical="center" wrapText="1"/>
    </xf>
    <xf numFmtId="0" fontId="103" fillId="0" borderId="7" xfId="0" applyFont="1" applyBorder="1" applyAlignment="1">
      <alignment horizontal="center" vertical="center" wrapText="1"/>
    </xf>
    <xf numFmtId="0" fontId="104" fillId="0" borderId="2" xfId="0" applyFont="1" applyBorder="1" applyAlignment="1">
      <alignment horizontal="justify" vertical="center" wrapText="1"/>
    </xf>
    <xf numFmtId="0" fontId="104" fillId="0" borderId="11" xfId="0" applyFont="1" applyBorder="1" applyAlignment="1">
      <alignment horizontal="justify" vertical="center" wrapText="1"/>
    </xf>
    <xf numFmtId="0" fontId="104" fillId="0" borderId="82" xfId="0" applyFont="1" applyBorder="1" applyAlignment="1">
      <alignment vertical="center" wrapText="1"/>
    </xf>
    <xf numFmtId="0" fontId="103" fillId="0" borderId="82" xfId="0" applyFont="1" applyBorder="1" applyAlignment="1">
      <alignment horizontal="center" vertical="center" wrapText="1"/>
    </xf>
    <xf numFmtId="0" fontId="48" fillId="11" borderId="37" xfId="0" applyFont="1" applyFill="1" applyBorder="1" applyAlignment="1">
      <alignment vertical="center" wrapText="1"/>
    </xf>
    <xf numFmtId="0" fontId="20" fillId="0" borderId="0" xfId="0" applyFont="1" applyAlignment="1">
      <alignment horizontal="center" vertical="center" wrapText="1"/>
    </xf>
    <xf numFmtId="0" fontId="31" fillId="2" borderId="2" xfId="0" applyFont="1" applyFill="1" applyBorder="1" applyAlignment="1">
      <alignment horizontal="center" vertical="center"/>
    </xf>
    <xf numFmtId="0" fontId="24" fillId="0" borderId="0" xfId="0" applyFont="1" applyAlignment="1">
      <alignment horizontal="center"/>
    </xf>
    <xf numFmtId="0" fontId="24" fillId="3" borderId="0" xfId="0" applyFont="1" applyFill="1" applyAlignment="1">
      <alignment horizontal="center" vertical="center"/>
    </xf>
    <xf numFmtId="0" fontId="7" fillId="0" borderId="2" xfId="0" applyFont="1" applyBorder="1" applyAlignment="1" applyProtection="1">
      <alignment horizontal="center" vertical="center"/>
      <protection locked="0"/>
    </xf>
    <xf numFmtId="0" fontId="83" fillId="10" borderId="0" xfId="0" applyFont="1" applyFill="1"/>
    <xf numFmtId="0" fontId="34" fillId="0" borderId="27" xfId="0" applyFont="1" applyBorder="1" applyAlignment="1" applyProtection="1">
      <alignment horizontal="center" vertical="center"/>
      <protection locked="0"/>
    </xf>
    <xf numFmtId="0" fontId="34" fillId="0" borderId="34" xfId="0" applyFont="1" applyBorder="1" applyAlignment="1" applyProtection="1">
      <alignment horizontal="center" vertical="center"/>
      <protection locked="0"/>
    </xf>
    <xf numFmtId="0" fontId="107" fillId="7" borderId="0" xfId="0" applyFont="1" applyFill="1" applyAlignment="1">
      <alignment vertical="center" wrapText="1"/>
    </xf>
    <xf numFmtId="0" fontId="107" fillId="7" borderId="0" xfId="0" applyFont="1" applyFill="1" applyAlignment="1">
      <alignment vertical="center"/>
    </xf>
    <xf numFmtId="0" fontId="107" fillId="0" borderId="0" xfId="0" applyFont="1" applyAlignment="1">
      <alignment vertical="center"/>
    </xf>
    <xf numFmtId="0" fontId="48" fillId="0" borderId="2" xfId="0" applyFont="1" applyBorder="1" applyAlignment="1">
      <alignment horizontal="center" vertical="center" wrapText="1"/>
    </xf>
    <xf numFmtId="3" fontId="48" fillId="0" borderId="46" xfId="0" applyNumberFormat="1" applyFont="1" applyBorder="1" applyAlignment="1">
      <alignment horizontal="center" vertical="center" wrapText="1"/>
    </xf>
    <xf numFmtId="9" fontId="76" fillId="0" borderId="2" xfId="6" applyFont="1" applyFill="1" applyBorder="1" applyAlignment="1" applyProtection="1">
      <alignment horizontal="center" vertical="center" wrapText="1"/>
      <protection locked="0"/>
    </xf>
    <xf numFmtId="4" fontId="46" fillId="0" borderId="0" xfId="0" applyNumberFormat="1" applyFont="1" applyAlignment="1">
      <alignment horizontal="center" vertical="center" wrapText="1"/>
    </xf>
    <xf numFmtId="3" fontId="55" fillId="0" borderId="52" xfId="0" applyNumberFormat="1" applyFont="1" applyBorder="1" applyAlignment="1">
      <alignment vertical="center" wrapText="1"/>
    </xf>
    <xf numFmtId="0" fontId="55" fillId="0" borderId="52" xfId="0" applyFont="1" applyBorder="1" applyAlignment="1">
      <alignment vertical="center" wrapText="1"/>
    </xf>
    <xf numFmtId="3" fontId="76" fillId="0" borderId="2" xfId="0" applyNumberFormat="1" applyFont="1" applyBorder="1" applyAlignment="1" applyProtection="1">
      <alignment horizontal="center" vertical="center" wrapText="1"/>
      <protection locked="0"/>
    </xf>
    <xf numFmtId="3" fontId="0" fillId="0" borderId="0" xfId="0" applyNumberFormat="1" applyAlignment="1">
      <alignment vertical="center"/>
    </xf>
    <xf numFmtId="0" fontId="20" fillId="7" borderId="0" xfId="0" applyFont="1" applyFill="1" applyProtection="1">
      <protection locked="0"/>
    </xf>
    <xf numFmtId="0" fontId="80" fillId="0" borderId="3" xfId="0" applyFont="1" applyBorder="1" applyAlignment="1" applyProtection="1">
      <alignment horizontal="center" vertical="center" wrapText="1"/>
      <protection locked="0"/>
    </xf>
    <xf numFmtId="0" fontId="24" fillId="10" borderId="0" xfId="0" applyFont="1" applyFill="1" applyAlignment="1">
      <alignment vertical="center" wrapText="1"/>
    </xf>
    <xf numFmtId="0" fontId="35" fillId="10" borderId="0" xfId="0" applyFont="1" applyFill="1" applyAlignment="1">
      <alignment horizontal="left" vertical="center" wrapText="1"/>
    </xf>
    <xf numFmtId="0" fontId="24" fillId="10" borderId="0" xfId="0" applyFont="1" applyFill="1" applyAlignment="1">
      <alignment horizontal="center" vertical="center" wrapText="1"/>
    </xf>
    <xf numFmtId="0" fontId="42" fillId="10" borderId="0" xfId="0" applyFont="1" applyFill="1" applyAlignment="1">
      <alignment vertical="center" wrapText="1"/>
    </xf>
    <xf numFmtId="0" fontId="42" fillId="10" borderId="0" xfId="0" applyFont="1" applyFill="1" applyAlignment="1">
      <alignment horizontal="center" vertical="center" wrapText="1"/>
    </xf>
    <xf numFmtId="0" fontId="8" fillId="10" borderId="0" xfId="0" applyFont="1" applyFill="1" applyAlignment="1">
      <alignment vertical="center" wrapText="1"/>
    </xf>
    <xf numFmtId="3" fontId="8" fillId="10" borderId="0" xfId="0" applyNumberFormat="1" applyFont="1" applyFill="1" applyAlignment="1">
      <alignment vertical="center"/>
    </xf>
    <xf numFmtId="3" fontId="8" fillId="10" borderId="0" xfId="0" applyNumberFormat="1" applyFont="1" applyFill="1" applyAlignment="1">
      <alignment horizontal="center" vertical="center"/>
    </xf>
    <xf numFmtId="3" fontId="44" fillId="10" borderId="0" xfId="0" applyNumberFormat="1" applyFont="1" applyFill="1" applyAlignment="1">
      <alignment vertical="center"/>
    </xf>
    <xf numFmtId="3" fontId="43" fillId="10" borderId="0" xfId="0" applyNumberFormat="1" applyFont="1" applyFill="1" applyAlignment="1">
      <alignment vertical="center"/>
    </xf>
    <xf numFmtId="3" fontId="24" fillId="10" borderId="0" xfId="0" applyNumberFormat="1" applyFont="1" applyFill="1" applyAlignment="1">
      <alignment vertical="center"/>
    </xf>
    <xf numFmtId="0" fontId="5" fillId="10" borderId="2" xfId="0" applyFont="1" applyFill="1" applyBorder="1" applyAlignment="1">
      <alignment horizontal="center" vertical="center" wrapText="1"/>
    </xf>
    <xf numFmtId="3" fontId="5" fillId="0" borderId="2" xfId="0" applyNumberFormat="1" applyFont="1" applyBorder="1" applyAlignment="1">
      <alignment horizontal="center" vertical="center" wrapText="1"/>
    </xf>
    <xf numFmtId="0" fontId="5" fillId="0" borderId="2" xfId="0" applyFont="1" applyBorder="1" applyAlignment="1">
      <alignment horizontal="center" vertical="center" wrapText="1"/>
    </xf>
    <xf numFmtId="3" fontId="6" fillId="0" borderId="1" xfId="0" applyNumberFormat="1" applyFont="1" applyBorder="1" applyAlignment="1">
      <alignment horizontal="right" vertical="center"/>
    </xf>
    <xf numFmtId="3" fontId="32" fillId="0" borderId="1" xfId="0" applyNumberFormat="1" applyFont="1" applyBorder="1" applyAlignment="1">
      <alignment horizontal="right" vertical="center"/>
    </xf>
    <xf numFmtId="0" fontId="20" fillId="3" borderId="0" xfId="0" applyFont="1" applyFill="1" applyAlignment="1">
      <alignment vertical="center" wrapText="1"/>
    </xf>
    <xf numFmtId="3" fontId="20" fillId="3" borderId="0" xfId="0" applyNumberFormat="1" applyFont="1" applyFill="1" applyAlignment="1">
      <alignment vertical="center"/>
    </xf>
    <xf numFmtId="10" fontId="20" fillId="3" borderId="0" xfId="6" applyNumberFormat="1" applyFont="1" applyFill="1" applyBorder="1" applyAlignment="1" applyProtection="1">
      <alignment vertical="center"/>
    </xf>
    <xf numFmtId="9" fontId="20" fillId="3" borderId="0" xfId="6" applyFont="1" applyFill="1" applyBorder="1" applyAlignment="1" applyProtection="1">
      <alignment vertical="center"/>
    </xf>
    <xf numFmtId="3" fontId="77" fillId="0" borderId="1" xfId="0" applyNumberFormat="1" applyFont="1" applyBorder="1" applyAlignment="1" applyProtection="1">
      <alignment horizontal="right" vertical="center"/>
      <protection locked="0"/>
    </xf>
    <xf numFmtId="3" fontId="6" fillId="0" borderId="2" xfId="0" applyNumberFormat="1" applyFont="1" applyBorder="1" applyAlignment="1">
      <alignment vertical="center"/>
    </xf>
    <xf numFmtId="0" fontId="3" fillId="4" borderId="82" xfId="0" applyFont="1" applyFill="1" applyBorder="1" applyAlignment="1">
      <alignment horizontal="center" wrapText="1"/>
    </xf>
    <xf numFmtId="0" fontId="3" fillId="4" borderId="48" xfId="0" applyFont="1" applyFill="1" applyBorder="1" applyAlignment="1">
      <alignment horizontal="center"/>
    </xf>
    <xf numFmtId="0" fontId="3" fillId="4" borderId="67" xfId="0" applyFont="1" applyFill="1" applyBorder="1" applyAlignment="1">
      <alignment horizontal="center" wrapText="1"/>
    </xf>
    <xf numFmtId="0" fontId="0" fillId="0" borderId="2" xfId="0" applyBorder="1" applyAlignment="1">
      <alignment wrapText="1"/>
    </xf>
    <xf numFmtId="0" fontId="0" fillId="0" borderId="1" xfId="0" applyBorder="1"/>
    <xf numFmtId="0" fontId="0" fillId="0" borderId="4" xfId="0" applyBorder="1" applyAlignment="1">
      <alignment wrapText="1"/>
    </xf>
    <xf numFmtId="49" fontId="0" fillId="0" borderId="1" xfId="0" applyNumberFormat="1" applyBorder="1" applyAlignment="1">
      <alignment horizontal="center" vertical="center"/>
    </xf>
    <xf numFmtId="0" fontId="0" fillId="12" borderId="2" xfId="0" applyFill="1" applyBorder="1" applyAlignment="1">
      <alignment wrapText="1"/>
    </xf>
    <xf numFmtId="0" fontId="0" fillId="12" borderId="1" xfId="0" applyFill="1" applyBorder="1"/>
    <xf numFmtId="0" fontId="0" fillId="12" borderId="4" xfId="0" applyFill="1" applyBorder="1" applyAlignment="1">
      <alignment wrapText="1"/>
    </xf>
    <xf numFmtId="0" fontId="1" fillId="0" borderId="2" xfId="0" applyFont="1" applyBorder="1" applyAlignment="1">
      <alignment wrapText="1"/>
    </xf>
    <xf numFmtId="49" fontId="0" fillId="12" borderId="1" xfId="0" applyNumberFormat="1" applyFill="1" applyBorder="1" applyAlignment="1">
      <alignment horizontal="center" vertical="center"/>
    </xf>
    <xf numFmtId="0" fontId="1" fillId="12" borderId="2" xfId="0" applyFont="1" applyFill="1" applyBorder="1" applyAlignment="1">
      <alignment wrapText="1"/>
    </xf>
    <xf numFmtId="0" fontId="0" fillId="0" borderId="7" xfId="0" applyBorder="1" applyAlignment="1">
      <alignment wrapText="1"/>
    </xf>
    <xf numFmtId="0" fontId="0" fillId="0" borderId="6" xfId="0" applyBorder="1"/>
    <xf numFmtId="0" fontId="0" fillId="0" borderId="9" xfId="0" applyBorder="1" applyAlignment="1">
      <alignment wrapText="1"/>
    </xf>
    <xf numFmtId="49" fontId="0" fillId="0" borderId="6" xfId="0" applyNumberFormat="1" applyBorder="1" applyAlignment="1">
      <alignment horizontal="center" vertical="center"/>
    </xf>
    <xf numFmtId="0" fontId="0" fillId="12" borderId="2" xfId="0" applyFill="1" applyBorder="1"/>
    <xf numFmtId="0" fontId="88" fillId="19" borderId="22" xfId="0" applyFont="1" applyFill="1" applyBorder="1" applyAlignment="1">
      <alignment horizontal="justify" vertical="center" wrapText="1"/>
    </xf>
    <xf numFmtId="170" fontId="61" fillId="6" borderId="80" xfId="0" applyNumberFormat="1" applyFont="1" applyFill="1" applyBorder="1" applyAlignment="1">
      <alignment vertical="center"/>
    </xf>
    <xf numFmtId="0" fontId="88" fillId="19" borderId="2" xfId="0" applyFont="1" applyFill="1" applyBorder="1" applyAlignment="1">
      <alignment horizontal="justify" vertical="center" wrapText="1"/>
    </xf>
    <xf numFmtId="0" fontId="88" fillId="19" borderId="7" xfId="0" applyFont="1" applyFill="1" applyBorder="1" applyAlignment="1">
      <alignment horizontal="justify" vertical="center" wrapText="1"/>
    </xf>
    <xf numFmtId="170" fontId="61" fillId="6" borderId="81" xfId="0" applyNumberFormat="1" applyFont="1" applyFill="1" applyBorder="1" applyAlignment="1">
      <alignment vertical="center"/>
    </xf>
    <xf numFmtId="0" fontId="88" fillId="19" borderId="82" xfId="0" applyFont="1" applyFill="1" applyBorder="1" applyAlignment="1">
      <alignment horizontal="justify" vertical="center" wrapText="1"/>
    </xf>
    <xf numFmtId="0" fontId="88" fillId="19" borderId="11" xfId="0" applyFont="1" applyFill="1" applyBorder="1" applyAlignment="1">
      <alignment horizontal="justify" vertical="center" wrapText="1"/>
    </xf>
    <xf numFmtId="170" fontId="61" fillId="6" borderId="94" xfId="0" applyNumberFormat="1" applyFont="1" applyFill="1" applyBorder="1" applyAlignment="1">
      <alignment vertical="center"/>
    </xf>
    <xf numFmtId="170" fontId="61" fillId="6" borderId="95" xfId="0" applyNumberFormat="1" applyFont="1" applyFill="1" applyBorder="1" applyAlignment="1">
      <alignment vertical="center"/>
    </xf>
    <xf numFmtId="0" fontId="83" fillId="10" borderId="21" xfId="0" applyFont="1" applyFill="1" applyBorder="1" applyAlignment="1">
      <alignment horizontal="left" vertical="center"/>
    </xf>
    <xf numFmtId="0" fontId="83" fillId="10" borderId="1" xfId="0" applyFont="1" applyFill="1" applyBorder="1" applyAlignment="1">
      <alignment horizontal="left" vertical="center"/>
    </xf>
    <xf numFmtId="0" fontId="83" fillId="10" borderId="6" xfId="0" applyFont="1" applyFill="1" applyBorder="1" applyAlignment="1">
      <alignment horizontal="left" vertical="center"/>
    </xf>
    <xf numFmtId="174" fontId="13" fillId="18" borderId="2" xfId="0" applyNumberFormat="1" applyFont="1" applyFill="1" applyBorder="1" applyAlignment="1">
      <alignment horizontal="center" vertical="center" wrapText="1"/>
    </xf>
    <xf numFmtId="0" fontId="103" fillId="10" borderId="49" xfId="0" applyFont="1" applyFill="1" applyBorder="1" applyAlignment="1">
      <alignment horizontal="right" vertical="center"/>
    </xf>
    <xf numFmtId="0" fontId="3" fillId="18" borderId="38" xfId="0" applyFont="1" applyFill="1" applyBorder="1" applyAlignment="1">
      <alignment horizontal="center" vertical="center" wrapText="1"/>
    </xf>
    <xf numFmtId="0" fontId="56" fillId="0" borderId="45" xfId="0" applyFont="1" applyBorder="1" applyAlignment="1">
      <alignment horizontal="center" vertical="center"/>
    </xf>
    <xf numFmtId="0" fontId="55" fillId="0" borderId="0" xfId="0" applyFont="1" applyAlignment="1">
      <alignment horizontal="right" vertical="center" wrapText="1"/>
    </xf>
    <xf numFmtId="0" fontId="56" fillId="0" borderId="22" xfId="0" applyFont="1" applyBorder="1" applyAlignment="1">
      <alignment horizontal="center" vertical="center"/>
    </xf>
    <xf numFmtId="0" fontId="56" fillId="0" borderId="2" xfId="0" applyFont="1" applyBorder="1" applyAlignment="1">
      <alignment horizontal="center" vertical="center"/>
    </xf>
    <xf numFmtId="0" fontId="56" fillId="0" borderId="11" xfId="0" applyFont="1" applyBorder="1" applyAlignment="1">
      <alignment horizontal="center" vertical="center"/>
    </xf>
    <xf numFmtId="3" fontId="56" fillId="0" borderId="22" xfId="0" applyNumberFormat="1" applyFont="1" applyBorder="1" applyAlignment="1">
      <alignment horizontal="center" vertical="center"/>
    </xf>
    <xf numFmtId="0" fontId="48" fillId="0" borderId="0" xfId="0" applyFont="1" applyAlignment="1">
      <alignment horizontal="left" vertical="center" wrapText="1"/>
    </xf>
    <xf numFmtId="0" fontId="48" fillId="0" borderId="50" xfId="0" applyFont="1" applyBorder="1" applyAlignment="1">
      <alignment horizontal="left" vertical="center" wrapText="1"/>
    </xf>
    <xf numFmtId="0" fontId="7" fillId="0" borderId="2" xfId="0" applyFont="1" applyBorder="1" applyAlignment="1">
      <alignment horizontal="center" vertical="center" wrapText="1"/>
    </xf>
    <xf numFmtId="3" fontId="7" fillId="0" borderId="2" xfId="0" applyNumberFormat="1" applyFont="1" applyBorder="1" applyAlignment="1">
      <alignment horizontal="center" vertical="center" wrapText="1"/>
    </xf>
    <xf numFmtId="3" fontId="55" fillId="0" borderId="25" xfId="0" applyNumberFormat="1" applyFont="1" applyBorder="1" applyAlignment="1">
      <alignment horizontal="center" vertical="center"/>
    </xf>
    <xf numFmtId="184" fontId="56" fillId="0" borderId="22" xfId="5" applyNumberFormat="1" applyFont="1" applyBorder="1" applyAlignment="1" applyProtection="1">
      <alignment horizontal="right" vertical="center"/>
    </xf>
    <xf numFmtId="184" fontId="56" fillId="0" borderId="2" xfId="5" applyNumberFormat="1" applyFont="1" applyBorder="1" applyAlignment="1" applyProtection="1">
      <alignment horizontal="right" vertical="center"/>
    </xf>
    <xf numFmtId="184" fontId="56" fillId="0" borderId="7" xfId="5" applyNumberFormat="1" applyFont="1" applyBorder="1" applyAlignment="1" applyProtection="1">
      <alignment horizontal="right" vertical="center"/>
    </xf>
    <xf numFmtId="184" fontId="56" fillId="0" borderId="82" xfId="5" applyNumberFormat="1" applyFont="1" applyBorder="1" applyAlignment="1" applyProtection="1">
      <alignment horizontal="right" vertical="center"/>
    </xf>
    <xf numFmtId="184" fontId="56" fillId="0" borderId="11" xfId="5" applyNumberFormat="1" applyFont="1" applyBorder="1" applyAlignment="1" applyProtection="1">
      <alignment horizontal="right" vertical="center"/>
    </xf>
    <xf numFmtId="184" fontId="3" fillId="11" borderId="41" xfId="0" applyNumberFormat="1" applyFont="1" applyFill="1" applyBorder="1" applyAlignment="1">
      <alignment horizontal="center" vertical="center"/>
    </xf>
    <xf numFmtId="184" fontId="3" fillId="11" borderId="38" xfId="5" applyNumberFormat="1" applyFont="1" applyFill="1" applyBorder="1" applyAlignment="1" applyProtection="1">
      <alignment horizontal="right" vertical="center"/>
    </xf>
    <xf numFmtId="0" fontId="83" fillId="0" borderId="0" xfId="0" applyFont="1" applyAlignment="1">
      <alignment horizontal="center"/>
    </xf>
    <xf numFmtId="0" fontId="83" fillId="0" borderId="0" xfId="0" applyFont="1"/>
    <xf numFmtId="165" fontId="83" fillId="0" borderId="50" xfId="0" applyNumberFormat="1" applyFont="1" applyBorder="1" applyAlignment="1">
      <alignment horizontal="center" vertical="center"/>
    </xf>
    <xf numFmtId="0" fontId="83" fillId="21" borderId="0" xfId="0" applyFont="1" applyFill="1"/>
    <xf numFmtId="0" fontId="83" fillId="0" borderId="0" xfId="0" applyFont="1" applyAlignment="1">
      <alignment horizontal="right"/>
    </xf>
    <xf numFmtId="0" fontId="1" fillId="7" borderId="0" xfId="0" applyFont="1" applyFill="1" applyAlignment="1">
      <alignment horizontal="right"/>
    </xf>
    <xf numFmtId="0" fontId="0" fillId="7" borderId="2" xfId="0" applyFill="1" applyBorder="1" applyAlignment="1">
      <alignment horizontal="right"/>
    </xf>
    <xf numFmtId="3" fontId="0" fillId="7" borderId="2" xfId="0" applyNumberFormat="1" applyFill="1" applyBorder="1"/>
    <xf numFmtId="0" fontId="0" fillId="7" borderId="2" xfId="0" applyFill="1" applyBorder="1"/>
    <xf numFmtId="0" fontId="74" fillId="7" borderId="0" xfId="0" applyFont="1" applyFill="1" applyAlignment="1">
      <alignment horizontal="right"/>
    </xf>
    <xf numFmtId="0" fontId="74" fillId="7" borderId="0" xfId="0" applyFont="1" applyFill="1" applyAlignment="1">
      <alignment horizontal="center"/>
    </xf>
    <xf numFmtId="9" fontId="0" fillId="7" borderId="0" xfId="6" applyFont="1" applyFill="1" applyAlignment="1" applyProtection="1">
      <alignment horizontal="center"/>
    </xf>
    <xf numFmtId="9" fontId="0" fillId="7" borderId="2" xfId="6" applyFont="1" applyFill="1" applyBorder="1" applyAlignment="1" applyProtection="1">
      <alignment horizontal="center"/>
    </xf>
    <xf numFmtId="9" fontId="0" fillId="7" borderId="0" xfId="0" applyNumberFormat="1" applyFill="1" applyAlignment="1">
      <alignment horizontal="center"/>
    </xf>
    <xf numFmtId="9" fontId="3" fillId="7" borderId="0" xfId="0" applyNumberFormat="1" applyFont="1" applyFill="1" applyAlignment="1">
      <alignment horizontal="center"/>
    </xf>
    <xf numFmtId="9" fontId="0" fillId="0" borderId="2" xfId="6" applyFont="1" applyBorder="1" applyAlignment="1" applyProtection="1">
      <alignment wrapText="1"/>
    </xf>
    <xf numFmtId="9" fontId="0" fillId="0" borderId="1" xfId="6" applyFont="1" applyBorder="1" applyProtection="1"/>
    <xf numFmtId="9" fontId="0" fillId="0" borderId="4" xfId="6" applyFont="1" applyBorder="1" applyAlignment="1" applyProtection="1">
      <alignment wrapText="1"/>
    </xf>
    <xf numFmtId="9" fontId="0" fillId="0" borderId="0" xfId="6" applyFont="1" applyProtection="1"/>
    <xf numFmtId="9" fontId="0" fillId="0" borderId="1" xfId="6" applyFont="1" applyBorder="1" applyAlignment="1" applyProtection="1">
      <alignment horizontal="center" vertical="center"/>
    </xf>
    <xf numFmtId="9" fontId="0" fillId="12" borderId="2" xfId="6" applyFont="1" applyFill="1" applyBorder="1" applyAlignment="1" applyProtection="1">
      <alignment wrapText="1"/>
    </xf>
    <xf numFmtId="9" fontId="0" fillId="12" borderId="1" xfId="6" applyFont="1" applyFill="1" applyBorder="1" applyAlignment="1" applyProtection="1">
      <alignment horizontal="center" vertical="center"/>
    </xf>
    <xf numFmtId="9" fontId="0" fillId="12" borderId="4" xfId="6" applyFont="1" applyFill="1" applyBorder="1" applyAlignment="1" applyProtection="1">
      <alignment wrapText="1"/>
    </xf>
    <xf numFmtId="3" fontId="1" fillId="7" borderId="0" xfId="0" applyNumberFormat="1" applyFont="1" applyFill="1"/>
    <xf numFmtId="0" fontId="1" fillId="0" borderId="2" xfId="0" applyFont="1" applyBorder="1" applyAlignment="1">
      <alignment horizontal="center" wrapText="1"/>
    </xf>
    <xf numFmtId="0" fontId="0" fillId="0" borderId="1" xfId="0" applyBorder="1" applyAlignment="1">
      <alignment horizontal="center"/>
    </xf>
    <xf numFmtId="0" fontId="0" fillId="0" borderId="2" xfId="0" applyBorder="1" applyAlignment="1">
      <alignment horizontal="center" wrapText="1"/>
    </xf>
    <xf numFmtId="0" fontId="0" fillId="0" borderId="4" xfId="0" applyBorder="1" applyAlignment="1">
      <alignment horizontal="center" wrapText="1"/>
    </xf>
    <xf numFmtId="0" fontId="0" fillId="0" borderId="0" xfId="0" applyAlignment="1">
      <alignment horizontal="center"/>
    </xf>
    <xf numFmtId="0" fontId="0" fillId="12" borderId="2" xfId="0" applyFill="1" applyBorder="1" applyAlignment="1">
      <alignment horizontal="center" wrapText="1"/>
    </xf>
    <xf numFmtId="0" fontId="0" fillId="12" borderId="4" xfId="0" applyFill="1" applyBorder="1" applyAlignment="1">
      <alignment horizontal="center" wrapText="1"/>
    </xf>
    <xf numFmtId="9" fontId="0" fillId="0" borderId="2" xfId="6" applyFont="1" applyBorder="1" applyAlignment="1" applyProtection="1">
      <alignment horizontal="center" wrapText="1"/>
    </xf>
    <xf numFmtId="9" fontId="0" fillId="0" borderId="1" xfId="6" applyFont="1" applyBorder="1" applyAlignment="1" applyProtection="1">
      <alignment horizontal="center"/>
    </xf>
    <xf numFmtId="9" fontId="0" fillId="0" borderId="4" xfId="6" applyFont="1" applyBorder="1" applyAlignment="1" applyProtection="1">
      <alignment horizontal="center" wrapText="1"/>
    </xf>
    <xf numFmtId="9" fontId="0" fillId="0" borderId="0" xfId="6" applyFont="1" applyAlignment="1" applyProtection="1">
      <alignment horizontal="center"/>
    </xf>
    <xf numFmtId="10" fontId="56" fillId="0" borderId="23" xfId="6" applyNumberFormat="1" applyFont="1" applyBorder="1" applyAlignment="1" applyProtection="1">
      <alignment horizontal="center" vertical="center"/>
    </xf>
    <xf numFmtId="10" fontId="56" fillId="0" borderId="4" xfId="6" applyNumberFormat="1" applyFont="1" applyBorder="1" applyAlignment="1" applyProtection="1">
      <alignment horizontal="center" vertical="center"/>
    </xf>
    <xf numFmtId="10" fontId="56" fillId="0" borderId="9" xfId="6" applyNumberFormat="1" applyFont="1" applyBorder="1" applyAlignment="1" applyProtection="1">
      <alignment horizontal="center" vertical="center"/>
    </xf>
    <xf numFmtId="184" fontId="48" fillId="18" borderId="0" xfId="5" applyNumberFormat="1" applyFont="1" applyFill="1" applyBorder="1" applyAlignment="1" applyProtection="1">
      <alignment horizontal="right" vertical="center" wrapText="1"/>
    </xf>
    <xf numFmtId="0" fontId="3" fillId="18" borderId="51" xfId="0" applyFont="1" applyFill="1" applyBorder="1" applyAlignment="1">
      <alignment horizontal="center" vertical="center" wrapText="1"/>
    </xf>
    <xf numFmtId="185" fontId="55" fillId="0" borderId="20" xfId="4" applyNumberFormat="1" applyFont="1" applyBorder="1" applyAlignment="1" applyProtection="1">
      <alignment horizontal="right" vertical="center" wrapText="1"/>
    </xf>
    <xf numFmtId="185" fontId="55" fillId="0" borderId="22" xfId="4" applyNumberFormat="1" applyFont="1" applyBorder="1" applyAlignment="1" applyProtection="1">
      <alignment horizontal="right" vertical="center" wrapText="1"/>
    </xf>
    <xf numFmtId="185" fontId="55" fillId="0" borderId="39" xfId="4" applyNumberFormat="1" applyFont="1" applyBorder="1" applyAlignment="1" applyProtection="1">
      <alignment horizontal="right" vertical="center" wrapText="1"/>
    </xf>
    <xf numFmtId="185" fontId="55" fillId="19" borderId="19" xfId="4" applyNumberFormat="1" applyFont="1" applyFill="1" applyBorder="1" applyAlignment="1" applyProtection="1">
      <alignment horizontal="right" vertical="center" wrapText="1"/>
    </xf>
    <xf numFmtId="185" fontId="55" fillId="0" borderId="26" xfId="4" applyNumberFormat="1" applyFont="1" applyBorder="1" applyAlignment="1" applyProtection="1">
      <alignment horizontal="right" vertical="center" wrapText="1"/>
    </xf>
    <xf numFmtId="185" fontId="55" fillId="0" borderId="2" xfId="4" applyNumberFormat="1" applyFont="1" applyBorder="1" applyAlignment="1" applyProtection="1">
      <alignment horizontal="right" vertical="center" wrapText="1"/>
    </xf>
    <xf numFmtId="185" fontId="55" fillId="0" borderId="5" xfId="4" applyNumberFormat="1" applyFont="1" applyBorder="1" applyAlignment="1" applyProtection="1">
      <alignment horizontal="right" vertical="center" wrapText="1"/>
    </xf>
    <xf numFmtId="185" fontId="55" fillId="19" borderId="25" xfId="4" applyNumberFormat="1" applyFont="1" applyFill="1" applyBorder="1" applyAlignment="1" applyProtection="1">
      <alignment horizontal="right" vertical="center" wrapText="1"/>
    </xf>
    <xf numFmtId="185" fontId="55" fillId="0" borderId="30" xfId="4" applyNumberFormat="1" applyFont="1" applyBorder="1" applyAlignment="1" applyProtection="1">
      <alignment horizontal="right" vertical="center" wrapText="1"/>
    </xf>
    <xf numFmtId="185" fontId="55" fillId="0" borderId="11" xfId="4" applyNumberFormat="1" applyFont="1" applyBorder="1" applyAlignment="1" applyProtection="1">
      <alignment horizontal="right" vertical="center" wrapText="1"/>
    </xf>
    <xf numFmtId="185" fontId="55" fillId="0" borderId="40" xfId="4" applyNumberFormat="1" applyFont="1" applyBorder="1" applyAlignment="1" applyProtection="1">
      <alignment horizontal="right" vertical="center" wrapText="1"/>
    </xf>
    <xf numFmtId="185" fontId="55" fillId="19" borderId="33" xfId="4" applyNumberFormat="1" applyFont="1" applyFill="1" applyBorder="1" applyAlignment="1" applyProtection="1">
      <alignment horizontal="right" vertical="center" wrapText="1"/>
    </xf>
    <xf numFmtId="185" fontId="55" fillId="19" borderId="29" xfId="4" applyNumberFormat="1" applyFont="1" applyFill="1" applyBorder="1" applyAlignment="1" applyProtection="1">
      <alignment horizontal="right" vertical="center" wrapText="1"/>
    </xf>
    <xf numFmtId="185" fontId="55" fillId="19" borderId="65" xfId="4" applyNumberFormat="1" applyFont="1" applyFill="1" applyBorder="1" applyAlignment="1" applyProtection="1">
      <alignment horizontal="right" vertical="center" wrapText="1"/>
    </xf>
    <xf numFmtId="185" fontId="55" fillId="0" borderId="28" xfId="4" applyNumberFormat="1" applyFont="1" applyBorder="1" applyAlignment="1" applyProtection="1">
      <alignment horizontal="right" vertical="center" wrapText="1"/>
    </xf>
    <xf numFmtId="185" fontId="55" fillId="0" borderId="7" xfId="4" applyNumberFormat="1" applyFont="1" applyBorder="1" applyAlignment="1" applyProtection="1">
      <alignment horizontal="right" vertical="center" wrapText="1"/>
    </xf>
    <xf numFmtId="185" fontId="55" fillId="0" borderId="10" xfId="4" applyNumberFormat="1" applyFont="1" applyBorder="1" applyAlignment="1" applyProtection="1">
      <alignment horizontal="right" vertical="center" wrapText="1"/>
    </xf>
    <xf numFmtId="185" fontId="55" fillId="0" borderId="17" xfId="4" applyNumberFormat="1" applyFont="1" applyBorder="1" applyAlignment="1" applyProtection="1">
      <alignment horizontal="right" vertical="center" wrapText="1"/>
    </xf>
    <xf numFmtId="185" fontId="55" fillId="0" borderId="82" xfId="4" applyNumberFormat="1" applyFont="1" applyBorder="1" applyAlignment="1" applyProtection="1">
      <alignment horizontal="right" vertical="center" wrapText="1"/>
    </xf>
    <xf numFmtId="185" fontId="55" fillId="0" borderId="66" xfId="4" applyNumberFormat="1" applyFont="1" applyBorder="1" applyAlignment="1" applyProtection="1">
      <alignment horizontal="right" vertical="center" wrapText="1"/>
    </xf>
    <xf numFmtId="184" fontId="49" fillId="0" borderId="21" xfId="5" applyNumberFormat="1" applyFont="1" applyFill="1" applyBorder="1" applyAlignment="1" applyProtection="1">
      <alignment horizontal="right" vertical="center" wrapText="1"/>
      <protection locked="0"/>
    </xf>
    <xf numFmtId="184" fontId="49" fillId="0" borderId="22" xfId="5" applyNumberFormat="1" applyFont="1" applyFill="1" applyBorder="1" applyAlignment="1" applyProtection="1">
      <alignment horizontal="right" vertical="center" wrapText="1"/>
      <protection locked="0"/>
    </xf>
    <xf numFmtId="184" fontId="49" fillId="0" borderId="1" xfId="5" applyNumberFormat="1" applyFont="1" applyFill="1" applyBorder="1" applyAlignment="1" applyProtection="1">
      <alignment horizontal="right" vertical="center" wrapText="1"/>
      <protection locked="0"/>
    </xf>
    <xf numFmtId="184" fontId="49" fillId="0" borderId="2" xfId="5" applyNumberFormat="1" applyFont="1" applyFill="1" applyBorder="1" applyAlignment="1" applyProtection="1">
      <alignment horizontal="right" vertical="center" wrapText="1"/>
      <protection locked="0"/>
    </xf>
    <xf numFmtId="184" fontId="49" fillId="0" borderId="6" xfId="5" applyNumberFormat="1" applyFont="1" applyFill="1" applyBorder="1" applyAlignment="1" applyProtection="1">
      <alignment horizontal="right" vertical="center" wrapText="1"/>
      <protection locked="0"/>
    </xf>
    <xf numFmtId="184" fontId="49" fillId="0" borderId="7" xfId="5" applyNumberFormat="1" applyFont="1" applyFill="1" applyBorder="1" applyAlignment="1" applyProtection="1">
      <alignment horizontal="right" vertical="center" wrapText="1"/>
      <protection locked="0"/>
    </xf>
    <xf numFmtId="184" fontId="49" fillId="0" borderId="48" xfId="5" applyNumberFormat="1" applyFont="1" applyFill="1" applyBorder="1" applyAlignment="1" applyProtection="1">
      <alignment horizontal="right" vertical="center" wrapText="1"/>
      <protection locked="0"/>
    </xf>
    <xf numFmtId="184" fontId="49" fillId="0" borderId="82" xfId="5" applyNumberFormat="1" applyFont="1" applyFill="1" applyBorder="1" applyAlignment="1" applyProtection="1">
      <alignment horizontal="right" vertical="center" wrapText="1"/>
      <protection locked="0"/>
    </xf>
    <xf numFmtId="184" fontId="49" fillId="0" borderId="31" xfId="5" applyNumberFormat="1" applyFont="1" applyFill="1" applyBorder="1" applyAlignment="1" applyProtection="1">
      <alignment horizontal="right" vertical="center" wrapText="1"/>
      <protection locked="0"/>
    </xf>
    <xf numFmtId="184" fontId="49" fillId="0" borderId="11" xfId="5" applyNumberFormat="1" applyFont="1" applyFill="1" applyBorder="1" applyAlignment="1" applyProtection="1">
      <alignment horizontal="right" vertical="center" wrapText="1"/>
      <protection locked="0"/>
    </xf>
    <xf numFmtId="9" fontId="0" fillId="6" borderId="2" xfId="6" applyFont="1" applyFill="1" applyBorder="1" applyAlignment="1" applyProtection="1">
      <alignment horizontal="center" vertical="center"/>
    </xf>
    <xf numFmtId="0" fontId="1" fillId="6" borderId="0" xfId="0" applyFont="1" applyFill="1" applyAlignment="1">
      <alignment horizontal="center"/>
    </xf>
    <xf numFmtId="178" fontId="88" fillId="16" borderId="109" xfId="0" applyNumberFormat="1" applyFont="1" applyFill="1" applyBorder="1" applyAlignment="1">
      <alignment horizontal="center" vertical="center"/>
    </xf>
    <xf numFmtId="0" fontId="0" fillId="7" borderId="49" xfId="0" applyFill="1" applyBorder="1" applyAlignment="1">
      <alignment vertical="center"/>
    </xf>
    <xf numFmtId="0" fontId="3" fillId="10" borderId="0" xfId="0" applyFont="1" applyFill="1" applyAlignment="1">
      <alignment vertical="center" wrapText="1"/>
    </xf>
    <xf numFmtId="0" fontId="0" fillId="0" borderId="52" xfId="0" applyBorder="1"/>
    <xf numFmtId="0" fontId="49" fillId="0" borderId="50" xfId="0" applyFont="1" applyBorder="1" applyAlignment="1">
      <alignment vertical="center"/>
    </xf>
    <xf numFmtId="0" fontId="49" fillId="0" borderId="0" xfId="0" applyFont="1" applyAlignment="1">
      <alignment vertical="center"/>
    </xf>
    <xf numFmtId="0" fontId="50" fillId="0" borderId="0" xfId="0" applyFont="1"/>
    <xf numFmtId="0" fontId="0" fillId="0" borderId="50" xfId="0" applyBorder="1" applyAlignment="1">
      <alignment vertical="center"/>
    </xf>
    <xf numFmtId="0" fontId="56" fillId="0" borderId="22" xfId="0" applyFont="1" applyBorder="1" applyAlignment="1">
      <alignment horizontal="justify" vertical="center"/>
    </xf>
    <xf numFmtId="0" fontId="56" fillId="0" borderId="2" xfId="0" applyFont="1" applyBorder="1" applyAlignment="1">
      <alignment horizontal="justify" vertical="center"/>
    </xf>
    <xf numFmtId="0" fontId="56" fillId="0" borderId="7" xfId="0" applyFont="1" applyBorder="1" applyAlignment="1">
      <alignment horizontal="justify" vertical="center"/>
    </xf>
    <xf numFmtId="0" fontId="0" fillId="7" borderId="87" xfId="0" applyFill="1" applyBorder="1"/>
    <xf numFmtId="0" fontId="0" fillId="7" borderId="49" xfId="0" applyFill="1" applyBorder="1"/>
    <xf numFmtId="0" fontId="91" fillId="10" borderId="0" xfId="0" applyFont="1" applyFill="1"/>
    <xf numFmtId="172" fontId="0" fillId="7" borderId="0" xfId="0" applyNumberFormat="1" applyFill="1"/>
    <xf numFmtId="14" fontId="0" fillId="7" borderId="0" xfId="0" applyNumberFormat="1" applyFill="1"/>
    <xf numFmtId="0" fontId="0" fillId="11" borderId="13" xfId="0" applyFill="1" applyBorder="1"/>
    <xf numFmtId="0" fontId="0" fillId="11" borderId="16" xfId="0" applyFill="1" applyBorder="1"/>
    <xf numFmtId="0" fontId="0" fillId="10" borderId="53" xfId="0" applyFill="1" applyBorder="1"/>
    <xf numFmtId="0" fontId="13" fillId="18" borderId="59" xfId="0" applyFont="1" applyFill="1" applyBorder="1" applyAlignment="1">
      <alignment horizontal="center" vertical="center" wrapText="1"/>
    </xf>
    <xf numFmtId="0" fontId="20" fillId="10" borderId="49" xfId="0" applyFont="1" applyFill="1" applyBorder="1" applyAlignment="1">
      <alignment wrapText="1"/>
    </xf>
    <xf numFmtId="0" fontId="20" fillId="10" borderId="0" xfId="0" applyFont="1" applyFill="1" applyAlignment="1">
      <alignment wrapText="1"/>
    </xf>
    <xf numFmtId="0" fontId="20" fillId="10" borderId="50" xfId="0" applyFont="1" applyFill="1" applyBorder="1" applyAlignment="1">
      <alignment wrapText="1"/>
    </xf>
    <xf numFmtId="0" fontId="103" fillId="10" borderId="49" xfId="0" applyFont="1" applyFill="1" applyBorder="1" applyAlignment="1">
      <alignment horizontal="center" vertical="center" wrapText="1"/>
    </xf>
    <xf numFmtId="0" fontId="103" fillId="10" borderId="0" xfId="0" applyFont="1" applyFill="1" applyAlignment="1">
      <alignment horizontal="center" vertical="center" wrapText="1"/>
    </xf>
    <xf numFmtId="0" fontId="24" fillId="0" borderId="49" xfId="0" applyFont="1" applyBorder="1" applyAlignment="1">
      <alignment horizontal="center" vertical="center" wrapText="1"/>
    </xf>
    <xf numFmtId="0" fontId="24" fillId="0" borderId="0" xfId="0" applyFont="1" applyAlignment="1">
      <alignment horizontal="center" vertical="center" wrapText="1"/>
    </xf>
    <xf numFmtId="0" fontId="31" fillId="10" borderId="0" xfId="0" applyFont="1" applyFill="1" applyAlignment="1">
      <alignment horizontal="center" vertical="center" wrapText="1"/>
    </xf>
    <xf numFmtId="0" fontId="31" fillId="10" borderId="0" xfId="0" applyFont="1" applyFill="1" applyAlignment="1">
      <alignment horizontal="center" vertical="center"/>
    </xf>
    <xf numFmtId="3" fontId="24" fillId="11" borderId="38" xfId="0" applyNumberFormat="1" applyFont="1" applyFill="1" applyBorder="1" applyAlignment="1">
      <alignment horizontal="center" vertical="center"/>
    </xf>
    <xf numFmtId="0" fontId="21" fillId="0" borderId="50" xfId="0" applyFont="1" applyBorder="1" applyAlignment="1">
      <alignment horizontal="center" vertical="center"/>
    </xf>
    <xf numFmtId="0" fontId="56" fillId="0" borderId="82" xfId="0" applyFont="1" applyBorder="1" applyAlignment="1">
      <alignment horizontal="center" vertical="center"/>
    </xf>
    <xf numFmtId="0" fontId="56" fillId="0" borderId="7" xfId="0" applyFont="1" applyBorder="1" applyAlignment="1">
      <alignment horizontal="center" vertical="center"/>
    </xf>
    <xf numFmtId="0" fontId="103" fillId="10" borderId="0" xfId="0" applyFont="1" applyFill="1" applyAlignment="1">
      <alignment vertical="center" wrapText="1"/>
    </xf>
    <xf numFmtId="0" fontId="103" fillId="0" borderId="0" xfId="0" applyFont="1" applyAlignment="1">
      <alignment horizontal="right" vertical="center" wrapText="1"/>
    </xf>
    <xf numFmtId="0" fontId="104" fillId="0" borderId="0" xfId="0" applyFont="1" applyAlignment="1">
      <alignment horizontal="right"/>
    </xf>
    <xf numFmtId="0" fontId="103" fillId="10" borderId="0" xfId="0" applyFont="1" applyFill="1" applyAlignment="1">
      <alignment horizontal="right" vertical="center" wrapText="1"/>
    </xf>
    <xf numFmtId="0" fontId="106" fillId="0" borderId="0" xfId="0" applyFont="1" applyAlignment="1">
      <alignment horizontal="right"/>
    </xf>
    <xf numFmtId="0" fontId="104" fillId="10" borderId="0" xfId="0" applyFont="1" applyFill="1" applyAlignment="1">
      <alignment horizontal="right"/>
    </xf>
    <xf numFmtId="0" fontId="104" fillId="0" borderId="0" xfId="0" applyFont="1" applyAlignment="1">
      <alignment horizontal="center" vertical="center"/>
    </xf>
    <xf numFmtId="0" fontId="30" fillId="0" borderId="50" xfId="0" applyFont="1" applyBorder="1"/>
    <xf numFmtId="0" fontId="24" fillId="0" borderId="88" xfId="0" applyFont="1" applyBorder="1" applyAlignment="1">
      <alignment vertical="center"/>
    </xf>
    <xf numFmtId="0" fontId="24" fillId="0" borderId="52" xfId="0" applyFont="1" applyBorder="1" applyAlignment="1">
      <alignment vertical="center" wrapText="1"/>
    </xf>
    <xf numFmtId="0" fontId="20" fillId="10" borderId="50" xfId="0" applyFont="1" applyFill="1" applyBorder="1"/>
    <xf numFmtId="3" fontId="29" fillId="10" borderId="0" xfId="0" applyNumberFormat="1" applyFont="1" applyFill="1" applyAlignment="1">
      <alignment horizontal="center" vertical="center"/>
    </xf>
    <xf numFmtId="0" fontId="29" fillId="10" borderId="0" xfId="0" applyFont="1" applyFill="1" applyAlignment="1">
      <alignment horizontal="center" vertical="center"/>
    </xf>
    <xf numFmtId="172" fontId="8" fillId="10" borderId="0" xfId="3" applyNumberFormat="1" applyFont="1" applyFill="1" applyBorder="1" applyProtection="1"/>
    <xf numFmtId="172" fontId="20" fillId="10" borderId="0" xfId="3" applyNumberFormat="1" applyFont="1" applyFill="1" applyBorder="1" applyProtection="1"/>
    <xf numFmtId="9" fontId="20" fillId="10" borderId="49" xfId="6" applyFont="1" applyFill="1" applyBorder="1" applyAlignment="1" applyProtection="1">
      <alignment vertical="center" wrapText="1"/>
    </xf>
    <xf numFmtId="0" fontId="20" fillId="0" borderId="36" xfId="0" applyFont="1" applyBorder="1" applyAlignment="1">
      <alignment wrapText="1"/>
    </xf>
    <xf numFmtId="0" fontId="57" fillId="0" borderId="0" xfId="0" applyFont="1" applyAlignment="1">
      <alignment vertical="center" wrapText="1"/>
    </xf>
    <xf numFmtId="0" fontId="48" fillId="10" borderId="0" xfId="0" applyFont="1" applyFill="1"/>
    <xf numFmtId="0" fontId="10" fillId="0" borderId="88" xfId="0" applyFont="1" applyBorder="1" applyAlignment="1">
      <alignment horizontal="center" vertical="center" wrapText="1"/>
    </xf>
    <xf numFmtId="0" fontId="10" fillId="0" borderId="89" xfId="0" applyFont="1" applyBorder="1" applyAlignment="1">
      <alignment horizontal="center" vertical="center" wrapText="1"/>
    </xf>
    <xf numFmtId="0" fontId="56" fillId="10" borderId="22" xfId="0" applyFont="1" applyFill="1" applyBorder="1" applyAlignment="1">
      <alignment horizontal="center" vertical="center" wrapText="1"/>
    </xf>
    <xf numFmtId="0" fontId="56" fillId="10" borderId="2" xfId="0" applyFont="1" applyFill="1" applyBorder="1" applyAlignment="1">
      <alignment horizontal="center" vertical="center" wrapText="1"/>
    </xf>
    <xf numFmtId="0" fontId="56" fillId="10" borderId="82" xfId="0" applyFont="1" applyFill="1" applyBorder="1" applyAlignment="1">
      <alignment horizontal="center" vertical="center" wrapText="1"/>
    </xf>
    <xf numFmtId="0" fontId="2" fillId="10" borderId="0" xfId="0" applyFont="1" applyFill="1" applyAlignment="1">
      <alignment vertical="center" wrapText="1"/>
    </xf>
    <xf numFmtId="0" fontId="0" fillId="0" borderId="88" xfId="0" applyBorder="1" applyAlignment="1">
      <alignment vertical="center" wrapText="1"/>
    </xf>
    <xf numFmtId="0" fontId="0" fillId="0" borderId="89" xfId="0" applyBorder="1" applyAlignment="1">
      <alignment vertical="center" wrapText="1"/>
    </xf>
    <xf numFmtId="0" fontId="0" fillId="0" borderId="53" xfId="0" applyBorder="1"/>
    <xf numFmtId="185" fontId="55" fillId="0" borderId="20" xfId="4" applyNumberFormat="1" applyFont="1" applyBorder="1" applyAlignment="1" applyProtection="1">
      <alignment horizontal="center" vertical="center" wrapText="1"/>
    </xf>
    <xf numFmtId="185" fontId="55" fillId="0" borderId="26" xfId="4" applyNumberFormat="1" applyFont="1" applyBorder="1" applyAlignment="1" applyProtection="1">
      <alignment horizontal="center" vertical="center" wrapText="1"/>
    </xf>
    <xf numFmtId="185" fontId="55" fillId="0" borderId="30" xfId="4" applyNumberFormat="1" applyFont="1" applyBorder="1" applyAlignment="1" applyProtection="1">
      <alignment horizontal="center" vertical="center" wrapText="1"/>
    </xf>
    <xf numFmtId="185" fontId="55" fillId="0" borderId="21" xfId="0" applyNumberFormat="1" applyFont="1" applyBorder="1" applyAlignment="1">
      <alignment horizontal="center" vertical="center" wrapText="1"/>
    </xf>
    <xf numFmtId="185" fontId="55" fillId="0" borderId="1" xfId="0" applyNumberFormat="1" applyFont="1" applyBorder="1" applyAlignment="1">
      <alignment horizontal="center" vertical="center" wrapText="1"/>
    </xf>
    <xf numFmtId="185" fontId="55" fillId="0" borderId="6" xfId="0" applyNumberFormat="1" applyFont="1" applyBorder="1" applyAlignment="1">
      <alignment horizontal="center" vertical="center" wrapText="1"/>
    </xf>
    <xf numFmtId="185" fontId="55" fillId="0" borderId="48" xfId="0" applyNumberFormat="1" applyFont="1" applyBorder="1" applyAlignment="1">
      <alignment horizontal="center" vertical="center" wrapText="1"/>
    </xf>
    <xf numFmtId="185" fontId="55" fillId="0" borderId="31" xfId="0" applyNumberFormat="1" applyFont="1" applyBorder="1" applyAlignment="1">
      <alignment horizontal="center" vertical="center" wrapText="1"/>
    </xf>
    <xf numFmtId="0" fontId="12" fillId="0" borderId="0" xfId="0" applyFont="1" applyAlignment="1">
      <alignment horizontal="left" vertical="center" wrapText="1"/>
    </xf>
    <xf numFmtId="185" fontId="55" fillId="0" borderId="22" xfId="4" applyNumberFormat="1" applyFont="1" applyBorder="1" applyAlignment="1" applyProtection="1">
      <alignment horizontal="center" vertical="center" wrapText="1"/>
    </xf>
    <xf numFmtId="185" fontId="55" fillId="0" borderId="2" xfId="4" applyNumberFormat="1" applyFont="1" applyBorder="1" applyAlignment="1" applyProtection="1">
      <alignment horizontal="center" vertical="center" wrapText="1"/>
    </xf>
    <xf numFmtId="185" fontId="55" fillId="0" borderId="11" xfId="4" applyNumberFormat="1" applyFont="1" applyBorder="1" applyAlignment="1" applyProtection="1">
      <alignment horizontal="center" vertical="center" wrapText="1"/>
    </xf>
    <xf numFmtId="185" fontId="55" fillId="0" borderId="22" xfId="0" applyNumberFormat="1" applyFont="1" applyBorder="1" applyAlignment="1">
      <alignment horizontal="center" vertical="center" wrapText="1"/>
    </xf>
    <xf numFmtId="185" fontId="55" fillId="0" borderId="2" xfId="0" applyNumberFormat="1" applyFont="1" applyBorder="1" applyAlignment="1">
      <alignment horizontal="center" vertical="center" wrapText="1"/>
    </xf>
    <xf numFmtId="185" fontId="55" fillId="0" borderId="7" xfId="0" applyNumberFormat="1" applyFont="1" applyBorder="1" applyAlignment="1">
      <alignment horizontal="center" vertical="center" wrapText="1"/>
    </xf>
    <xf numFmtId="185" fontId="55" fillId="0" borderId="82" xfId="0" applyNumberFormat="1" applyFont="1" applyBorder="1" applyAlignment="1">
      <alignment horizontal="center" vertical="center" wrapText="1"/>
    </xf>
    <xf numFmtId="184" fontId="79" fillId="11" borderId="16" xfId="5" applyNumberFormat="1" applyFont="1" applyFill="1" applyBorder="1" applyAlignment="1" applyProtection="1">
      <alignment horizontal="center" vertical="center"/>
    </xf>
    <xf numFmtId="0" fontId="25" fillId="0" borderId="83" xfId="0" applyFont="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4" fontId="112" fillId="0" borderId="0" xfId="0" applyNumberFormat="1" applyFont="1" applyAlignment="1">
      <alignment horizontal="center" vertical="center" wrapText="1"/>
    </xf>
    <xf numFmtId="0" fontId="56" fillId="7" borderId="0" xfId="0" applyFont="1" applyFill="1" applyAlignment="1">
      <alignment vertical="center"/>
    </xf>
    <xf numFmtId="0" fontId="56" fillId="0" borderId="0" xfId="0" applyFont="1" applyAlignment="1">
      <alignment vertical="center"/>
    </xf>
    <xf numFmtId="0" fontId="56" fillId="7" borderId="0" xfId="0" applyFont="1" applyFill="1" applyAlignment="1">
      <alignment vertical="center" wrapText="1"/>
    </xf>
    <xf numFmtId="0" fontId="56" fillId="0" borderId="11" xfId="0" applyFont="1" applyBorder="1" applyAlignment="1">
      <alignment horizontal="justify" vertical="center"/>
    </xf>
    <xf numFmtId="10" fontId="56" fillId="0" borderId="32" xfId="6" applyNumberFormat="1" applyFont="1" applyBorder="1" applyAlignment="1" applyProtection="1">
      <alignment horizontal="center" vertical="center"/>
    </xf>
    <xf numFmtId="0" fontId="56" fillId="0" borderId="82" xfId="0" applyFont="1" applyBorder="1" applyAlignment="1">
      <alignment horizontal="justify" vertical="center"/>
    </xf>
    <xf numFmtId="10" fontId="56" fillId="0" borderId="67" xfId="6" applyNumberFormat="1" applyFont="1" applyBorder="1" applyAlignment="1" applyProtection="1">
      <alignment horizontal="center" vertical="center"/>
    </xf>
    <xf numFmtId="0" fontId="56" fillId="10" borderId="11" xfId="0" applyFont="1" applyFill="1" applyBorder="1" applyAlignment="1">
      <alignment vertical="center" wrapText="1"/>
    </xf>
    <xf numFmtId="0" fontId="56" fillId="10" borderId="7" xfId="0" applyFont="1" applyFill="1" applyBorder="1" applyAlignment="1">
      <alignment vertical="center" wrapText="1"/>
    </xf>
    <xf numFmtId="0" fontId="20" fillId="9" borderId="0" xfId="0" applyFont="1" applyFill="1" applyAlignment="1">
      <alignment vertical="center" wrapText="1"/>
    </xf>
    <xf numFmtId="0" fontId="20" fillId="9" borderId="2" xfId="0" applyFont="1" applyFill="1" applyBorder="1" applyAlignment="1">
      <alignment vertical="center" wrapText="1"/>
    </xf>
    <xf numFmtId="0" fontId="30" fillId="7" borderId="0" xfId="0" applyFont="1" applyFill="1" applyAlignment="1">
      <alignment horizontal="left"/>
    </xf>
    <xf numFmtId="0" fontId="20" fillId="7" borderId="0" xfId="0" applyFont="1" applyFill="1" applyAlignment="1">
      <alignment horizontal="left"/>
    </xf>
    <xf numFmtId="0" fontId="30" fillId="7" borderId="0" xfId="0" applyFont="1" applyFill="1" applyAlignment="1">
      <alignment horizontal="left" vertical="center"/>
    </xf>
    <xf numFmtId="17" fontId="20" fillId="7" borderId="0" xfId="0" applyNumberFormat="1" applyFont="1" applyFill="1"/>
    <xf numFmtId="0" fontId="56" fillId="10" borderId="39" xfId="0" applyFont="1" applyFill="1" applyBorder="1" applyAlignment="1">
      <alignment horizontal="center" vertical="center" wrapText="1"/>
    </xf>
    <xf numFmtId="0" fontId="56" fillId="10" borderId="5" xfId="0" applyFont="1" applyFill="1" applyBorder="1" applyAlignment="1">
      <alignment horizontal="center" vertical="center" wrapText="1"/>
    </xf>
    <xf numFmtId="0" fontId="25" fillId="0" borderId="1" xfId="0" applyFont="1" applyBorder="1" applyAlignment="1">
      <alignment horizontal="center" vertical="center"/>
    </xf>
    <xf numFmtId="0" fontId="56" fillId="0" borderId="22" xfId="0" applyFont="1" applyBorder="1" applyAlignment="1">
      <alignment horizontal="center" vertical="center" wrapText="1"/>
    </xf>
    <xf numFmtId="0" fontId="56" fillId="0" borderId="2" xfId="0" applyFont="1" applyBorder="1" applyAlignment="1">
      <alignment horizontal="center" vertical="center" wrapText="1"/>
    </xf>
    <xf numFmtId="0" fontId="56" fillId="0" borderId="7" xfId="0" applyFont="1" applyBorder="1" applyAlignment="1">
      <alignment horizontal="center" vertical="center" wrapText="1"/>
    </xf>
    <xf numFmtId="0" fontId="0" fillId="10" borderId="30" xfId="0" applyFill="1" applyBorder="1"/>
    <xf numFmtId="0" fontId="0" fillId="10" borderId="49" xfId="0" applyFill="1" applyBorder="1" applyAlignment="1">
      <alignment vertical="center"/>
    </xf>
    <xf numFmtId="0" fontId="0" fillId="10" borderId="96" xfId="0" applyFill="1" applyBorder="1" applyAlignment="1">
      <alignment vertical="center"/>
    </xf>
    <xf numFmtId="0" fontId="0" fillId="10" borderId="96" xfId="0" applyFill="1" applyBorder="1"/>
    <xf numFmtId="0" fontId="0" fillId="10" borderId="89" xfId="0" applyFill="1" applyBorder="1"/>
    <xf numFmtId="0" fontId="0" fillId="7" borderId="50" xfId="0" applyFill="1" applyBorder="1"/>
    <xf numFmtId="0" fontId="1" fillId="7" borderId="0" xfId="0" applyFont="1" applyFill="1"/>
    <xf numFmtId="183" fontId="49" fillId="10" borderId="0" xfId="0" applyNumberFormat="1" applyFont="1" applyFill="1"/>
    <xf numFmtId="183" fontId="49" fillId="7" borderId="0" xfId="0" applyNumberFormat="1" applyFont="1" applyFill="1"/>
    <xf numFmtId="2" fontId="0" fillId="7" borderId="0" xfId="0" applyNumberFormat="1" applyFill="1"/>
    <xf numFmtId="183" fontId="5" fillId="7" borderId="0" xfId="0" applyNumberFormat="1" applyFont="1" applyFill="1"/>
    <xf numFmtId="183" fontId="5" fillId="7" borderId="50" xfId="0" applyNumberFormat="1" applyFont="1" applyFill="1" applyBorder="1"/>
    <xf numFmtId="0" fontId="1" fillId="10" borderId="0" xfId="0" applyFont="1" applyFill="1"/>
    <xf numFmtId="0" fontId="1" fillId="10" borderId="0" xfId="0" applyFont="1" applyFill="1" applyAlignment="1">
      <alignment horizontal="center"/>
    </xf>
    <xf numFmtId="3" fontId="0" fillId="10" borderId="0" xfId="0" applyNumberFormat="1" applyFill="1"/>
    <xf numFmtId="0" fontId="106" fillId="10" borderId="0" xfId="0" applyFont="1" applyFill="1" applyAlignment="1">
      <alignment horizontal="left" wrapText="1"/>
    </xf>
    <xf numFmtId="178" fontId="106" fillId="18" borderId="0" xfId="0" applyNumberFormat="1" applyFont="1" applyFill="1"/>
    <xf numFmtId="170" fontId="56" fillId="19" borderId="2" xfId="0" applyNumberFormat="1" applyFont="1" applyFill="1" applyBorder="1" applyAlignment="1">
      <alignment horizontal="center" vertical="center"/>
    </xf>
    <xf numFmtId="170" fontId="56" fillId="19" borderId="11" xfId="0" applyNumberFormat="1" applyFont="1" applyFill="1" applyBorder="1" applyAlignment="1">
      <alignment horizontal="center" vertical="center"/>
    </xf>
    <xf numFmtId="170" fontId="56" fillId="19" borderId="7" xfId="0" applyNumberFormat="1" applyFont="1" applyFill="1" applyBorder="1" applyAlignment="1">
      <alignment horizontal="center" vertical="center"/>
    </xf>
    <xf numFmtId="0" fontId="3" fillId="7" borderId="0" xfId="0" applyFont="1" applyFill="1"/>
    <xf numFmtId="173" fontId="0" fillId="7" borderId="0" xfId="6" applyNumberFormat="1" applyFont="1" applyFill="1" applyAlignment="1" applyProtection="1">
      <alignment horizontal="center"/>
    </xf>
    <xf numFmtId="173" fontId="0" fillId="7" borderId="0" xfId="0" applyNumberFormat="1" applyFill="1"/>
    <xf numFmtId="0" fontId="0" fillId="0" borderId="89" xfId="0" applyBorder="1"/>
    <xf numFmtId="185" fontId="55" fillId="0" borderId="21" xfId="0" applyNumberFormat="1" applyFont="1" applyBorder="1" applyAlignment="1">
      <alignment horizontal="right" vertical="center" wrapText="1"/>
    </xf>
    <xf numFmtId="185" fontId="55" fillId="0" borderId="22" xfId="0" applyNumberFormat="1" applyFont="1" applyBorder="1" applyAlignment="1">
      <alignment horizontal="right" vertical="center" wrapText="1"/>
    </xf>
    <xf numFmtId="185" fontId="55" fillId="0" borderId="24" xfId="0" applyNumberFormat="1" applyFont="1" applyBorder="1" applyAlignment="1">
      <alignment horizontal="right" vertical="center" wrapText="1"/>
    </xf>
    <xf numFmtId="185" fontId="55" fillId="0" borderId="2" xfId="0" applyNumberFormat="1" applyFont="1" applyBorder="1" applyAlignment="1">
      <alignment horizontal="right" vertical="center" wrapText="1"/>
    </xf>
    <xf numFmtId="185" fontId="55" fillId="0" borderId="27" xfId="0" applyNumberFormat="1" applyFont="1" applyBorder="1" applyAlignment="1">
      <alignment horizontal="right" vertical="center" wrapText="1"/>
    </xf>
    <xf numFmtId="185" fontId="55" fillId="0" borderId="6" xfId="0" applyNumberFormat="1" applyFont="1" applyBorder="1" applyAlignment="1">
      <alignment horizontal="right" vertical="center" wrapText="1"/>
    </xf>
    <xf numFmtId="185" fontId="55" fillId="0" borderId="7" xfId="0" applyNumberFormat="1" applyFont="1" applyBorder="1" applyAlignment="1">
      <alignment horizontal="right" vertical="center" wrapText="1"/>
    </xf>
    <xf numFmtId="185" fontId="55" fillId="0" borderId="55" xfId="0" applyNumberFormat="1" applyFont="1" applyBorder="1" applyAlignment="1">
      <alignment horizontal="right" vertical="center" wrapText="1"/>
    </xf>
    <xf numFmtId="185" fontId="55" fillId="0" borderId="48" xfId="0" applyNumberFormat="1" applyFont="1" applyBorder="1" applyAlignment="1">
      <alignment horizontal="right" vertical="center" wrapText="1"/>
    </xf>
    <xf numFmtId="185" fontId="55" fillId="0" borderId="82" xfId="0" applyNumberFormat="1" applyFont="1" applyBorder="1" applyAlignment="1">
      <alignment horizontal="right" vertical="center" wrapText="1"/>
    </xf>
    <xf numFmtId="185" fontId="55" fillId="0" borderId="93" xfId="0" applyNumberFormat="1" applyFont="1" applyBorder="1" applyAlignment="1">
      <alignment horizontal="right" vertical="center" wrapText="1"/>
    </xf>
    <xf numFmtId="185" fontId="55" fillId="0" borderId="31" xfId="0" applyNumberFormat="1" applyFont="1" applyBorder="1" applyAlignment="1">
      <alignment horizontal="right" vertical="center" wrapText="1"/>
    </xf>
    <xf numFmtId="185" fontId="55" fillId="0" borderId="11" xfId="0" applyNumberFormat="1" applyFont="1" applyBorder="1" applyAlignment="1">
      <alignment horizontal="right" vertical="center" wrapText="1"/>
    </xf>
    <xf numFmtId="185" fontId="55" fillId="0" borderId="34" xfId="0" applyNumberFormat="1" applyFont="1" applyBorder="1" applyAlignment="1">
      <alignment horizontal="right" vertical="center" wrapText="1"/>
    </xf>
    <xf numFmtId="10" fontId="83" fillId="18" borderId="0" xfId="6" applyNumberFormat="1" applyFont="1" applyFill="1" applyBorder="1" applyAlignment="1" applyProtection="1">
      <alignment horizontal="center" vertical="center"/>
    </xf>
    <xf numFmtId="185" fontId="55" fillId="0" borderId="63" xfId="4" applyNumberFormat="1" applyFont="1" applyBorder="1" applyAlignment="1" applyProtection="1">
      <alignment horizontal="right" vertical="center" wrapText="1"/>
    </xf>
    <xf numFmtId="185" fontId="55" fillId="0" borderId="3" xfId="4" applyNumberFormat="1" applyFont="1" applyBorder="1" applyAlignment="1" applyProtection="1">
      <alignment horizontal="right" vertical="center" wrapText="1"/>
    </xf>
    <xf numFmtId="185" fontId="55" fillId="0" borderId="76" xfId="4" applyNumberFormat="1" applyFont="1" applyBorder="1" applyAlignment="1" applyProtection="1">
      <alignment horizontal="right" vertical="center" wrapText="1"/>
    </xf>
    <xf numFmtId="0" fontId="3" fillId="18" borderId="75" xfId="0" applyFont="1" applyFill="1" applyBorder="1" applyAlignment="1">
      <alignment horizontal="center" vertical="center" wrapText="1"/>
    </xf>
    <xf numFmtId="0" fontId="114" fillId="10" borderId="36" xfId="0" applyFont="1" applyFill="1" applyBorder="1" applyAlignment="1">
      <alignment horizontal="center" vertical="center" wrapText="1"/>
    </xf>
    <xf numFmtId="0" fontId="110" fillId="10" borderId="75" xfId="0" applyFont="1" applyFill="1" applyBorder="1" applyAlignment="1">
      <alignment horizontal="justify" vertical="center" wrapText="1"/>
    </xf>
    <xf numFmtId="0" fontId="115" fillId="10" borderId="122" xfId="0" applyFont="1" applyFill="1" applyBorder="1" applyAlignment="1">
      <alignment vertical="top" wrapText="1"/>
    </xf>
    <xf numFmtId="0" fontId="115" fillId="10" borderId="123" xfId="0" applyFont="1" applyFill="1" applyBorder="1"/>
    <xf numFmtId="0" fontId="115" fillId="10" borderId="122" xfId="0" applyFont="1" applyFill="1" applyBorder="1" applyAlignment="1">
      <alignment vertical="center" wrapText="1"/>
    </xf>
    <xf numFmtId="0" fontId="9" fillId="10" borderId="0" xfId="0" applyFont="1" applyFill="1" applyAlignment="1">
      <alignment horizontal="right" vertical="center" wrapText="1"/>
    </xf>
    <xf numFmtId="0" fontId="9" fillId="10" borderId="49" xfId="0" applyFont="1" applyFill="1" applyBorder="1" applyAlignment="1">
      <alignment vertical="center" wrapText="1"/>
    </xf>
    <xf numFmtId="176" fontId="9" fillId="10" borderId="0" xfId="0" applyNumberFormat="1" applyFont="1" applyFill="1" applyAlignment="1">
      <alignment vertical="center" wrapText="1"/>
    </xf>
    <xf numFmtId="0" fontId="9" fillId="0" borderId="0" xfId="0" applyFont="1" applyAlignment="1">
      <alignment horizontal="center" vertical="center" wrapText="1"/>
    </xf>
    <xf numFmtId="9" fontId="31" fillId="2" borderId="0" xfId="6" applyFont="1" applyFill="1" applyBorder="1" applyAlignment="1" applyProtection="1">
      <alignment horizontal="center" vertical="center"/>
    </xf>
    <xf numFmtId="185" fontId="0" fillId="10" borderId="0" xfId="0" applyNumberFormat="1" applyFill="1"/>
    <xf numFmtId="165" fontId="83" fillId="19" borderId="39" xfId="0" applyNumberFormat="1" applyFont="1" applyFill="1" applyBorder="1" applyAlignment="1">
      <alignment horizontal="right" vertical="center"/>
    </xf>
    <xf numFmtId="165" fontId="83" fillId="19" borderId="5" xfId="0" applyNumberFormat="1" applyFont="1" applyFill="1" applyBorder="1" applyAlignment="1">
      <alignment horizontal="right" vertical="center"/>
    </xf>
    <xf numFmtId="3" fontId="103" fillId="18" borderId="0" xfId="0" applyNumberFormat="1" applyFont="1" applyFill="1" applyAlignment="1">
      <alignment horizontal="center" vertical="center"/>
    </xf>
    <xf numFmtId="0" fontId="115" fillId="10" borderId="83" xfId="0" applyFont="1" applyFill="1" applyBorder="1" applyAlignment="1">
      <alignment horizontal="justify" vertical="center" wrapText="1"/>
    </xf>
    <xf numFmtId="0" fontId="115" fillId="0" borderId="75" xfId="0" applyFont="1" applyBorder="1" applyAlignment="1" applyProtection="1">
      <alignment vertical="top" wrapText="1"/>
      <protection locked="0"/>
    </xf>
    <xf numFmtId="0" fontId="115" fillId="10" borderId="124" xfId="0" applyFont="1" applyFill="1" applyBorder="1" applyAlignment="1">
      <alignment vertical="center" wrapText="1"/>
    </xf>
    <xf numFmtId="0" fontId="115" fillId="0" borderId="75" xfId="0" applyFont="1" applyBorder="1" applyAlignment="1">
      <alignment horizontal="justify" wrapText="1"/>
    </xf>
    <xf numFmtId="0" fontId="115" fillId="0" borderId="75" xfId="0" applyFont="1" applyBorder="1" applyAlignment="1">
      <alignment horizontal="justify"/>
    </xf>
    <xf numFmtId="0" fontId="115" fillId="0" borderId="75" xfId="0" applyFont="1" applyBorder="1" applyAlignment="1" applyProtection="1">
      <alignment horizontal="justify" vertical="top" wrapText="1"/>
      <protection locked="0"/>
    </xf>
    <xf numFmtId="0" fontId="55" fillId="18" borderId="0" xfId="0" applyFont="1" applyFill="1" applyAlignment="1">
      <alignment horizontal="left" vertical="center" wrapText="1"/>
    </xf>
    <xf numFmtId="0" fontId="3" fillId="10" borderId="0" xfId="0" applyFont="1" applyFill="1" applyAlignment="1">
      <alignment horizontal="center" vertical="center" wrapText="1"/>
    </xf>
    <xf numFmtId="3" fontId="25" fillId="0" borderId="29" xfId="0" applyNumberFormat="1" applyFont="1" applyBorder="1" applyAlignment="1">
      <alignment horizontal="center" vertical="center"/>
    </xf>
    <xf numFmtId="184" fontId="88" fillId="19" borderId="22" xfId="5" applyNumberFormat="1" applyFont="1" applyFill="1" applyBorder="1" applyAlignment="1" applyProtection="1">
      <alignment horizontal="right" vertical="center"/>
    </xf>
    <xf numFmtId="184" fontId="88" fillId="19" borderId="2" xfId="5" applyNumberFormat="1" applyFont="1" applyFill="1" applyBorder="1" applyAlignment="1" applyProtection="1">
      <alignment horizontal="right" vertical="center"/>
    </xf>
    <xf numFmtId="184" fontId="88" fillId="19" borderId="7" xfId="5" applyNumberFormat="1" applyFont="1" applyFill="1" applyBorder="1" applyAlignment="1" applyProtection="1">
      <alignment horizontal="right" vertical="center"/>
    </xf>
    <xf numFmtId="184" fontId="88" fillId="19" borderId="82" xfId="5" applyNumberFormat="1" applyFont="1" applyFill="1" applyBorder="1" applyAlignment="1" applyProtection="1">
      <alignment horizontal="right" vertical="center"/>
    </xf>
    <xf numFmtId="184" fontId="88" fillId="19" borderId="11" xfId="5" applyNumberFormat="1" applyFont="1" applyFill="1" applyBorder="1" applyAlignment="1" applyProtection="1">
      <alignment horizontal="right" vertical="center"/>
    </xf>
    <xf numFmtId="184" fontId="79" fillId="11" borderId="38" xfId="5" applyNumberFormat="1" applyFont="1" applyFill="1" applyBorder="1" applyAlignment="1" applyProtection="1">
      <alignment horizontal="center" vertical="center"/>
    </xf>
    <xf numFmtId="17" fontId="88" fillId="19" borderId="22" xfId="5" applyNumberFormat="1" applyFont="1" applyFill="1" applyBorder="1" applyAlignment="1" applyProtection="1">
      <alignment horizontal="center" vertical="center"/>
      <protection locked="0"/>
    </xf>
    <xf numFmtId="17" fontId="88" fillId="19" borderId="2" xfId="5" applyNumberFormat="1" applyFont="1" applyFill="1" applyBorder="1" applyAlignment="1" applyProtection="1">
      <alignment horizontal="center" vertical="center"/>
      <protection locked="0"/>
    </xf>
    <xf numFmtId="17" fontId="88" fillId="19" borderId="7" xfId="5" applyNumberFormat="1" applyFont="1" applyFill="1" applyBorder="1" applyAlignment="1" applyProtection="1">
      <alignment horizontal="center" vertical="center"/>
      <protection locked="0"/>
    </xf>
    <xf numFmtId="17" fontId="88" fillId="19" borderId="82" xfId="5" applyNumberFormat="1" applyFont="1" applyFill="1" applyBorder="1" applyAlignment="1" applyProtection="1">
      <alignment horizontal="center" vertical="center"/>
      <protection locked="0"/>
    </xf>
    <xf numFmtId="17" fontId="88" fillId="19" borderId="11" xfId="5" applyNumberFormat="1" applyFont="1" applyFill="1" applyBorder="1" applyAlignment="1" applyProtection="1">
      <alignment horizontal="center" vertical="center"/>
      <protection locked="0"/>
    </xf>
    <xf numFmtId="185" fontId="55" fillId="11" borderId="37" xfId="0" applyNumberFormat="1" applyFont="1" applyFill="1" applyBorder="1" applyAlignment="1">
      <alignment vertical="center" wrapText="1"/>
    </xf>
    <xf numFmtId="185" fontId="55" fillId="11" borderId="38" xfId="0" applyNumberFormat="1" applyFont="1" applyFill="1" applyBorder="1" applyAlignment="1">
      <alignment vertical="center" wrapText="1"/>
    </xf>
    <xf numFmtId="185" fontId="55" fillId="11" borderId="35" xfId="0" applyNumberFormat="1" applyFont="1" applyFill="1" applyBorder="1" applyAlignment="1">
      <alignment vertical="center" wrapText="1"/>
    </xf>
    <xf numFmtId="185" fontId="55" fillId="11" borderId="12" xfId="4" applyNumberFormat="1" applyFont="1" applyFill="1" applyBorder="1" applyAlignment="1" applyProtection="1">
      <alignment horizontal="right" vertical="center" wrapText="1"/>
    </xf>
    <xf numFmtId="0" fontId="55" fillId="19" borderId="47" xfId="0" applyFont="1" applyFill="1" applyBorder="1" applyAlignment="1">
      <alignment horizontal="left" vertical="center" wrapText="1"/>
    </xf>
    <xf numFmtId="0" fontId="55" fillId="19" borderId="0" xfId="0" applyFont="1" applyFill="1" applyAlignment="1">
      <alignment horizontal="left" vertical="center" wrapText="1"/>
    </xf>
    <xf numFmtId="0" fontId="55" fillId="19" borderId="56" xfId="0" applyFont="1" applyFill="1" applyBorder="1" applyAlignment="1">
      <alignment horizontal="left" vertical="center" wrapText="1"/>
    </xf>
    <xf numFmtId="0" fontId="55" fillId="19" borderId="52" xfId="0" applyFont="1" applyFill="1" applyBorder="1" applyAlignment="1">
      <alignment horizontal="left" vertical="center" wrapText="1"/>
    </xf>
    <xf numFmtId="0" fontId="55" fillId="19" borderId="18" xfId="0" applyFont="1" applyFill="1" applyBorder="1" applyAlignment="1">
      <alignment horizontal="left" vertical="center" wrapText="1"/>
    </xf>
    <xf numFmtId="0" fontId="55" fillId="19" borderId="60" xfId="0" applyFont="1" applyFill="1" applyBorder="1" applyAlignment="1">
      <alignment horizontal="left" vertical="center" wrapText="1"/>
    </xf>
    <xf numFmtId="0" fontId="55" fillId="19" borderId="88" xfId="0" applyFont="1" applyFill="1" applyBorder="1" applyAlignment="1">
      <alignment horizontal="left" vertical="center" wrapText="1"/>
    </xf>
    <xf numFmtId="0" fontId="55" fillId="19" borderId="57" xfId="0" applyFont="1" applyFill="1" applyBorder="1" applyAlignment="1">
      <alignment horizontal="left" vertical="center" wrapText="1"/>
    </xf>
    <xf numFmtId="185" fontId="55" fillId="19" borderId="19" xfId="0" applyNumberFormat="1" applyFont="1" applyFill="1" applyBorder="1" applyAlignment="1">
      <alignment horizontal="right" vertical="center" wrapText="1"/>
    </xf>
    <xf numFmtId="185" fontId="55" fillId="19" borderId="25" xfId="0" applyNumberFormat="1" applyFont="1" applyFill="1" applyBorder="1" applyAlignment="1">
      <alignment horizontal="right" vertical="center" wrapText="1"/>
    </xf>
    <xf numFmtId="185" fontId="55" fillId="19" borderId="29" xfId="0" applyNumberFormat="1" applyFont="1" applyFill="1" applyBorder="1" applyAlignment="1">
      <alignment horizontal="right" vertical="center" wrapText="1"/>
    </xf>
    <xf numFmtId="185" fontId="55" fillId="19" borderId="65" xfId="0" applyNumberFormat="1" applyFont="1" applyFill="1" applyBorder="1" applyAlignment="1">
      <alignment horizontal="right" vertical="center" wrapText="1"/>
    </xf>
    <xf numFmtId="185" fontId="55" fillId="19" borderId="33" xfId="0" applyNumberFormat="1" applyFont="1" applyFill="1" applyBorder="1" applyAlignment="1">
      <alignment horizontal="right" vertical="center" wrapText="1"/>
    </xf>
    <xf numFmtId="185" fontId="55" fillId="11" borderId="12" xfId="0" applyNumberFormat="1" applyFont="1" applyFill="1" applyBorder="1" applyAlignment="1">
      <alignment vertical="center" wrapText="1"/>
    </xf>
    <xf numFmtId="9" fontId="3" fillId="11" borderId="41" xfId="6" applyFont="1" applyFill="1" applyBorder="1" applyAlignment="1" applyProtection="1">
      <alignment horizontal="center" vertical="center"/>
    </xf>
    <xf numFmtId="9" fontId="3" fillId="11" borderId="15" xfId="6" applyFont="1" applyFill="1" applyBorder="1" applyAlignment="1" applyProtection="1">
      <alignment horizontal="center" vertical="center"/>
    </xf>
    <xf numFmtId="0" fontId="91" fillId="0" borderId="88" xfId="0" applyFont="1" applyBorder="1" applyAlignment="1">
      <alignment vertical="center" wrapText="1"/>
    </xf>
    <xf numFmtId="0" fontId="3" fillId="11" borderId="22" xfId="0" applyFont="1" applyFill="1" applyBorder="1" applyAlignment="1">
      <alignment horizontal="center" vertical="center"/>
    </xf>
    <xf numFmtId="0" fontId="3" fillId="11" borderId="63" xfId="0" applyFont="1" applyFill="1" applyBorder="1" applyAlignment="1">
      <alignment horizontal="center" vertical="center"/>
    </xf>
    <xf numFmtId="0" fontId="3" fillId="11" borderId="39" xfId="0" applyFont="1" applyFill="1" applyBorder="1" applyAlignment="1">
      <alignment horizontal="center" vertical="center"/>
    </xf>
    <xf numFmtId="0" fontId="55" fillId="18" borderId="0" xfId="0" applyFont="1" applyFill="1" applyAlignment="1">
      <alignment horizontal="right" vertical="center" wrapText="1"/>
    </xf>
    <xf numFmtId="0" fontId="55" fillId="18" borderId="0" xfId="0" applyFont="1" applyFill="1" applyAlignment="1">
      <alignment horizontal="left" vertical="center"/>
    </xf>
    <xf numFmtId="0" fontId="0" fillId="10" borderId="88" xfId="0" applyFill="1" applyBorder="1" applyAlignment="1">
      <alignment wrapText="1"/>
    </xf>
    <xf numFmtId="0" fontId="49" fillId="0" borderId="88" xfId="0" applyFont="1" applyBorder="1" applyAlignment="1">
      <alignment vertical="center"/>
    </xf>
    <xf numFmtId="0" fontId="50" fillId="0" borderId="96" xfId="0" applyFont="1" applyBorder="1" applyAlignment="1">
      <alignment wrapText="1"/>
    </xf>
    <xf numFmtId="0" fontId="50" fillId="0" borderId="59" xfId="0" applyFont="1" applyBorder="1"/>
    <xf numFmtId="0" fontId="1" fillId="0" borderId="0" xfId="0" applyFont="1" applyAlignment="1">
      <alignment horizontal="center" vertical="center" wrapText="1"/>
    </xf>
    <xf numFmtId="0" fontId="1" fillId="18" borderId="0" xfId="0" applyFont="1" applyFill="1" applyAlignment="1">
      <alignment horizontal="right" vertical="center" wrapText="1"/>
    </xf>
    <xf numFmtId="0" fontId="3" fillId="0" borderId="87" xfId="0" applyFont="1" applyBorder="1" applyAlignment="1">
      <alignment vertical="center" wrapText="1"/>
    </xf>
    <xf numFmtId="0" fontId="0" fillId="0" borderId="51" xfId="0" applyBorder="1"/>
    <xf numFmtId="0" fontId="86" fillId="18" borderId="96" xfId="0" applyFont="1" applyFill="1" applyBorder="1" applyAlignment="1">
      <alignment horizontal="center" vertical="center" wrapText="1"/>
    </xf>
    <xf numFmtId="0" fontId="86" fillId="18" borderId="78" xfId="0" applyFont="1" applyFill="1" applyBorder="1" applyAlignment="1">
      <alignment horizontal="center" vertical="center" wrapText="1"/>
    </xf>
    <xf numFmtId="0" fontId="79" fillId="18" borderId="79" xfId="0" applyFont="1" applyFill="1" applyBorder="1" applyAlignment="1">
      <alignment horizontal="center" vertical="center" wrapText="1"/>
    </xf>
    <xf numFmtId="0" fontId="7" fillId="19" borderId="0" xfId="0" applyFont="1" applyFill="1" applyAlignment="1" applyProtection="1">
      <alignment horizontal="center" vertical="center" wrapText="1"/>
      <protection locked="0"/>
    </xf>
    <xf numFmtId="0" fontId="96" fillId="10" borderId="63" xfId="0" applyFont="1" applyFill="1" applyBorder="1" applyAlignment="1" applyProtection="1">
      <alignment horizontal="right" vertical="center"/>
      <protection locked="0"/>
    </xf>
    <xf numFmtId="0" fontId="96" fillId="10" borderId="3" xfId="0" applyFont="1" applyFill="1" applyBorder="1" applyAlignment="1" applyProtection="1">
      <alignment horizontal="right" vertical="center"/>
      <protection locked="0"/>
    </xf>
    <xf numFmtId="0" fontId="48" fillId="18" borderId="0" xfId="0" applyFont="1" applyFill="1" applyAlignment="1">
      <alignment horizontal="center" vertical="center" wrapText="1"/>
    </xf>
    <xf numFmtId="9" fontId="48" fillId="18" borderId="0" xfId="6" applyFont="1" applyFill="1" applyBorder="1" applyAlignment="1" applyProtection="1">
      <alignment horizontal="center" vertical="center" wrapText="1"/>
    </xf>
    <xf numFmtId="0" fontId="119" fillId="6" borderId="0" xfId="0" applyFont="1" applyFill="1" applyAlignment="1">
      <alignment horizontal="center" vertical="center"/>
    </xf>
    <xf numFmtId="0" fontId="73" fillId="0" borderId="49" xfId="0" applyFont="1" applyBorder="1" applyAlignment="1">
      <alignment horizontal="right" vertical="center" wrapText="1"/>
    </xf>
    <xf numFmtId="0" fontId="73" fillId="0" borderId="0" xfId="0" applyFont="1" applyAlignment="1">
      <alignment horizontal="left" vertical="center" wrapText="1"/>
    </xf>
    <xf numFmtId="0" fontId="120" fillId="7" borderId="0" xfId="0" applyFont="1" applyFill="1" applyAlignment="1">
      <alignment vertical="center"/>
    </xf>
    <xf numFmtId="0" fontId="120" fillId="7" borderId="0" xfId="0" applyFont="1" applyFill="1" applyAlignment="1">
      <alignment vertical="center" wrapText="1"/>
    </xf>
    <xf numFmtId="184" fontId="101" fillId="24" borderId="19" xfId="5" applyNumberFormat="1" applyFont="1" applyFill="1" applyBorder="1" applyAlignment="1" applyProtection="1">
      <alignment horizontal="right" vertical="center"/>
    </xf>
    <xf numFmtId="184" fontId="101" fillId="24" borderId="25" xfId="5" applyNumberFormat="1" applyFont="1" applyFill="1" applyBorder="1" applyAlignment="1" applyProtection="1">
      <alignment horizontal="right" vertical="center"/>
    </xf>
    <xf numFmtId="184" fontId="101" fillId="24" borderId="29" xfId="5" applyNumberFormat="1" applyFont="1" applyFill="1" applyBorder="1" applyAlignment="1" applyProtection="1">
      <alignment horizontal="right" vertical="center"/>
    </xf>
    <xf numFmtId="184" fontId="101" fillId="24" borderId="65" xfId="5" applyNumberFormat="1" applyFont="1" applyFill="1" applyBorder="1" applyAlignment="1" applyProtection="1">
      <alignment horizontal="right" vertical="center"/>
    </xf>
    <xf numFmtId="184" fontId="101" fillId="24" borderId="33" xfId="5" applyNumberFormat="1" applyFont="1" applyFill="1" applyBorder="1" applyAlignment="1" applyProtection="1">
      <alignment horizontal="right" vertical="center"/>
    </xf>
    <xf numFmtId="4" fontId="119" fillId="6" borderId="0" xfId="0" applyNumberFormat="1" applyFont="1" applyFill="1" applyAlignment="1">
      <alignment horizontal="right" vertical="center"/>
    </xf>
    <xf numFmtId="164" fontId="96" fillId="10" borderId="22" xfId="0" applyNumberFormat="1" applyFont="1" applyFill="1" applyBorder="1" applyAlignment="1">
      <alignment horizontal="right" vertical="center"/>
    </xf>
    <xf numFmtId="164" fontId="96" fillId="10" borderId="2" xfId="0" applyNumberFormat="1" applyFont="1" applyFill="1" applyBorder="1" applyAlignment="1">
      <alignment horizontal="right" vertical="center"/>
    </xf>
    <xf numFmtId="0" fontId="86" fillId="18" borderId="15" xfId="0" applyFont="1" applyFill="1" applyBorder="1" applyAlignment="1">
      <alignment horizontal="center" vertical="center" wrapText="1"/>
    </xf>
    <xf numFmtId="184" fontId="101" fillId="19" borderId="4" xfId="5" applyNumberFormat="1" applyFont="1" applyFill="1" applyBorder="1" applyAlignment="1" applyProtection="1">
      <alignment horizontal="right" vertical="center"/>
    </xf>
    <xf numFmtId="0" fontId="83" fillId="10" borderId="31" xfId="0" applyFont="1" applyFill="1" applyBorder="1" applyAlignment="1">
      <alignment horizontal="left" vertical="center"/>
    </xf>
    <xf numFmtId="165" fontId="83" fillId="19" borderId="40" xfId="0" applyNumberFormat="1" applyFont="1" applyFill="1" applyBorder="1" applyAlignment="1">
      <alignment horizontal="right" vertical="center"/>
    </xf>
    <xf numFmtId="164" fontId="96" fillId="10" borderId="11" xfId="0" applyNumberFormat="1" applyFont="1" applyFill="1" applyBorder="1" applyAlignment="1">
      <alignment horizontal="right" vertical="center"/>
    </xf>
    <xf numFmtId="0" fontId="96" fillId="10" borderId="76" xfId="0" applyFont="1" applyFill="1" applyBorder="1" applyAlignment="1" applyProtection="1">
      <alignment horizontal="right" vertical="center"/>
      <protection locked="0"/>
    </xf>
    <xf numFmtId="166" fontId="83" fillId="11" borderId="37" xfId="0" applyNumberFormat="1" applyFont="1" applyFill="1" applyBorder="1" applyAlignment="1">
      <alignment vertical="center"/>
    </xf>
    <xf numFmtId="165" fontId="83" fillId="11" borderId="38" xfId="0" applyNumberFormat="1" applyFont="1" applyFill="1" applyBorder="1" applyAlignment="1">
      <alignment horizontal="right" vertical="center"/>
    </xf>
    <xf numFmtId="178" fontId="56" fillId="11" borderId="38" xfId="0" applyNumberFormat="1" applyFont="1" applyFill="1" applyBorder="1" applyAlignment="1">
      <alignment horizontal="right" vertical="center"/>
    </xf>
    <xf numFmtId="178" fontId="56" fillId="11" borderId="14" xfId="0" applyNumberFormat="1" applyFont="1" applyFill="1" applyBorder="1" applyAlignment="1">
      <alignment horizontal="right" vertical="center"/>
    </xf>
    <xf numFmtId="184" fontId="83" fillId="11" borderId="15" xfId="0" applyNumberFormat="1" applyFont="1" applyFill="1" applyBorder="1" applyAlignment="1">
      <alignment horizontal="center" vertical="center"/>
    </xf>
    <xf numFmtId="184" fontId="101" fillId="19" borderId="32" xfId="5" applyNumberFormat="1" applyFont="1" applyFill="1" applyBorder="1" applyAlignment="1" applyProtection="1">
      <alignment horizontal="right" vertical="center"/>
    </xf>
    <xf numFmtId="0" fontId="1" fillId="0" borderId="0" xfId="7"/>
    <xf numFmtId="0" fontId="81" fillId="0" borderId="49" xfId="7" applyFont="1" applyBorder="1" applyAlignment="1">
      <alignment horizontal="center" vertical="center" wrapText="1"/>
    </xf>
    <xf numFmtId="0" fontId="81" fillId="0" borderId="0" xfId="7" applyFont="1" applyAlignment="1">
      <alignment horizontal="center" vertical="center" wrapText="1"/>
    </xf>
    <xf numFmtId="0" fontId="12" fillId="0" borderId="0" xfId="7" applyFont="1" applyAlignment="1">
      <alignment horizontal="center" vertical="center" wrapText="1"/>
    </xf>
    <xf numFmtId="0" fontId="1" fillId="0" borderId="50" xfId="7" applyBorder="1"/>
    <xf numFmtId="0" fontId="81" fillId="0" borderId="88" xfId="7" applyFont="1" applyBorder="1" applyAlignment="1">
      <alignment horizontal="center" vertical="center" wrapText="1"/>
    </xf>
    <xf numFmtId="0" fontId="12" fillId="0" borderId="88" xfId="7" applyFont="1" applyBorder="1" applyAlignment="1">
      <alignment horizontal="center" vertical="center" wrapText="1"/>
    </xf>
    <xf numFmtId="0" fontId="1" fillId="0" borderId="88" xfId="7" applyBorder="1"/>
    <xf numFmtId="0" fontId="1" fillId="0" borderId="89" xfId="7" applyBorder="1"/>
    <xf numFmtId="0" fontId="1" fillId="10" borderId="0" xfId="7" applyFill="1"/>
    <xf numFmtId="0" fontId="1" fillId="10" borderId="49" xfId="7" applyFill="1" applyBorder="1"/>
    <xf numFmtId="0" fontId="48" fillId="10" borderId="0" xfId="7" applyFont="1" applyFill="1"/>
    <xf numFmtId="0" fontId="48" fillId="10" borderId="50" xfId="7" applyFont="1" applyFill="1" applyBorder="1"/>
    <xf numFmtId="0" fontId="48" fillId="0" borderId="0" xfId="7" applyFont="1"/>
    <xf numFmtId="0" fontId="48" fillId="10" borderId="0" xfId="7" applyFont="1" applyFill="1" applyAlignment="1">
      <alignment horizontal="right"/>
    </xf>
    <xf numFmtId="0" fontId="48" fillId="0" borderId="0" xfId="7" applyFont="1" applyAlignment="1">
      <alignment horizontal="right"/>
    </xf>
    <xf numFmtId="0" fontId="1" fillId="0" borderId="49" xfId="7" applyBorder="1"/>
    <xf numFmtId="0" fontId="1" fillId="0" borderId="0" xfId="7" applyAlignment="1">
      <alignment vertical="center" wrapText="1"/>
    </xf>
    <xf numFmtId="0" fontId="1" fillId="0" borderId="49" xfId="7" applyBorder="1" applyAlignment="1">
      <alignment vertical="center" wrapText="1"/>
    </xf>
    <xf numFmtId="0" fontId="48" fillId="10" borderId="0" xfId="7" applyFont="1" applyFill="1" applyAlignment="1">
      <alignment horizontal="right" vertical="center" wrapText="1"/>
    </xf>
    <xf numFmtId="0" fontId="48" fillId="0" borderId="0" xfId="7" applyFont="1" applyAlignment="1">
      <alignment horizontal="right" vertical="center" wrapText="1"/>
    </xf>
    <xf numFmtId="0" fontId="81" fillId="10" borderId="0" xfId="7" applyFont="1" applyFill="1" applyAlignment="1">
      <alignment vertical="center" wrapText="1"/>
    </xf>
    <xf numFmtId="0" fontId="12" fillId="10" borderId="0" xfId="7" applyFont="1" applyFill="1" applyAlignment="1">
      <alignment vertical="center" wrapText="1"/>
    </xf>
    <xf numFmtId="0" fontId="3" fillId="10" borderId="0" xfId="7" applyFont="1" applyFill="1" applyAlignment="1">
      <alignment vertical="center" wrapText="1"/>
    </xf>
    <xf numFmtId="15" fontId="3" fillId="10" borderId="0" xfId="7" applyNumberFormat="1" applyFont="1" applyFill="1" applyAlignment="1">
      <alignment vertical="center" wrapText="1"/>
    </xf>
    <xf numFmtId="0" fontId="81" fillId="0" borderId="0" xfId="7" applyFont="1" applyAlignment="1">
      <alignment vertical="center" wrapText="1"/>
    </xf>
    <xf numFmtId="0" fontId="12" fillId="0" borderId="0" xfId="7" applyFont="1" applyAlignment="1">
      <alignment vertical="center" wrapText="1"/>
    </xf>
    <xf numFmtId="0" fontId="3" fillId="0" borderId="0" xfId="7" applyFont="1" applyAlignment="1">
      <alignment vertical="center" wrapText="1"/>
    </xf>
    <xf numFmtId="15" fontId="3" fillId="0" borderId="0" xfId="7" applyNumberFormat="1" applyFont="1" applyAlignment="1">
      <alignment vertical="center" wrapText="1"/>
    </xf>
    <xf numFmtId="0" fontId="3" fillId="10" borderId="0" xfId="7" applyFont="1" applyFill="1" applyAlignment="1">
      <alignment horizontal="right" vertical="center" wrapText="1"/>
    </xf>
    <xf numFmtId="182" fontId="2" fillId="19" borderId="0" xfId="7" applyNumberFormat="1" applyFont="1" applyFill="1" applyAlignment="1">
      <alignment horizontal="right" vertical="center" wrapText="1"/>
    </xf>
    <xf numFmtId="0" fontId="3" fillId="19" borderId="0" xfId="7" applyFont="1" applyFill="1" applyAlignment="1">
      <alignment horizontal="left" vertical="center" wrapText="1"/>
    </xf>
    <xf numFmtId="0" fontId="3" fillId="10" borderId="0" xfId="7" applyFont="1" applyFill="1" applyAlignment="1">
      <alignment horizontal="center" vertical="center" wrapText="1"/>
    </xf>
    <xf numFmtId="15" fontId="2" fillId="19" borderId="0" xfId="7" applyNumberFormat="1" applyFont="1" applyFill="1" applyAlignment="1" applyProtection="1">
      <alignment horizontal="right" vertical="center" wrapText="1"/>
      <protection locked="0"/>
    </xf>
    <xf numFmtId="0" fontId="3" fillId="19" borderId="0" xfId="7" applyFont="1" applyFill="1" applyAlignment="1" applyProtection="1">
      <alignment horizontal="left" vertical="center" wrapText="1"/>
      <protection locked="0"/>
    </xf>
    <xf numFmtId="14" fontId="2" fillId="19" borderId="0" xfId="7" applyNumberFormat="1" applyFont="1" applyFill="1" applyAlignment="1">
      <alignment horizontal="center" vertical="center" wrapText="1"/>
    </xf>
    <xf numFmtId="0" fontId="3" fillId="0" borderId="0" xfId="7" applyFont="1" applyAlignment="1">
      <alignment horizontal="right" vertical="center" wrapText="1"/>
    </xf>
    <xf numFmtId="14" fontId="2" fillId="0" borderId="0" xfId="7" applyNumberFormat="1" applyFont="1" applyAlignment="1">
      <alignment horizontal="center" vertical="center" wrapText="1"/>
    </xf>
    <xf numFmtId="0" fontId="3" fillId="0" borderId="0" xfId="7" applyFont="1" applyAlignment="1">
      <alignment horizontal="left" vertical="center" wrapText="1"/>
    </xf>
    <xf numFmtId="0" fontId="3" fillId="0" borderId="0" xfId="7" applyFont="1" applyAlignment="1">
      <alignment horizontal="center" vertical="center" wrapText="1"/>
    </xf>
    <xf numFmtId="15" fontId="2" fillId="0" borderId="0" xfId="7" applyNumberFormat="1" applyFont="1" applyAlignment="1" applyProtection="1">
      <alignment horizontal="right" vertical="center" wrapText="1"/>
      <protection locked="0"/>
    </xf>
    <xf numFmtId="15" fontId="3" fillId="0" borderId="0" xfId="7" applyNumberFormat="1" applyFont="1" applyAlignment="1">
      <alignment horizontal="center" vertical="center" wrapText="1"/>
    </xf>
    <xf numFmtId="15" fontId="3" fillId="0" borderId="50" xfId="7" applyNumberFormat="1" applyFont="1" applyBorder="1" applyAlignment="1">
      <alignment horizontal="center" vertical="center" wrapText="1"/>
    </xf>
    <xf numFmtId="0" fontId="9" fillId="0" borderId="0" xfId="7" applyFont="1" applyAlignment="1">
      <alignment horizontal="center" vertical="center" wrapText="1"/>
    </xf>
    <xf numFmtId="0" fontId="81" fillId="0" borderId="52" xfId="7" applyFont="1" applyBorder="1" applyAlignment="1">
      <alignment horizontal="center" vertical="center" wrapText="1"/>
    </xf>
    <xf numFmtId="0" fontId="12" fillId="0" borderId="52" xfId="7" applyFont="1" applyBorder="1" applyAlignment="1">
      <alignment horizontal="center" vertical="center" wrapText="1"/>
    </xf>
    <xf numFmtId="0" fontId="3" fillId="0" borderId="52" xfId="7" applyFont="1" applyBorder="1" applyAlignment="1">
      <alignment horizontal="center" vertical="center" wrapText="1"/>
    </xf>
    <xf numFmtId="15" fontId="3" fillId="0" borderId="52" xfId="7" applyNumberFormat="1" applyFont="1" applyBorder="1" applyAlignment="1">
      <alignment horizontal="center" vertical="center" wrapText="1"/>
    </xf>
    <xf numFmtId="15" fontId="3" fillId="0" borderId="53" xfId="7" applyNumberFormat="1" applyFont="1" applyBorder="1" applyAlignment="1">
      <alignment horizontal="center" vertical="center" wrapText="1"/>
    </xf>
    <xf numFmtId="0" fontId="1" fillId="20" borderId="49" xfId="7" applyFill="1" applyBorder="1"/>
    <xf numFmtId="0" fontId="1" fillId="20" borderId="0" xfId="7" applyFill="1"/>
    <xf numFmtId="0" fontId="1" fillId="0" borderId="0" xfId="7" applyAlignment="1">
      <alignment vertical="center"/>
    </xf>
    <xf numFmtId="0" fontId="82" fillId="18" borderId="7" xfId="7" applyFont="1" applyFill="1" applyBorder="1" applyAlignment="1">
      <alignment horizontal="center" vertical="center"/>
    </xf>
    <xf numFmtId="0" fontId="3" fillId="13" borderId="6" xfId="7" applyFont="1" applyFill="1" applyBorder="1" applyAlignment="1">
      <alignment horizontal="center" vertical="center" wrapText="1"/>
    </xf>
    <xf numFmtId="0" fontId="3" fillId="14" borderId="7" xfId="7" applyFont="1" applyFill="1" applyBorder="1" applyAlignment="1">
      <alignment horizontal="center" vertical="center" wrapText="1"/>
    </xf>
    <xf numFmtId="0" fontId="9" fillId="15" borderId="9" xfId="7" applyFont="1" applyFill="1" applyBorder="1" applyAlignment="1">
      <alignment horizontal="center" vertical="center" wrapText="1"/>
    </xf>
    <xf numFmtId="0" fontId="3" fillId="0" borderId="0" xfId="7" applyFont="1" applyAlignment="1">
      <alignment horizontal="center" vertical="center"/>
    </xf>
    <xf numFmtId="0" fontId="82" fillId="0" borderId="0" xfId="7" applyFont="1" applyAlignment="1">
      <alignment horizontal="center" vertical="center"/>
    </xf>
    <xf numFmtId="0" fontId="7" fillId="0" borderId="1" xfId="7" applyFont="1" applyBorder="1" applyAlignment="1">
      <alignment horizontal="center" vertical="center" wrapText="1"/>
    </xf>
    <xf numFmtId="3" fontId="7" fillId="0" borderId="2" xfId="7" applyNumberFormat="1" applyFont="1" applyBorder="1" applyAlignment="1">
      <alignment horizontal="center" vertical="center" wrapText="1"/>
    </xf>
    <xf numFmtId="3" fontId="80" fillId="0" borderId="2" xfId="7" applyNumberFormat="1" applyFont="1" applyBorder="1" applyAlignment="1" applyProtection="1">
      <alignment horizontal="center" vertical="center" wrapText="1"/>
      <protection locked="0"/>
    </xf>
    <xf numFmtId="9" fontId="41" fillId="0" borderId="4" xfId="7" applyNumberFormat="1" applyFont="1" applyBorder="1" applyAlignment="1">
      <alignment horizontal="center" vertical="center" wrapText="1"/>
    </xf>
    <xf numFmtId="0" fontId="2" fillId="0" borderId="1" xfId="7" applyFont="1" applyBorder="1" applyAlignment="1" applyProtection="1">
      <alignment horizontal="center" vertical="center" wrapText="1"/>
      <protection locked="0"/>
    </xf>
    <xf numFmtId="0" fontId="2" fillId="0" borderId="2" xfId="7" applyFont="1" applyBorder="1" applyAlignment="1" applyProtection="1">
      <alignment horizontal="center" vertical="center" wrapText="1"/>
      <protection locked="0"/>
    </xf>
    <xf numFmtId="0" fontId="2" fillId="0" borderId="4" xfId="7" applyFont="1" applyBorder="1" applyAlignment="1" applyProtection="1">
      <alignment horizontal="center" vertical="center" wrapText="1"/>
      <protection locked="0"/>
    </xf>
    <xf numFmtId="0" fontId="7" fillId="0" borderId="0" xfId="7" applyFont="1" applyAlignment="1">
      <alignment horizontal="center" vertical="center" wrapText="1"/>
    </xf>
    <xf numFmtId="3" fontId="7" fillId="0" borderId="0" xfId="7" applyNumberFormat="1" applyFont="1" applyAlignment="1">
      <alignment horizontal="center" vertical="center" wrapText="1"/>
    </xf>
    <xf numFmtId="3" fontId="80" fillId="0" borderId="0" xfId="7" applyNumberFormat="1" applyFont="1" applyAlignment="1" applyProtection="1">
      <alignment horizontal="center" vertical="center" wrapText="1"/>
      <protection locked="0"/>
    </xf>
    <xf numFmtId="9" fontId="41" fillId="0" borderId="0" xfId="7" applyNumberFormat="1" applyFont="1" applyAlignment="1">
      <alignment horizontal="center" vertical="center" wrapText="1"/>
    </xf>
    <xf numFmtId="0" fontId="2" fillId="0" borderId="0" xfId="7" applyFont="1" applyAlignment="1" applyProtection="1">
      <alignment horizontal="center" vertical="center" wrapText="1"/>
      <protection locked="0"/>
    </xf>
    <xf numFmtId="0" fontId="2" fillId="0" borderId="90" xfId="7" applyFont="1" applyBorder="1" applyAlignment="1" applyProtection="1">
      <alignment horizontal="center" vertical="center" wrapText="1"/>
      <protection locked="0"/>
    </xf>
    <xf numFmtId="0" fontId="2" fillId="0" borderId="114" xfId="7" applyFont="1" applyBorder="1" applyAlignment="1" applyProtection="1">
      <alignment horizontal="center" vertical="center" wrapText="1"/>
      <protection locked="0"/>
    </xf>
    <xf numFmtId="0" fontId="2" fillId="0" borderId="74" xfId="7" applyFont="1" applyBorder="1" applyAlignment="1" applyProtection="1">
      <alignment horizontal="center" vertical="center" wrapText="1"/>
      <protection locked="0"/>
    </xf>
    <xf numFmtId="0" fontId="2" fillId="0" borderId="48" xfId="7" applyFont="1" applyBorder="1" applyAlignment="1" applyProtection="1">
      <alignment horizontal="center" vertical="center" wrapText="1"/>
      <protection locked="0"/>
    </xf>
    <xf numFmtId="0" fontId="2" fillId="0" borderId="82" xfId="7" applyFont="1" applyBorder="1" applyAlignment="1" applyProtection="1">
      <alignment horizontal="center" vertical="center" wrapText="1"/>
      <protection locked="0"/>
    </xf>
    <xf numFmtId="0" fontId="2" fillId="0" borderId="67" xfId="7" applyFont="1" applyBorder="1" applyAlignment="1" applyProtection="1">
      <alignment horizontal="center" vertical="center" wrapText="1"/>
      <protection locked="0"/>
    </xf>
    <xf numFmtId="173" fontId="33" fillId="0" borderId="59" xfId="7" applyNumberFormat="1" applyFont="1" applyBorder="1" applyAlignment="1">
      <alignment horizontal="center" vertical="center" wrapText="1"/>
    </xf>
    <xf numFmtId="173" fontId="33" fillId="0" borderId="97" xfId="7" applyNumberFormat="1" applyFont="1" applyBorder="1" applyAlignment="1">
      <alignment horizontal="center" vertical="center" wrapText="1"/>
    </xf>
    <xf numFmtId="173" fontId="33" fillId="0" borderId="58" xfId="7" applyNumberFormat="1" applyFont="1" applyBorder="1" applyAlignment="1">
      <alignment horizontal="center" vertical="center" wrapText="1"/>
    </xf>
    <xf numFmtId="173" fontId="33" fillId="0" borderId="0" xfId="7" applyNumberFormat="1" applyFont="1" applyAlignment="1">
      <alignment horizontal="center" vertical="center" wrapText="1"/>
    </xf>
    <xf numFmtId="0" fontId="57" fillId="18" borderId="87" xfId="7" applyFont="1" applyFill="1" applyBorder="1" applyAlignment="1">
      <alignment vertical="center" textRotation="90" wrapText="1"/>
    </xf>
    <xf numFmtId="0" fontId="57" fillId="18" borderId="88" xfId="7" applyFont="1" applyFill="1" applyBorder="1" applyAlignment="1">
      <alignment vertical="center" textRotation="90" wrapText="1"/>
    </xf>
    <xf numFmtId="0" fontId="57" fillId="18" borderId="89" xfId="7" applyFont="1" applyFill="1" applyBorder="1" applyAlignment="1">
      <alignment vertical="center" textRotation="90" wrapText="1"/>
    </xf>
    <xf numFmtId="0" fontId="2" fillId="0" borderId="3" xfId="7" applyFont="1" applyBorder="1" applyAlignment="1" applyProtection="1">
      <alignment horizontal="center" vertical="center" wrapText="1"/>
      <protection locked="0"/>
    </xf>
    <xf numFmtId="3" fontId="6" fillId="0" borderId="2" xfId="7" applyNumberFormat="1" applyFont="1" applyBorder="1" applyAlignment="1">
      <alignment horizontal="center" vertical="center" wrapText="1"/>
    </xf>
    <xf numFmtId="3" fontId="6" fillId="0" borderId="0" xfId="7" applyNumberFormat="1" applyFont="1" applyAlignment="1">
      <alignment horizontal="center" vertical="center" wrapText="1"/>
    </xf>
    <xf numFmtId="3" fontId="6" fillId="0" borderId="2" xfId="7" applyNumberFormat="1" applyFont="1" applyBorder="1" applyAlignment="1" applyProtection="1">
      <alignment horizontal="center" vertical="center" wrapText="1"/>
      <protection locked="0"/>
    </xf>
    <xf numFmtId="3" fontId="6" fillId="0" borderId="0" xfId="7" applyNumberFormat="1" applyFont="1" applyAlignment="1" applyProtection="1">
      <alignment horizontal="center" vertical="center" wrapText="1"/>
      <protection locked="0"/>
    </xf>
    <xf numFmtId="9" fontId="41" fillId="0" borderId="4" xfId="7" applyNumberFormat="1" applyFont="1" applyBorder="1" applyAlignment="1" applyProtection="1">
      <alignment horizontal="center" vertical="center" wrapText="1"/>
      <protection locked="0"/>
    </xf>
    <xf numFmtId="9" fontId="41" fillId="0" borderId="0" xfId="7" applyNumberFormat="1" applyFont="1" applyAlignment="1" applyProtection="1">
      <alignment horizontal="center" vertical="center" wrapText="1"/>
      <protection locked="0"/>
    </xf>
    <xf numFmtId="1" fontId="7" fillId="0" borderId="1" xfId="7" applyNumberFormat="1" applyFont="1" applyBorder="1" applyAlignment="1">
      <alignment horizontal="center" vertical="center" wrapText="1"/>
    </xf>
    <xf numFmtId="1" fontId="7" fillId="0" borderId="0" xfId="7" applyNumberFormat="1" applyFont="1" applyAlignment="1">
      <alignment horizontal="center" vertical="center" wrapText="1"/>
    </xf>
    <xf numFmtId="173" fontId="33" fillId="0" borderId="37" xfId="7" applyNumberFormat="1" applyFont="1" applyBorder="1" applyAlignment="1">
      <alignment horizontal="center" vertical="center" wrapText="1"/>
    </xf>
    <xf numFmtId="0" fontId="60" fillId="0" borderId="0" xfId="7" applyFont="1" applyAlignment="1">
      <alignment vertical="center" wrapText="1"/>
    </xf>
    <xf numFmtId="0" fontId="57" fillId="18" borderId="49" xfId="7" applyFont="1" applyFill="1" applyBorder="1" applyAlignment="1">
      <alignment vertical="center" textRotation="90" wrapText="1"/>
    </xf>
    <xf numFmtId="0" fontId="57" fillId="18" borderId="0" xfId="7" applyFont="1" applyFill="1" applyAlignment="1">
      <alignment vertical="center" textRotation="90" wrapText="1"/>
    </xf>
    <xf numFmtId="0" fontId="57" fillId="18" borderId="50" xfId="7" applyFont="1" applyFill="1" applyBorder="1" applyAlignment="1">
      <alignment vertical="center" textRotation="90" wrapText="1"/>
    </xf>
    <xf numFmtId="9" fontId="41" fillId="0" borderId="2" xfId="7" applyNumberFormat="1" applyFont="1" applyBorder="1" applyAlignment="1">
      <alignment horizontal="center" vertical="center" wrapText="1"/>
    </xf>
    <xf numFmtId="3" fontId="80" fillId="0" borderId="5" xfId="7" applyNumberFormat="1" applyFont="1" applyBorder="1" applyAlignment="1" applyProtection="1">
      <alignment horizontal="center" vertical="center" wrapText="1"/>
      <protection locked="0"/>
    </xf>
    <xf numFmtId="9" fontId="41" fillId="0" borderId="114" xfId="7" applyNumberFormat="1" applyFont="1" applyBorder="1" applyAlignment="1">
      <alignment horizontal="center" vertical="center" wrapText="1"/>
    </xf>
    <xf numFmtId="0" fontId="57" fillId="18" borderId="51" xfId="7" applyFont="1" applyFill="1" applyBorder="1" applyAlignment="1">
      <alignment vertical="center" textRotation="90" wrapText="1"/>
    </xf>
    <xf numFmtId="0" fontId="57" fillId="18" borderId="52" xfId="7" applyFont="1" applyFill="1" applyBorder="1" applyAlignment="1">
      <alignment vertical="center" textRotation="90" wrapText="1"/>
    </xf>
    <xf numFmtId="0" fontId="57" fillId="18" borderId="53" xfId="7" applyFont="1" applyFill="1" applyBorder="1" applyAlignment="1">
      <alignment vertical="center" textRotation="90" wrapText="1"/>
    </xf>
    <xf numFmtId="3" fontId="7" fillId="0" borderId="1" xfId="7" applyNumberFormat="1" applyFont="1" applyBorder="1" applyAlignment="1">
      <alignment horizontal="center" vertical="center" wrapText="1"/>
    </xf>
    <xf numFmtId="0" fontId="56" fillId="0" borderId="56" xfId="7" applyFont="1" applyBorder="1" applyAlignment="1" applyProtection="1">
      <alignment horizontal="justify" vertical="center" wrapText="1"/>
      <protection locked="0"/>
    </xf>
    <xf numFmtId="0" fontId="56" fillId="0" borderId="27" xfId="7" applyFont="1" applyBorder="1" applyAlignment="1" applyProtection="1">
      <alignment horizontal="justify" vertical="center" wrapText="1"/>
      <protection locked="0"/>
    </xf>
    <xf numFmtId="0" fontId="5" fillId="0" borderId="0" xfId="7" applyFont="1" applyAlignment="1" applyProtection="1">
      <alignment horizontal="justify" vertical="center" wrapText="1"/>
      <protection locked="0"/>
    </xf>
    <xf numFmtId="0" fontId="11" fillId="11" borderId="16" xfId="7" applyFont="1" applyFill="1" applyBorder="1" applyAlignment="1">
      <alignment vertical="center" wrapText="1"/>
    </xf>
    <xf numFmtId="0" fontId="11" fillId="11" borderId="35" xfId="7" applyFont="1" applyFill="1" applyBorder="1" applyAlignment="1">
      <alignment vertical="center" wrapText="1"/>
    </xf>
    <xf numFmtId="173" fontId="33" fillId="0" borderId="38" xfId="7" applyNumberFormat="1" applyFont="1" applyBorder="1" applyAlignment="1">
      <alignment horizontal="center" vertical="center" wrapText="1"/>
    </xf>
    <xf numFmtId="173" fontId="33" fillId="0" borderId="15" xfId="7" applyNumberFormat="1" applyFont="1" applyBorder="1" applyAlignment="1">
      <alignment horizontal="center" vertical="center" wrapText="1"/>
    </xf>
    <xf numFmtId="15" fontId="1" fillId="0" borderId="0" xfId="7" applyNumberFormat="1"/>
    <xf numFmtId="182" fontId="83" fillId="10" borderId="0" xfId="7" applyNumberFormat="1" applyFont="1" applyFill="1" applyAlignment="1">
      <alignment horizontal="left"/>
    </xf>
    <xf numFmtId="0" fontId="83" fillId="10" borderId="0" xfId="7" applyFont="1" applyFill="1"/>
    <xf numFmtId="0" fontId="2" fillId="13" borderId="37" xfId="7" applyFont="1" applyFill="1" applyBorder="1" applyAlignment="1">
      <alignment horizontal="center" vertical="center" wrapText="1"/>
    </xf>
    <xf numFmtId="0" fontId="2" fillId="14" borderId="38" xfId="7" applyFont="1" applyFill="1" applyBorder="1" applyAlignment="1">
      <alignment horizontal="center" vertical="center" wrapText="1"/>
    </xf>
    <xf numFmtId="0" fontId="2" fillId="15" borderId="15" xfId="7" applyFont="1" applyFill="1" applyBorder="1" applyAlignment="1">
      <alignment horizontal="center" vertical="center" wrapText="1"/>
    </xf>
    <xf numFmtId="0" fontId="2" fillId="2" borderId="35" xfId="7" applyFont="1" applyFill="1" applyBorder="1" applyAlignment="1">
      <alignment horizontal="center" vertical="center" wrapText="1"/>
    </xf>
    <xf numFmtId="0" fontId="5" fillId="3" borderId="37" xfId="7" applyFont="1" applyFill="1" applyBorder="1" applyAlignment="1">
      <alignment horizontal="center" vertical="center" wrapText="1"/>
    </xf>
    <xf numFmtId="0" fontId="2" fillId="2" borderId="12" xfId="7" applyFont="1" applyFill="1" applyBorder="1" applyAlignment="1">
      <alignment horizontal="center" vertical="center" wrapText="1"/>
    </xf>
    <xf numFmtId="0" fontId="3" fillId="0" borderId="0" xfId="7" applyFont="1"/>
    <xf numFmtId="0" fontId="1" fillId="7" borderId="0" xfId="7" applyFill="1"/>
    <xf numFmtId="0" fontId="1" fillId="0" borderId="87" xfId="7" applyBorder="1"/>
    <xf numFmtId="0" fontId="48" fillId="0" borderId="0" xfId="7" applyFont="1" applyAlignment="1">
      <alignment vertical="center" wrapText="1"/>
    </xf>
    <xf numFmtId="0" fontId="49" fillId="0" borderId="50" xfId="7" applyFont="1" applyBorder="1" applyAlignment="1">
      <alignment vertical="center" wrapText="1"/>
    </xf>
    <xf numFmtId="0" fontId="48" fillId="0" borderId="49" xfId="7" applyFont="1" applyBorder="1" applyAlignment="1">
      <alignment vertical="center"/>
    </xf>
    <xf numFmtId="0" fontId="83" fillId="0" borderId="0" xfId="7" applyFont="1"/>
    <xf numFmtId="0" fontId="83" fillId="0" borderId="49" xfId="7" applyFont="1" applyBorder="1"/>
    <xf numFmtId="0" fontId="83" fillId="0" borderId="50" xfId="7" applyFont="1" applyBorder="1"/>
    <xf numFmtId="0" fontId="48" fillId="0" borderId="49" xfId="7" applyFont="1" applyBorder="1" applyAlignment="1">
      <alignment horizontal="left" vertical="center" wrapText="1"/>
    </xf>
    <xf numFmtId="0" fontId="83" fillId="10" borderId="50" xfId="7" applyFont="1" applyFill="1" applyBorder="1"/>
    <xf numFmtId="0" fontId="49" fillId="0" borderId="0" xfId="7" applyFont="1" applyAlignment="1">
      <alignment vertical="center" wrapText="1"/>
    </xf>
    <xf numFmtId="0" fontId="53" fillId="18" borderId="0" xfId="7" applyFont="1" applyFill="1" applyAlignment="1">
      <alignment horizontal="right" vertical="center" wrapText="1"/>
    </xf>
    <xf numFmtId="0" fontId="53" fillId="18" borderId="0" xfId="7" applyFont="1" applyFill="1" applyAlignment="1">
      <alignment horizontal="left" vertical="center" wrapText="1"/>
    </xf>
    <xf numFmtId="0" fontId="83" fillId="0" borderId="0" xfId="7" applyFont="1" applyAlignment="1">
      <alignment horizontal="left"/>
    </xf>
    <xf numFmtId="0" fontId="1" fillId="7" borderId="0" xfId="7" applyFill="1" applyAlignment="1">
      <alignment vertical="center"/>
    </xf>
    <xf numFmtId="0" fontId="53" fillId="0" borderId="49" xfId="7" applyFont="1" applyBorder="1" applyAlignment="1">
      <alignment horizontal="center" vertical="center" wrapText="1"/>
    </xf>
    <xf numFmtId="0" fontId="53" fillId="18" borderId="2" xfId="7" applyFont="1" applyFill="1" applyBorder="1" applyAlignment="1">
      <alignment horizontal="center" vertical="center" wrapText="1"/>
    </xf>
    <xf numFmtId="0" fontId="53" fillId="0" borderId="0" xfId="7" applyFont="1" applyAlignment="1">
      <alignment horizontal="center" vertical="center" wrapText="1"/>
    </xf>
    <xf numFmtId="0" fontId="53" fillId="0" borderId="50" xfId="7" applyFont="1" applyBorder="1" applyAlignment="1">
      <alignment horizontal="center" vertical="center" wrapText="1"/>
    </xf>
    <xf numFmtId="0" fontId="53" fillId="0" borderId="49" xfId="7" applyFont="1" applyBorder="1" applyAlignment="1">
      <alignment horizontal="center" wrapText="1"/>
    </xf>
    <xf numFmtId="0" fontId="101" fillId="19" borderId="2" xfId="7" applyFont="1" applyFill="1" applyBorder="1" applyAlignment="1">
      <alignment horizontal="center" wrapText="1"/>
    </xf>
    <xf numFmtId="0" fontId="53" fillId="0" borderId="0" xfId="7" applyFont="1" applyAlignment="1">
      <alignment horizontal="center" wrapText="1"/>
    </xf>
    <xf numFmtId="0" fontId="53" fillId="0" borderId="50" xfId="7" applyFont="1" applyBorder="1" applyAlignment="1">
      <alignment horizontal="center" wrapText="1"/>
    </xf>
    <xf numFmtId="0" fontId="53" fillId="19" borderId="2" xfId="7" applyFont="1" applyFill="1" applyBorder="1" applyAlignment="1">
      <alignment horizontal="center" wrapText="1"/>
    </xf>
    <xf numFmtId="0" fontId="53" fillId="0" borderId="49" xfId="7" applyFont="1" applyBorder="1" applyAlignment="1">
      <alignment wrapText="1"/>
    </xf>
    <xf numFmtId="0" fontId="101" fillId="0" borderId="0" xfId="7" applyFont="1" applyAlignment="1">
      <alignment wrapText="1"/>
    </xf>
    <xf numFmtId="0" fontId="101" fillId="0" borderId="50" xfId="7" applyFont="1" applyBorder="1" applyAlignment="1">
      <alignment wrapText="1"/>
    </xf>
    <xf numFmtId="0" fontId="2" fillId="18" borderId="2" xfId="7" applyFont="1" applyFill="1" applyBorder="1" applyAlignment="1">
      <alignment horizontal="center" vertical="center"/>
    </xf>
    <xf numFmtId="0" fontId="54" fillId="18" borderId="2" xfId="7" applyFont="1" applyFill="1" applyBorder="1" applyAlignment="1">
      <alignment horizontal="center" vertical="center"/>
    </xf>
    <xf numFmtId="0" fontId="1" fillId="10" borderId="50" xfId="7" applyFill="1" applyBorder="1"/>
    <xf numFmtId="0" fontId="91" fillId="10" borderId="49" xfId="7" applyFont="1" applyFill="1" applyBorder="1"/>
    <xf numFmtId="0" fontId="50" fillId="0" borderId="30" xfId="7" applyFont="1" applyBorder="1" applyAlignment="1">
      <alignment wrapText="1"/>
    </xf>
    <xf numFmtId="0" fontId="48" fillId="0" borderId="60" xfId="7" applyFont="1" applyBorder="1" applyAlignment="1">
      <alignment vertical="center" wrapText="1"/>
    </xf>
    <xf numFmtId="0" fontId="49" fillId="0" borderId="60" xfId="7" applyFont="1" applyBorder="1" applyAlignment="1">
      <alignment vertical="center" wrapText="1"/>
    </xf>
    <xf numFmtId="0" fontId="49" fillId="0" borderId="34" xfId="7" applyFont="1" applyBorder="1" applyAlignment="1">
      <alignment vertical="center" wrapText="1"/>
    </xf>
    <xf numFmtId="0" fontId="3" fillId="0" borderId="49" xfId="7" applyFont="1" applyBorder="1" applyAlignment="1">
      <alignment vertical="center" wrapText="1"/>
    </xf>
    <xf numFmtId="0" fontId="79" fillId="10" borderId="121" xfId="7" applyFont="1" applyFill="1" applyBorder="1" applyAlignment="1" applyProtection="1">
      <alignment vertical="center"/>
      <protection locked="0"/>
    </xf>
    <xf numFmtId="15" fontId="88" fillId="19" borderId="118" xfId="7" applyNumberFormat="1" applyFont="1" applyFill="1" applyBorder="1" applyAlignment="1" applyProtection="1">
      <alignment horizontal="center" vertical="center"/>
      <protection locked="0"/>
    </xf>
    <xf numFmtId="0" fontId="88" fillId="10" borderId="119" xfId="7" applyFont="1" applyFill="1" applyBorder="1" applyAlignment="1" applyProtection="1">
      <alignment vertical="center"/>
      <protection locked="0"/>
    </xf>
    <xf numFmtId="0" fontId="1" fillId="10" borderId="0" xfId="7" applyFill="1" applyAlignment="1">
      <alignment vertical="center"/>
    </xf>
    <xf numFmtId="0" fontId="88" fillId="10" borderId="0" xfId="7" applyFont="1" applyFill="1" applyAlignment="1" applyProtection="1">
      <alignment vertical="center"/>
      <protection locked="0"/>
    </xf>
    <xf numFmtId="0" fontId="1" fillId="0" borderId="50" xfId="7" applyBorder="1" applyAlignment="1">
      <alignment vertical="center"/>
    </xf>
    <xf numFmtId="0" fontId="55" fillId="18" borderId="0" xfId="7" applyFont="1" applyFill="1" applyAlignment="1">
      <alignment horizontal="center" vertical="center" wrapText="1"/>
    </xf>
    <xf numFmtId="0" fontId="48" fillId="10" borderId="0" xfId="7" applyFont="1" applyFill="1" applyAlignment="1">
      <alignment vertical="center" wrapText="1"/>
    </xf>
    <xf numFmtId="0" fontId="54" fillId="18" borderId="7" xfId="7" applyFont="1" applyFill="1" applyBorder="1" applyAlignment="1">
      <alignment horizontal="center" vertical="center"/>
    </xf>
    <xf numFmtId="0" fontId="3" fillId="18" borderId="7" xfId="7" applyFont="1" applyFill="1" applyBorder="1" applyAlignment="1">
      <alignment horizontal="center" vertical="center"/>
    </xf>
    <xf numFmtId="0" fontId="2" fillId="18" borderId="9" xfId="7" applyFont="1" applyFill="1" applyBorder="1" applyAlignment="1">
      <alignment horizontal="center" vertical="center" wrapText="1"/>
    </xf>
    <xf numFmtId="0" fontId="56" fillId="19" borderId="82" xfId="7" applyFont="1" applyFill="1" applyBorder="1" applyAlignment="1">
      <alignment horizontal="justify" vertical="center" wrapText="1"/>
    </xf>
    <xf numFmtId="0" fontId="56" fillId="19" borderId="82" xfId="7" applyFont="1" applyFill="1" applyBorder="1" applyAlignment="1">
      <alignment horizontal="left" vertical="center" wrapText="1"/>
    </xf>
    <xf numFmtId="170" fontId="56" fillId="19" borderId="82" xfId="7" applyNumberFormat="1" applyFont="1" applyFill="1" applyBorder="1" applyAlignment="1">
      <alignment horizontal="center" vertical="center"/>
    </xf>
    <xf numFmtId="170" fontId="56" fillId="0" borderId="82" xfId="7" applyNumberFormat="1" applyFont="1" applyBorder="1" applyAlignment="1">
      <alignment vertical="center"/>
    </xf>
    <xf numFmtId="170" fontId="56" fillId="19" borderId="82" xfId="7" applyNumberFormat="1" applyFont="1" applyFill="1" applyBorder="1" applyAlignment="1">
      <alignment vertical="center"/>
    </xf>
    <xf numFmtId="9" fontId="56" fillId="19" borderId="67" xfId="6" applyFont="1" applyFill="1" applyBorder="1" applyAlignment="1" applyProtection="1">
      <alignment horizontal="center" vertical="center"/>
    </xf>
    <xf numFmtId="0" fontId="56" fillId="19" borderId="2" xfId="7" applyFont="1" applyFill="1" applyBorder="1" applyAlignment="1">
      <alignment horizontal="justify" vertical="center" wrapText="1"/>
    </xf>
    <xf numFmtId="0" fontId="56" fillId="19" borderId="2" xfId="7" applyFont="1" applyFill="1" applyBorder="1" applyAlignment="1">
      <alignment horizontal="left" vertical="center" wrapText="1"/>
    </xf>
    <xf numFmtId="170" fontId="56" fillId="19" borderId="2" xfId="7" applyNumberFormat="1" applyFont="1" applyFill="1" applyBorder="1" applyAlignment="1">
      <alignment horizontal="center" vertical="center"/>
    </xf>
    <xf numFmtId="170" fontId="56" fillId="0" borderId="2" xfId="7" applyNumberFormat="1" applyFont="1" applyBorder="1" applyAlignment="1">
      <alignment vertical="center"/>
    </xf>
    <xf numFmtId="170" fontId="56" fillId="19" borderId="2" xfId="7" applyNumberFormat="1" applyFont="1" applyFill="1" applyBorder="1" applyAlignment="1">
      <alignment vertical="center"/>
    </xf>
    <xf numFmtId="0" fontId="56" fillId="19" borderId="11" xfId="7" applyFont="1" applyFill="1" applyBorder="1" applyAlignment="1">
      <alignment horizontal="justify" vertical="center" wrapText="1"/>
    </xf>
    <xf numFmtId="0" fontId="56" fillId="19" borderId="11" xfId="7" applyFont="1" applyFill="1" applyBorder="1" applyAlignment="1">
      <alignment horizontal="left" vertical="center" wrapText="1"/>
    </xf>
    <xf numFmtId="170" fontId="56" fillId="19" borderId="11" xfId="7" applyNumberFormat="1" applyFont="1" applyFill="1" applyBorder="1" applyAlignment="1">
      <alignment horizontal="center" vertical="center"/>
    </xf>
    <xf numFmtId="170" fontId="56" fillId="0" borderId="11" xfId="7" applyNumberFormat="1" applyFont="1" applyBorder="1" applyAlignment="1">
      <alignment vertical="center"/>
    </xf>
    <xf numFmtId="170" fontId="56" fillId="0" borderId="7" xfId="7" applyNumberFormat="1" applyFont="1" applyBorder="1" applyAlignment="1">
      <alignment vertical="center"/>
    </xf>
    <xf numFmtId="170" fontId="56" fillId="19" borderId="11" xfId="7" applyNumberFormat="1" applyFont="1" applyFill="1" applyBorder="1" applyAlignment="1">
      <alignment vertical="center"/>
    </xf>
    <xf numFmtId="9" fontId="56" fillId="19" borderId="9" xfId="6" applyFont="1" applyFill="1" applyBorder="1" applyAlignment="1" applyProtection="1">
      <alignment horizontal="center" vertical="center"/>
    </xf>
    <xf numFmtId="0" fontId="56" fillId="19" borderId="22" xfId="7" applyFont="1" applyFill="1" applyBorder="1" applyAlignment="1">
      <alignment horizontal="justify" vertical="center" wrapText="1"/>
    </xf>
    <xf numFmtId="0" fontId="56" fillId="19" borderId="22" xfId="7" applyFont="1" applyFill="1" applyBorder="1" applyAlignment="1">
      <alignment horizontal="left" vertical="center" wrapText="1"/>
    </xf>
    <xf numFmtId="170" fontId="56" fillId="19" borderId="22" xfId="7" applyNumberFormat="1" applyFont="1" applyFill="1" applyBorder="1" applyAlignment="1">
      <alignment horizontal="center" vertical="center"/>
    </xf>
    <xf numFmtId="170" fontId="56" fillId="0" borderId="22" xfId="7" applyNumberFormat="1" applyFont="1" applyBorder="1" applyAlignment="1">
      <alignment vertical="center"/>
    </xf>
    <xf numFmtId="170" fontId="56" fillId="19" borderId="22" xfId="7" applyNumberFormat="1" applyFont="1" applyFill="1" applyBorder="1" applyAlignment="1">
      <alignment vertical="center"/>
    </xf>
    <xf numFmtId="0" fontId="56" fillId="19" borderId="7" xfId="7" applyFont="1" applyFill="1" applyBorder="1" applyAlignment="1">
      <alignment horizontal="justify" vertical="center" wrapText="1"/>
    </xf>
    <xf numFmtId="0" fontId="56" fillId="19" borderId="7" xfId="7" applyFont="1" applyFill="1" applyBorder="1" applyAlignment="1">
      <alignment horizontal="left" vertical="center" wrapText="1"/>
    </xf>
    <xf numFmtId="170" fontId="56" fillId="19" borderId="7" xfId="7" applyNumberFormat="1" applyFont="1" applyFill="1" applyBorder="1" applyAlignment="1">
      <alignment horizontal="center" vertical="center"/>
    </xf>
    <xf numFmtId="170" fontId="56" fillId="19" borderId="7" xfId="7" applyNumberFormat="1" applyFont="1" applyFill="1" applyBorder="1" applyAlignment="1">
      <alignment vertical="center"/>
    </xf>
    <xf numFmtId="0" fontId="1" fillId="10" borderId="87" xfId="7" applyFill="1" applyBorder="1"/>
    <xf numFmtId="0" fontId="1" fillId="10" borderId="88" xfId="7" applyFill="1" applyBorder="1"/>
    <xf numFmtId="0" fontId="1" fillId="10" borderId="89" xfId="7" applyFill="1" applyBorder="1"/>
    <xf numFmtId="0" fontId="3" fillId="10" borderId="49" xfId="7" applyFont="1" applyFill="1" applyBorder="1"/>
    <xf numFmtId="0" fontId="50" fillId="0" borderId="48" xfId="7" applyFont="1" applyBorder="1" applyAlignment="1">
      <alignment horizontal="center" wrapText="1"/>
    </xf>
    <xf numFmtId="0" fontId="50" fillId="0" borderId="49" xfId="7" applyFont="1" applyBorder="1" applyAlignment="1">
      <alignment wrapText="1"/>
    </xf>
    <xf numFmtId="0" fontId="48" fillId="0" borderId="0" xfId="7" applyFont="1" applyAlignment="1">
      <alignment horizontal="left" vertical="center" wrapText="1"/>
    </xf>
    <xf numFmtId="0" fontId="48" fillId="0" borderId="50" xfId="7" applyFont="1" applyBorder="1" applyAlignment="1">
      <alignment horizontal="left" vertical="center" wrapText="1"/>
    </xf>
    <xf numFmtId="0" fontId="79" fillId="10" borderId="49" xfId="7" applyFont="1" applyFill="1" applyBorder="1" applyAlignment="1" applyProtection="1">
      <alignment horizontal="right" vertical="center"/>
      <protection locked="0"/>
    </xf>
    <xf numFmtId="15" fontId="88" fillId="19" borderId="0" xfId="7" applyNumberFormat="1" applyFont="1" applyFill="1" applyAlignment="1" applyProtection="1">
      <alignment horizontal="center"/>
      <protection locked="0"/>
    </xf>
    <xf numFmtId="0" fontId="48" fillId="0" borderId="0" xfId="7" applyFont="1" applyProtection="1">
      <protection locked="0"/>
    </xf>
    <xf numFmtId="0" fontId="88" fillId="10" borderId="0" xfId="7" applyFont="1" applyFill="1" applyProtection="1">
      <protection locked="0"/>
    </xf>
    <xf numFmtId="0" fontId="48" fillId="0" borderId="49" xfId="7" applyFont="1" applyBorder="1" applyAlignment="1">
      <alignment horizontal="right" vertical="center" wrapText="1"/>
    </xf>
    <xf numFmtId="0" fontId="48" fillId="0" borderId="0" xfId="7" applyFont="1" applyAlignment="1">
      <alignment horizontal="left" vertical="center"/>
    </xf>
    <xf numFmtId="0" fontId="48" fillId="0" borderId="0" xfId="7" applyFont="1" applyAlignment="1">
      <alignment horizontal="center" vertical="center" wrapText="1"/>
    </xf>
    <xf numFmtId="0" fontId="49" fillId="0" borderId="0" xfId="7" applyFont="1" applyAlignment="1">
      <alignment horizontal="center" vertical="center" wrapText="1"/>
    </xf>
    <xf numFmtId="0" fontId="49" fillId="0" borderId="50" xfId="7" applyFont="1" applyBorder="1" applyAlignment="1">
      <alignment horizontal="center" vertical="center" wrapText="1"/>
    </xf>
    <xf numFmtId="0" fontId="3" fillId="18" borderId="82" xfId="7" applyFont="1" applyFill="1" applyBorder="1" applyAlignment="1">
      <alignment horizontal="center" vertical="center"/>
    </xf>
    <xf numFmtId="0" fontId="2" fillId="18" borderId="67" xfId="7" applyFont="1" applyFill="1" applyBorder="1" applyAlignment="1">
      <alignment horizontal="center" vertical="center" wrapText="1"/>
    </xf>
    <xf numFmtId="178" fontId="56" fillId="22" borderId="2" xfId="7" applyNumberFormat="1" applyFont="1" applyFill="1" applyBorder="1" applyAlignment="1">
      <alignment horizontal="center" vertical="center"/>
    </xf>
    <xf numFmtId="178" fontId="97" fillId="22" borderId="2" xfId="7" applyNumberFormat="1" applyFont="1" applyFill="1" applyBorder="1" applyAlignment="1">
      <alignment vertical="center"/>
    </xf>
    <xf numFmtId="178" fontId="98" fillId="22" borderId="2" xfId="7" applyNumberFormat="1" applyFont="1" applyFill="1" applyBorder="1" applyAlignment="1">
      <alignment vertical="center"/>
    </xf>
    <xf numFmtId="0" fontId="56" fillId="10" borderId="4" xfId="7" applyFont="1" applyFill="1" applyBorder="1" applyAlignment="1">
      <alignment vertical="center"/>
    </xf>
    <xf numFmtId="178" fontId="56" fillId="0" borderId="2" xfId="7" applyNumberFormat="1" applyFont="1" applyBorder="1" applyAlignment="1">
      <alignment horizontal="center" vertical="center"/>
    </xf>
    <xf numFmtId="178" fontId="56" fillId="0" borderId="2" xfId="7" applyNumberFormat="1" applyFont="1" applyBorder="1" applyAlignment="1" applyProtection="1">
      <alignment vertical="center"/>
      <protection locked="0"/>
    </xf>
    <xf numFmtId="178" fontId="54" fillId="0" borderId="2" xfId="7" applyNumberFormat="1" applyFont="1" applyBorder="1" applyAlignment="1">
      <alignment vertical="center"/>
    </xf>
    <xf numFmtId="178" fontId="56" fillId="0" borderId="2" xfId="7" applyNumberFormat="1" applyFont="1" applyBorder="1" applyAlignment="1">
      <alignment vertical="center"/>
    </xf>
    <xf numFmtId="178" fontId="56" fillId="0" borderId="11" xfId="7" applyNumberFormat="1" applyFont="1" applyBorder="1" applyAlignment="1">
      <alignment horizontal="center" vertical="center"/>
    </xf>
    <xf numFmtId="178" fontId="54" fillId="0" borderId="11" xfId="7" applyNumberFormat="1" applyFont="1" applyBorder="1" applyAlignment="1">
      <alignment vertical="center"/>
    </xf>
    <xf numFmtId="178" fontId="56" fillId="22" borderId="22" xfId="7" applyNumberFormat="1" applyFont="1" applyFill="1" applyBorder="1" applyAlignment="1">
      <alignment horizontal="center" vertical="center"/>
    </xf>
    <xf numFmtId="178" fontId="97" fillId="22" borderId="22" xfId="7" applyNumberFormat="1" applyFont="1" applyFill="1" applyBorder="1" applyAlignment="1">
      <alignment vertical="center"/>
    </xf>
    <xf numFmtId="178" fontId="98" fillId="22" borderId="22" xfId="7" applyNumberFormat="1" applyFont="1" applyFill="1" applyBorder="1" applyAlignment="1">
      <alignment vertical="center"/>
    </xf>
    <xf numFmtId="0" fontId="56" fillId="10" borderId="23" xfId="7" applyFont="1" applyFill="1" applyBorder="1" applyAlignment="1">
      <alignment vertical="center"/>
    </xf>
    <xf numFmtId="178" fontId="56" fillId="0" borderId="7" xfId="7" applyNumberFormat="1" applyFont="1" applyBorder="1" applyAlignment="1">
      <alignment horizontal="center" vertical="center"/>
    </xf>
    <xf numFmtId="178" fontId="56" fillId="0" borderId="7" xfId="7" applyNumberFormat="1" applyFont="1" applyBorder="1" applyAlignment="1">
      <alignment vertical="center"/>
    </xf>
    <xf numFmtId="178" fontId="54" fillId="0" borderId="7" xfId="7" applyNumberFormat="1" applyFont="1" applyBorder="1" applyAlignment="1">
      <alignment vertical="center"/>
    </xf>
    <xf numFmtId="0" fontId="49" fillId="7" borderId="0" xfId="7" applyFont="1" applyFill="1" applyAlignment="1">
      <alignment vertical="center" wrapText="1"/>
    </xf>
    <xf numFmtId="0" fontId="49" fillId="7" borderId="0" xfId="7" applyFont="1" applyFill="1" applyAlignment="1">
      <alignment horizontal="left" vertical="center" wrapText="1"/>
    </xf>
    <xf numFmtId="0" fontId="49" fillId="7" borderId="0" xfId="7" applyFont="1" applyFill="1"/>
    <xf numFmtId="0" fontId="49" fillId="0" borderId="30" xfId="7" applyFont="1" applyBorder="1" applyAlignment="1">
      <alignment vertical="center" wrapText="1"/>
    </xf>
    <xf numFmtId="0" fontId="78" fillId="0" borderId="60" xfId="7" applyFont="1" applyBorder="1" applyAlignment="1">
      <alignment vertical="center" wrapText="1"/>
    </xf>
    <xf numFmtId="0" fontId="49" fillId="0" borderId="0" xfId="7" applyFont="1"/>
    <xf numFmtId="0" fontId="78" fillId="0" borderId="49" xfId="7" applyFont="1" applyBorder="1" applyAlignment="1">
      <alignment horizontal="left" vertical="center" wrapText="1"/>
    </xf>
    <xf numFmtId="0" fontId="49" fillId="0" borderId="49" xfId="7" applyFont="1" applyBorder="1" applyAlignment="1">
      <alignment horizontal="left"/>
    </xf>
    <xf numFmtId="0" fontId="78" fillId="0" borderId="0" xfId="7" applyFont="1" applyAlignment="1">
      <alignment vertical="center" wrapText="1"/>
    </xf>
    <xf numFmtId="0" fontId="1" fillId="0" borderId="50" xfId="7" applyBorder="1" applyAlignment="1">
      <alignment vertical="center" wrapText="1"/>
    </xf>
    <xf numFmtId="0" fontId="49" fillId="0" borderId="49" xfId="7" applyFont="1" applyBorder="1"/>
    <xf numFmtId="0" fontId="49" fillId="0" borderId="50" xfId="7" applyFont="1" applyBorder="1"/>
    <xf numFmtId="0" fontId="78" fillId="18" borderId="11" xfId="7" applyFont="1" applyFill="1" applyBorder="1" applyAlignment="1">
      <alignment horizontal="center" vertical="center" wrapText="1"/>
    </xf>
    <xf numFmtId="0" fontId="78" fillId="18" borderId="32" xfId="7" applyFont="1" applyFill="1" applyBorder="1" applyAlignment="1">
      <alignment horizontal="center" vertical="center" wrapText="1"/>
    </xf>
    <xf numFmtId="0" fontId="99" fillId="22" borderId="22" xfId="7" applyFont="1" applyFill="1" applyBorder="1" applyAlignment="1">
      <alignment horizontal="center" vertical="center"/>
    </xf>
    <xf numFmtId="186" fontId="99" fillId="22" borderId="22" xfId="5" applyNumberFormat="1" applyFont="1" applyFill="1" applyBorder="1"/>
    <xf numFmtId="186" fontId="99" fillId="22" borderId="23" xfId="5" applyNumberFormat="1" applyFont="1" applyFill="1" applyBorder="1"/>
    <xf numFmtId="0" fontId="49" fillId="10" borderId="2" xfId="7" applyFont="1" applyFill="1" applyBorder="1" applyAlignment="1">
      <alignment horizontal="center" vertical="center"/>
    </xf>
    <xf numFmtId="186" fontId="49" fillId="0" borderId="2" xfId="5" applyNumberFormat="1" applyFont="1" applyBorder="1"/>
    <xf numFmtId="186" fontId="49" fillId="0" borderId="4" xfId="5" applyNumberFormat="1" applyFont="1" applyBorder="1"/>
    <xf numFmtId="0" fontId="49" fillId="10" borderId="11" xfId="7" applyFont="1" applyFill="1" applyBorder="1" applyAlignment="1">
      <alignment horizontal="center" vertical="center"/>
    </xf>
    <xf numFmtId="186" fontId="49" fillId="0" borderId="32" xfId="5" applyNumberFormat="1" applyFont="1" applyBorder="1"/>
    <xf numFmtId="186" fontId="102" fillId="22" borderId="22" xfId="5" applyNumberFormat="1" applyFont="1" applyFill="1" applyBorder="1" applyAlignment="1">
      <alignment vertical="center"/>
    </xf>
    <xf numFmtId="186" fontId="102" fillId="22" borderId="23" xfId="5" applyNumberFormat="1" applyFont="1" applyFill="1" applyBorder="1" applyAlignment="1">
      <alignment vertical="center"/>
    </xf>
    <xf numFmtId="0" fontId="49" fillId="7" borderId="0" xfId="7" applyFont="1" applyFill="1" applyAlignment="1">
      <alignment vertical="center"/>
    </xf>
    <xf numFmtId="186" fontId="78" fillId="0" borderId="2" xfId="5" applyNumberFormat="1" applyFont="1" applyBorder="1" applyAlignment="1">
      <alignment vertical="center"/>
    </xf>
    <xf numFmtId="186" fontId="78" fillId="0" borderId="27" xfId="5" applyNumberFormat="1" applyFont="1" applyBorder="1" applyAlignment="1">
      <alignment vertical="center"/>
    </xf>
    <xf numFmtId="186" fontId="78" fillId="0" borderId="7" xfId="5" applyNumberFormat="1" applyFont="1" applyBorder="1" applyAlignment="1">
      <alignment vertical="center"/>
    </xf>
    <xf numFmtId="186" fontId="78" fillId="0" borderId="55" xfId="5" applyNumberFormat="1" applyFont="1" applyBorder="1" applyAlignment="1">
      <alignment vertical="center"/>
    </xf>
    <xf numFmtId="0" fontId="78" fillId="10" borderId="13" xfId="7" applyFont="1" applyFill="1" applyBorder="1" applyAlignment="1">
      <alignment vertical="center" wrapText="1"/>
    </xf>
    <xf numFmtId="0" fontId="49" fillId="10" borderId="16" xfId="7" applyFont="1" applyFill="1" applyBorder="1" applyAlignment="1">
      <alignment vertical="center" wrapText="1"/>
    </xf>
    <xf numFmtId="0" fontId="49" fillId="10" borderId="16" xfId="7" applyFont="1" applyFill="1" applyBorder="1" applyAlignment="1">
      <alignment horizontal="left" vertical="center" wrapText="1"/>
    </xf>
    <xf numFmtId="0" fontId="49" fillId="10" borderId="35" xfId="7" applyFont="1" applyFill="1" applyBorder="1" applyAlignment="1">
      <alignment vertical="center" wrapText="1"/>
    </xf>
    <xf numFmtId="0" fontId="49" fillId="0" borderId="0" xfId="7" applyFont="1" applyAlignment="1">
      <alignment horizontal="left" vertical="center" wrapText="1"/>
    </xf>
    <xf numFmtId="0" fontId="5" fillId="0" borderId="49" xfId="7" applyFont="1" applyBorder="1" applyAlignment="1">
      <alignment horizontal="center" vertical="center" wrapText="1"/>
    </xf>
    <xf numFmtId="0" fontId="5" fillId="0" borderId="0" xfId="7" applyFont="1" applyAlignment="1">
      <alignment horizontal="center" vertical="center" wrapText="1"/>
    </xf>
    <xf numFmtId="0" fontId="5" fillId="0" borderId="50" xfId="7" applyFont="1" applyBorder="1" applyAlignment="1">
      <alignment horizontal="center" vertical="center" wrapText="1"/>
    </xf>
    <xf numFmtId="15" fontId="48" fillId="19" borderId="0" xfId="7" applyNumberFormat="1" applyFont="1" applyFill="1" applyAlignment="1">
      <alignment horizontal="left" vertical="center" wrapText="1"/>
    </xf>
    <xf numFmtId="170" fontId="56" fillId="19" borderId="97" xfId="7" applyNumberFormat="1" applyFont="1" applyFill="1" applyBorder="1" applyAlignment="1">
      <alignment horizontal="center" vertical="center"/>
    </xf>
    <xf numFmtId="3" fontId="23" fillId="10" borderId="25" xfId="0" applyNumberFormat="1" applyFont="1" applyFill="1" applyBorder="1" applyAlignment="1">
      <alignment horizontal="center" vertical="center"/>
    </xf>
    <xf numFmtId="3" fontId="20" fillId="10" borderId="2" xfId="0" applyNumberFormat="1" applyFont="1" applyFill="1" applyBorder="1" applyAlignment="1">
      <alignment vertical="center"/>
    </xf>
    <xf numFmtId="3" fontId="9" fillId="10" borderId="2" xfId="0" applyNumberFormat="1" applyFont="1" applyFill="1" applyBorder="1" applyAlignment="1">
      <alignment vertical="center"/>
    </xf>
    <xf numFmtId="3" fontId="124" fillId="25" borderId="25" xfId="8" applyNumberFormat="1" applyFont="1" applyBorder="1" applyAlignment="1" applyProtection="1">
      <alignment horizontal="center" vertical="center"/>
    </xf>
    <xf numFmtId="3" fontId="3" fillId="6" borderId="2" xfId="0" applyNumberFormat="1" applyFont="1" applyFill="1" applyBorder="1"/>
    <xf numFmtId="0" fontId="3" fillId="6" borderId="82" xfId="0" applyFont="1" applyFill="1" applyBorder="1"/>
    <xf numFmtId="0" fontId="3" fillId="6" borderId="0" xfId="0" applyFont="1" applyFill="1"/>
    <xf numFmtId="17" fontId="88" fillId="19" borderId="63" xfId="5" applyNumberFormat="1" applyFont="1" applyFill="1" applyBorder="1" applyAlignment="1" applyProtection="1">
      <alignment horizontal="center" vertical="center"/>
      <protection locked="0"/>
    </xf>
    <xf numFmtId="17" fontId="88" fillId="19" borderId="3" xfId="5" applyNumberFormat="1" applyFont="1" applyFill="1" applyBorder="1" applyAlignment="1" applyProtection="1">
      <alignment horizontal="center" vertical="center"/>
      <protection locked="0"/>
    </xf>
    <xf numFmtId="17" fontId="88" fillId="19" borderId="8" xfId="5" applyNumberFormat="1" applyFont="1" applyFill="1" applyBorder="1" applyAlignment="1" applyProtection="1">
      <alignment horizontal="center" vertical="center"/>
      <protection locked="0"/>
    </xf>
    <xf numFmtId="17" fontId="88" fillId="19" borderId="84" xfId="5" applyNumberFormat="1" applyFont="1" applyFill="1" applyBorder="1" applyAlignment="1" applyProtection="1">
      <alignment horizontal="center" vertical="center"/>
      <protection locked="0"/>
    </xf>
    <xf numFmtId="17" fontId="88" fillId="19" borderId="76" xfId="5" applyNumberFormat="1" applyFont="1" applyFill="1" applyBorder="1" applyAlignment="1" applyProtection="1">
      <alignment horizontal="center" vertical="center"/>
      <protection locked="0"/>
    </xf>
    <xf numFmtId="17" fontId="3" fillId="18" borderId="78" xfId="0" applyNumberFormat="1" applyFont="1" applyFill="1" applyBorder="1" applyAlignment="1">
      <alignment horizontal="center" vertical="center"/>
    </xf>
    <xf numFmtId="17" fontId="3" fillId="18" borderId="79" xfId="0" applyNumberFormat="1" applyFont="1" applyFill="1" applyBorder="1" applyAlignment="1">
      <alignment horizontal="center" vertical="center"/>
    </xf>
    <xf numFmtId="17" fontId="3" fillId="18" borderId="98" xfId="0" applyNumberFormat="1" applyFont="1" applyFill="1" applyBorder="1" applyAlignment="1">
      <alignment horizontal="center" vertical="center"/>
    </xf>
    <xf numFmtId="184" fontId="94" fillId="11" borderId="59" xfId="5" applyNumberFormat="1" applyFont="1" applyFill="1" applyBorder="1" applyAlignment="1" applyProtection="1">
      <alignment horizontal="center" vertical="center"/>
    </xf>
    <xf numFmtId="184" fontId="94" fillId="11" borderId="97" xfId="5" applyNumberFormat="1" applyFont="1" applyFill="1" applyBorder="1" applyAlignment="1" applyProtection="1">
      <alignment horizontal="center" vertical="center"/>
    </xf>
    <xf numFmtId="184" fontId="94" fillId="11" borderId="99" xfId="5" applyNumberFormat="1" applyFont="1" applyFill="1" applyBorder="1" applyAlignment="1" applyProtection="1">
      <alignment horizontal="center" vertical="center"/>
    </xf>
    <xf numFmtId="184" fontId="94" fillId="11" borderId="58" xfId="5" applyNumberFormat="1" applyFont="1" applyFill="1" applyBorder="1" applyAlignment="1" applyProtection="1">
      <alignment horizontal="center" vertical="center"/>
    </xf>
    <xf numFmtId="184" fontId="79" fillId="11" borderId="83" xfId="5" applyNumberFormat="1" applyFont="1" applyFill="1" applyBorder="1" applyAlignment="1" applyProtection="1">
      <alignment horizontal="center" vertical="center"/>
    </xf>
    <xf numFmtId="184" fontId="49" fillId="0" borderId="63" xfId="5" applyNumberFormat="1" applyFont="1" applyFill="1" applyBorder="1" applyAlignment="1" applyProtection="1">
      <alignment horizontal="right" vertical="center" wrapText="1"/>
      <protection locked="0"/>
    </xf>
    <xf numFmtId="184" fontId="49" fillId="0" borderId="3" xfId="5" applyNumberFormat="1" applyFont="1" applyFill="1" applyBorder="1" applyAlignment="1" applyProtection="1">
      <alignment horizontal="right" vertical="center" wrapText="1"/>
      <protection locked="0"/>
    </xf>
    <xf numFmtId="184" fontId="49" fillId="0" borderId="8" xfId="5" applyNumberFormat="1" applyFont="1" applyFill="1" applyBorder="1" applyAlignment="1" applyProtection="1">
      <alignment horizontal="right" vertical="center" wrapText="1"/>
      <protection locked="0"/>
    </xf>
    <xf numFmtId="184" fontId="49" fillId="0" borderId="84" xfId="5" applyNumberFormat="1" applyFont="1" applyFill="1" applyBorder="1" applyAlignment="1" applyProtection="1">
      <alignment horizontal="right" vertical="center" wrapText="1"/>
      <protection locked="0"/>
    </xf>
    <xf numFmtId="184" fontId="49" fillId="0" borderId="76" xfId="5" applyNumberFormat="1" applyFont="1" applyFill="1" applyBorder="1" applyAlignment="1" applyProtection="1">
      <alignment horizontal="right" vertical="center" wrapText="1"/>
      <protection locked="0"/>
    </xf>
    <xf numFmtId="0" fontId="2" fillId="0" borderId="1" xfId="7" applyFont="1" applyBorder="1" applyAlignment="1">
      <alignment horizontal="center" vertical="center" wrapText="1"/>
    </xf>
    <xf numFmtId="0" fontId="2" fillId="0" borderId="2" xfId="7" applyFont="1" applyBorder="1" applyAlignment="1">
      <alignment horizontal="center" vertical="center" wrapText="1"/>
    </xf>
    <xf numFmtId="0" fontId="2" fillId="0" borderId="4" xfId="7" applyFont="1" applyBorder="1" applyAlignment="1">
      <alignment horizontal="center" vertical="center" wrapText="1"/>
    </xf>
    <xf numFmtId="0" fontId="2" fillId="0" borderId="90" xfId="7" applyFont="1" applyBorder="1" applyAlignment="1">
      <alignment horizontal="center" vertical="center" wrapText="1"/>
    </xf>
    <xf numFmtId="0" fontId="2" fillId="0" borderId="114" xfId="7" applyFont="1" applyBorder="1" applyAlignment="1">
      <alignment horizontal="center" vertical="center" wrapText="1"/>
    </xf>
    <xf numFmtId="0" fontId="2" fillId="0" borderId="74" xfId="7" applyFont="1" applyBorder="1" applyAlignment="1">
      <alignment horizontal="center" vertical="center" wrapText="1"/>
    </xf>
    <xf numFmtId="0" fontId="2" fillId="0" borderId="48" xfId="7" applyFont="1" applyBorder="1" applyAlignment="1">
      <alignment horizontal="center" vertical="center" wrapText="1"/>
    </xf>
    <xf numFmtId="0" fontId="2" fillId="0" borderId="82" xfId="7" applyFont="1" applyBorder="1" applyAlignment="1">
      <alignment horizontal="center" vertical="center" wrapText="1"/>
    </xf>
    <xf numFmtId="0" fontId="2" fillId="0" borderId="67" xfId="7" applyFont="1" applyBorder="1" applyAlignment="1">
      <alignment horizontal="center" vertical="center" wrapText="1"/>
    </xf>
    <xf numFmtId="0" fontId="2" fillId="0" borderId="3" xfId="7" applyFont="1" applyBorder="1" applyAlignment="1">
      <alignment horizontal="center" vertical="center" wrapText="1"/>
    </xf>
    <xf numFmtId="3" fontId="56" fillId="19" borderId="22" xfId="0" applyNumberFormat="1" applyFont="1" applyFill="1" applyBorder="1" applyAlignment="1">
      <alignment horizontal="center" vertical="center"/>
    </xf>
    <xf numFmtId="3" fontId="56" fillId="19" borderId="82" xfId="0" applyNumberFormat="1" applyFont="1" applyFill="1" applyBorder="1" applyAlignment="1">
      <alignment horizontal="center" vertical="center"/>
    </xf>
    <xf numFmtId="0" fontId="1" fillId="0" borderId="0" xfId="0" applyFont="1" applyAlignment="1">
      <alignment vertical="center"/>
    </xf>
    <xf numFmtId="0" fontId="3" fillId="0" borderId="0" xfId="0" applyFont="1" applyAlignment="1">
      <alignment vertical="center"/>
    </xf>
    <xf numFmtId="0" fontId="5" fillId="0" borderId="2" xfId="0" applyFont="1" applyBorder="1" applyAlignment="1">
      <alignment vertical="center"/>
    </xf>
    <xf numFmtId="0" fontId="1" fillId="0" borderId="2" xfId="0" applyFont="1" applyBorder="1" applyAlignment="1">
      <alignment vertical="center"/>
    </xf>
    <xf numFmtId="0" fontId="1" fillId="0" borderId="3" xfId="0" applyFont="1" applyBorder="1" applyAlignment="1">
      <alignment horizontal="left" vertical="center"/>
    </xf>
    <xf numFmtId="0" fontId="1" fillId="0" borderId="5" xfId="0" applyFont="1" applyBorder="1" applyAlignment="1">
      <alignment horizontal="left" vertical="center"/>
    </xf>
    <xf numFmtId="49" fontId="1" fillId="0" borderId="2" xfId="0" applyNumberFormat="1" applyFont="1" applyBorder="1" applyAlignment="1">
      <alignment vertical="center"/>
    </xf>
    <xf numFmtId="49" fontId="3" fillId="0" borderId="0" xfId="0" applyNumberFormat="1" applyFont="1" applyAlignment="1">
      <alignment horizontal="center" vertical="center"/>
    </xf>
    <xf numFmtId="49" fontId="3" fillId="0" borderId="0" xfId="0" applyNumberFormat="1" applyFont="1" applyAlignment="1">
      <alignment vertical="center"/>
    </xf>
    <xf numFmtId="0" fontId="3" fillId="0" borderId="0" xfId="0" applyFont="1" applyAlignment="1">
      <alignment horizontal="center" vertical="center"/>
    </xf>
    <xf numFmtId="3" fontId="1" fillId="0" borderId="0" xfId="0" applyNumberFormat="1" applyFont="1" applyAlignment="1">
      <alignment vertical="center"/>
    </xf>
    <xf numFmtId="1" fontId="74" fillId="0" borderId="0" xfId="0" applyNumberFormat="1" applyFont="1" applyAlignment="1">
      <alignment horizontal="center" vertical="center"/>
    </xf>
    <xf numFmtId="1" fontId="127" fillId="0" borderId="0" xfId="0" applyNumberFormat="1" applyFont="1" applyAlignment="1">
      <alignment horizontal="center" vertical="center"/>
    </xf>
    <xf numFmtId="1" fontId="1" fillId="0" borderId="0" xfId="0" applyNumberFormat="1" applyFont="1" applyAlignment="1">
      <alignment horizontal="center" vertical="center"/>
    </xf>
    <xf numFmtId="0" fontId="48" fillId="10" borderId="20" xfId="0" applyFont="1" applyFill="1" applyBorder="1" applyAlignment="1">
      <alignment vertical="center" wrapText="1"/>
    </xf>
    <xf numFmtId="0" fontId="48" fillId="10" borderId="47" xfId="0" applyFont="1" applyFill="1" applyBorder="1" applyAlignment="1">
      <alignment vertical="center" wrapText="1"/>
    </xf>
    <xf numFmtId="0" fontId="48" fillId="10" borderId="24" xfId="0" applyFont="1" applyFill="1" applyBorder="1" applyAlignment="1">
      <alignment vertical="center" wrapText="1"/>
    </xf>
    <xf numFmtId="3" fontId="2" fillId="0" borderId="18" xfId="0" applyNumberFormat="1" applyFont="1" applyBorder="1" applyAlignment="1">
      <alignment horizontal="center" vertical="center" wrapText="1"/>
    </xf>
    <xf numFmtId="3" fontId="5" fillId="0" borderId="2" xfId="0" applyNumberFormat="1" applyFont="1" applyBorder="1" applyAlignment="1">
      <alignment vertical="center" wrapText="1"/>
    </xf>
    <xf numFmtId="0" fontId="73" fillId="0" borderId="51" xfId="0" applyFont="1" applyBorder="1" applyAlignment="1">
      <alignment horizontal="right" vertical="center" wrapText="1"/>
    </xf>
    <xf numFmtId="0" fontId="73" fillId="0" borderId="52" xfId="0" applyFont="1" applyBorder="1" applyAlignment="1">
      <alignment horizontal="left" vertical="center" wrapText="1"/>
    </xf>
    <xf numFmtId="0" fontId="8" fillId="0" borderId="1" xfId="0" applyFont="1" applyBorder="1" applyAlignment="1">
      <alignment horizontal="left" vertical="center" wrapText="1"/>
    </xf>
    <xf numFmtId="0" fontId="3" fillId="10" borderId="2" xfId="0" applyFont="1" applyFill="1" applyBorder="1" applyAlignment="1">
      <alignment horizontal="center" vertical="center"/>
    </xf>
    <xf numFmtId="0" fontId="104" fillId="11" borderId="10" xfId="0" applyFont="1" applyFill="1" applyBorder="1" applyAlignment="1">
      <alignment vertical="center" wrapText="1"/>
    </xf>
    <xf numFmtId="0" fontId="34" fillId="0" borderId="53" xfId="0" applyFont="1" applyBorder="1" applyAlignment="1">
      <alignment horizontal="center" vertical="center"/>
    </xf>
    <xf numFmtId="0" fontId="104" fillId="0" borderId="21" xfId="0" applyFont="1" applyBorder="1" applyAlignment="1">
      <alignment horizontal="center" vertical="center"/>
    </xf>
    <xf numFmtId="0" fontId="104" fillId="0" borderId="22" xfId="0" applyFont="1" applyBorder="1" applyAlignment="1">
      <alignment horizontal="justify" vertical="center" wrapText="1"/>
    </xf>
    <xf numFmtId="0" fontId="34" fillId="0" borderId="24" xfId="0" applyFont="1" applyBorder="1" applyAlignment="1" applyProtection="1">
      <alignment horizontal="center" vertical="center"/>
      <protection locked="0"/>
    </xf>
    <xf numFmtId="0" fontId="104" fillId="0" borderId="59" xfId="0" applyFont="1" applyBorder="1" applyAlignment="1">
      <alignment horizontal="center" vertical="center" wrapText="1"/>
    </xf>
    <xf numFmtId="0" fontId="34" fillId="0" borderId="9" xfId="0" applyFont="1" applyBorder="1" applyAlignment="1" applyProtection="1">
      <alignment horizontal="center" vertical="center"/>
      <protection locked="0"/>
    </xf>
    <xf numFmtId="3" fontId="20" fillId="7" borderId="0" xfId="0" applyNumberFormat="1" applyFont="1" applyFill="1" applyAlignment="1">
      <alignment vertical="center" wrapText="1"/>
    </xf>
    <xf numFmtId="0" fontId="48" fillId="11" borderId="38" xfId="0" applyFont="1" applyFill="1" applyBorder="1" applyAlignment="1">
      <alignment vertical="center" wrapText="1"/>
    </xf>
    <xf numFmtId="0" fontId="130" fillId="0" borderId="0" xfId="0" applyFont="1" applyAlignment="1">
      <alignment horizontal="center" vertical="center" wrapText="1"/>
    </xf>
    <xf numFmtId="0" fontId="131" fillId="0" borderId="0" xfId="0" applyFont="1" applyAlignment="1">
      <alignment vertical="center"/>
    </xf>
    <xf numFmtId="0" fontId="7" fillId="0" borderId="26" xfId="0" applyFont="1" applyBorder="1" applyAlignment="1">
      <alignment vertical="center" wrapText="1"/>
    </xf>
    <xf numFmtId="0" fontId="11" fillId="0" borderId="26" xfId="0" applyFont="1" applyBorder="1" applyAlignment="1">
      <alignment vertical="center"/>
    </xf>
    <xf numFmtId="0" fontId="31" fillId="0" borderId="56" xfId="0" applyFont="1" applyBorder="1" applyAlignment="1">
      <alignment vertical="center"/>
    </xf>
    <xf numFmtId="0" fontId="7" fillId="0" borderId="26" xfId="0" applyFont="1" applyBorder="1" applyAlignment="1">
      <alignment vertical="center"/>
    </xf>
    <xf numFmtId="0" fontId="8" fillId="0" borderId="56" xfId="0" applyFont="1" applyBorder="1" applyAlignment="1">
      <alignment vertical="center"/>
    </xf>
    <xf numFmtId="0" fontId="8" fillId="0" borderId="5" xfId="0" applyFont="1" applyBorder="1" applyAlignment="1">
      <alignment vertical="center"/>
    </xf>
    <xf numFmtId="0" fontId="8" fillId="0" borderId="56" xfId="0" applyFont="1" applyBorder="1" applyAlignment="1">
      <alignment vertical="center" wrapText="1"/>
    </xf>
    <xf numFmtId="0" fontId="8" fillId="0" borderId="5" xfId="0" applyFont="1" applyBorder="1" applyAlignment="1">
      <alignment vertical="center" wrapText="1"/>
    </xf>
    <xf numFmtId="0" fontId="31" fillId="0" borderId="5" xfId="0" applyFont="1" applyBorder="1" applyAlignment="1">
      <alignment vertical="center"/>
    </xf>
    <xf numFmtId="0" fontId="7" fillId="0" borderId="26" xfId="0" applyFont="1" applyBorder="1" applyAlignment="1">
      <alignment horizontal="left" vertical="center"/>
    </xf>
    <xf numFmtId="0" fontId="7" fillId="0" borderId="56" xfId="0" applyFont="1" applyBorder="1" applyAlignment="1">
      <alignment horizontal="left" vertical="center"/>
    </xf>
    <xf numFmtId="0" fontId="7" fillId="0" borderId="5" xfId="0" applyFont="1" applyBorder="1" applyAlignment="1">
      <alignment horizontal="left" vertical="center"/>
    </xf>
    <xf numFmtId="0" fontId="35" fillId="11" borderId="7" xfId="0" applyFont="1" applyFill="1" applyBorder="1" applyAlignment="1">
      <alignment horizontal="center" vertical="center" wrapText="1"/>
    </xf>
    <xf numFmtId="0" fontId="34" fillId="0" borderId="56" xfId="0" applyFont="1" applyBorder="1" applyAlignment="1" applyProtection="1">
      <alignment horizontal="center" vertical="center"/>
      <protection locked="0"/>
    </xf>
    <xf numFmtId="0" fontId="34" fillId="0" borderId="18" xfId="0" applyFont="1" applyBorder="1" applyAlignment="1" applyProtection="1">
      <alignment horizontal="center" vertical="center"/>
      <protection locked="0"/>
    </xf>
    <xf numFmtId="0" fontId="34" fillId="0" borderId="57" xfId="0" applyFont="1" applyBorder="1" applyAlignment="1" applyProtection="1">
      <alignment horizontal="center" vertical="center"/>
      <protection locked="0"/>
    </xf>
    <xf numFmtId="0" fontId="11" fillId="18" borderId="2" xfId="0" applyFont="1" applyFill="1" applyBorder="1" applyAlignment="1">
      <alignment horizontal="center" vertical="center"/>
    </xf>
    <xf numFmtId="0" fontId="9" fillId="18" borderId="0" xfId="0" applyFont="1" applyFill="1" applyAlignment="1">
      <alignment horizontal="center" vertical="center" wrapText="1"/>
    </xf>
    <xf numFmtId="0" fontId="7" fillId="0" borderId="0" xfId="0" applyFont="1" applyAlignment="1">
      <alignment horizontal="justify" vertical="center" wrapText="1"/>
    </xf>
    <xf numFmtId="3" fontId="11" fillId="0" borderId="2" xfId="0" applyNumberFormat="1" applyFont="1" applyBorder="1" applyAlignment="1">
      <alignment horizontal="right" vertical="center"/>
    </xf>
    <xf numFmtId="3" fontId="11" fillId="11" borderId="11" xfId="0" applyNumberFormat="1" applyFont="1" applyFill="1" applyBorder="1" applyAlignment="1">
      <alignment horizontal="right" vertical="center"/>
    </xf>
    <xf numFmtId="0" fontId="0" fillId="0" borderId="0" xfId="0" pivotButton="1"/>
    <xf numFmtId="0" fontId="0" fillId="0" borderId="0" xfId="0" applyAlignment="1">
      <alignment horizontal="left"/>
    </xf>
    <xf numFmtId="4" fontId="8" fillId="0" borderId="2" xfId="0" applyNumberFormat="1" applyFont="1" applyBorder="1" applyAlignment="1">
      <alignment horizontal="center" vertical="center"/>
    </xf>
    <xf numFmtId="3" fontId="8" fillId="7" borderId="0" xfId="0" applyNumberFormat="1" applyFont="1" applyFill="1" applyAlignment="1">
      <alignment vertical="center"/>
    </xf>
    <xf numFmtId="0" fontId="7" fillId="7" borderId="2" xfId="0" applyFont="1" applyFill="1" applyBorder="1" applyAlignment="1">
      <alignment vertical="center"/>
    </xf>
    <xf numFmtId="0" fontId="8" fillId="0" borderId="2" xfId="0" applyFont="1" applyBorder="1" applyAlignment="1">
      <alignment vertical="center"/>
    </xf>
    <xf numFmtId="0" fontId="8" fillId="10" borderId="2" xfId="0" applyFont="1" applyFill="1" applyBorder="1" applyAlignment="1">
      <alignment vertical="center"/>
    </xf>
    <xf numFmtId="3" fontId="8" fillId="10" borderId="2" xfId="0" applyNumberFormat="1" applyFont="1" applyFill="1" applyBorder="1" applyAlignment="1">
      <alignment vertical="center"/>
    </xf>
    <xf numFmtId="0" fontId="80" fillId="10" borderId="2" xfId="0" applyFont="1" applyFill="1" applyBorder="1" applyAlignment="1">
      <alignment vertical="center"/>
    </xf>
    <xf numFmtId="3" fontId="80" fillId="10" borderId="2" xfId="0" applyNumberFormat="1" applyFont="1" applyFill="1" applyBorder="1" applyAlignment="1">
      <alignment vertical="center"/>
    </xf>
    <xf numFmtId="0" fontId="6" fillId="0" borderId="2" xfId="0" applyFont="1" applyBorder="1" applyAlignment="1" applyProtection="1">
      <alignment vertical="center"/>
      <protection locked="0"/>
    </xf>
    <xf numFmtId="3" fontId="6" fillId="0" borderId="2" xfId="0" applyNumberFormat="1" applyFont="1" applyBorder="1" applyAlignment="1" applyProtection="1">
      <alignment vertical="center"/>
      <protection locked="0"/>
    </xf>
    <xf numFmtId="0" fontId="80" fillId="11" borderId="2" xfId="0" applyFont="1" applyFill="1" applyBorder="1" applyAlignment="1">
      <alignment vertical="center"/>
    </xf>
    <xf numFmtId="9" fontId="8" fillId="0" borderId="2" xfId="0" applyNumberFormat="1" applyFont="1" applyBorder="1" applyAlignment="1">
      <alignment horizontal="center" vertical="center"/>
    </xf>
    <xf numFmtId="3" fontId="31" fillId="0" borderId="2" xfId="0" applyNumberFormat="1" applyFont="1" applyBorder="1" applyAlignment="1">
      <alignment horizontal="right" vertical="center"/>
    </xf>
    <xf numFmtId="3" fontId="35" fillId="11" borderId="7" xfId="0" applyNumberFormat="1" applyFont="1" applyFill="1" applyBorder="1" applyAlignment="1">
      <alignment horizontal="right" vertical="center"/>
    </xf>
    <xf numFmtId="3" fontId="56" fillId="0" borderId="26" xfId="0" applyNumberFormat="1" applyFont="1" applyBorder="1" applyAlignment="1" applyProtection="1">
      <alignment horizontal="center" vertical="center"/>
      <protection locked="0"/>
    </xf>
    <xf numFmtId="3" fontId="56" fillId="0" borderId="56" xfId="0" applyNumberFormat="1" applyFont="1" applyBorder="1" applyAlignment="1" applyProtection="1">
      <alignment horizontal="center" vertical="center"/>
      <protection locked="0"/>
    </xf>
    <xf numFmtId="3" fontId="56" fillId="0" borderId="27" xfId="0" applyNumberFormat="1" applyFont="1" applyBorder="1" applyAlignment="1" applyProtection="1">
      <alignment horizontal="center" vertical="center"/>
      <protection locked="0"/>
    </xf>
    <xf numFmtId="0" fontId="38" fillId="0" borderId="87" xfId="0" applyFont="1" applyBorder="1" applyAlignment="1">
      <alignment horizontal="center" vertical="center" wrapText="1"/>
    </xf>
    <xf numFmtId="0" fontId="27" fillId="0" borderId="88" xfId="0" applyFont="1" applyBorder="1" applyAlignment="1">
      <alignment horizontal="center" vertical="center" wrapText="1"/>
    </xf>
    <xf numFmtId="0" fontId="27" fillId="0" borderId="89" xfId="0" applyFont="1" applyBorder="1" applyAlignment="1">
      <alignment horizontal="center" vertical="center" wrapText="1"/>
    </xf>
    <xf numFmtId="0" fontId="104" fillId="11" borderId="2" xfId="0" applyFont="1" applyFill="1" applyBorder="1" applyAlignment="1">
      <alignment vertical="center" wrapText="1"/>
    </xf>
    <xf numFmtId="0" fontId="103" fillId="11" borderId="2" xfId="0" applyFont="1" applyFill="1" applyBorder="1" applyAlignment="1">
      <alignment horizontal="center" vertical="center" wrapText="1"/>
    </xf>
    <xf numFmtId="0" fontId="34" fillId="11" borderId="56" xfId="0" applyFont="1" applyFill="1" applyBorder="1" applyAlignment="1" applyProtection="1">
      <alignment horizontal="center" vertical="center"/>
      <protection locked="0"/>
    </xf>
    <xf numFmtId="0" fontId="104" fillId="11" borderId="1" xfId="0" applyFont="1" applyFill="1" applyBorder="1" applyAlignment="1">
      <alignment horizontal="center" vertical="center"/>
    </xf>
    <xf numFmtId="0" fontId="104" fillId="11" borderId="2" xfId="0" applyFont="1" applyFill="1" applyBorder="1" applyAlignment="1">
      <alignment horizontal="justify" vertical="center" wrapText="1"/>
    </xf>
    <xf numFmtId="0" fontId="34" fillId="11" borderId="27" xfId="0" applyFont="1" applyFill="1" applyBorder="1" applyAlignment="1" applyProtection="1">
      <alignment horizontal="center" vertical="center"/>
      <protection locked="0"/>
    </xf>
    <xf numFmtId="0" fontId="104" fillId="11" borderId="1" xfId="0" applyFont="1" applyFill="1" applyBorder="1" applyAlignment="1">
      <alignment horizontal="center" vertical="center" wrapText="1"/>
    </xf>
    <xf numFmtId="0" fontId="104" fillId="11" borderId="77" xfId="0" applyFont="1" applyFill="1" applyBorder="1" applyAlignment="1">
      <alignment horizontal="justify" vertical="center" wrapText="1"/>
    </xf>
    <xf numFmtId="0" fontId="34" fillId="11" borderId="98" xfId="0" applyFont="1" applyFill="1" applyBorder="1" applyAlignment="1" applyProtection="1">
      <alignment horizontal="center" vertical="center"/>
      <protection locked="0"/>
    </xf>
    <xf numFmtId="0" fontId="21" fillId="19" borderId="25" xfId="0" applyFont="1" applyFill="1" applyBorder="1" applyAlignment="1">
      <alignment vertical="center" wrapText="1"/>
    </xf>
    <xf numFmtId="9" fontId="0" fillId="7" borderId="0" xfId="6" applyFont="1" applyFill="1" applyBorder="1" applyAlignment="1" applyProtection="1">
      <alignment vertical="center"/>
      <protection locked="0"/>
    </xf>
    <xf numFmtId="172" fontId="0" fillId="7" borderId="0" xfId="3" applyNumberFormat="1" applyFont="1" applyFill="1" applyBorder="1" applyAlignment="1" applyProtection="1">
      <alignment vertical="center"/>
    </xf>
    <xf numFmtId="172" fontId="3" fillId="10" borderId="2" xfId="3" applyNumberFormat="1" applyFont="1" applyFill="1" applyBorder="1" applyAlignment="1" applyProtection="1">
      <alignment horizontal="center" vertical="center"/>
    </xf>
    <xf numFmtId="9" fontId="0" fillId="10" borderId="2" xfId="6" applyFont="1" applyFill="1" applyBorder="1" applyAlignment="1" applyProtection="1">
      <alignment horizontal="center" vertical="center"/>
      <protection locked="0"/>
    </xf>
    <xf numFmtId="172" fontId="0" fillId="10" borderId="2" xfId="3" applyNumberFormat="1" applyFont="1" applyFill="1" applyBorder="1" applyAlignment="1" applyProtection="1">
      <alignment vertical="center"/>
    </xf>
    <xf numFmtId="172" fontId="0" fillId="10" borderId="2" xfId="3" applyNumberFormat="1" applyFont="1" applyFill="1" applyBorder="1" applyAlignment="1" applyProtection="1">
      <alignment vertical="center" wrapText="1"/>
    </xf>
    <xf numFmtId="172" fontId="3" fillId="11" borderId="2" xfId="3" applyNumberFormat="1" applyFont="1" applyFill="1" applyBorder="1" applyAlignment="1" applyProtection="1">
      <alignment vertical="center"/>
    </xf>
    <xf numFmtId="9" fontId="0" fillId="7" borderId="0" xfId="6" applyFont="1" applyFill="1" applyBorder="1" applyAlignment="1" applyProtection="1">
      <alignment vertical="center"/>
    </xf>
    <xf numFmtId="9" fontId="0" fillId="7" borderId="0" xfId="6" applyFont="1" applyFill="1" applyBorder="1" applyAlignment="1" applyProtection="1">
      <alignment horizontal="center" vertical="center" wrapText="1"/>
    </xf>
    <xf numFmtId="1" fontId="7" fillId="0" borderId="26" xfId="0" applyNumberFormat="1"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172" fontId="3" fillId="10" borderId="23" xfId="3" applyNumberFormat="1" applyFont="1" applyFill="1" applyBorder="1" applyAlignment="1" applyProtection="1">
      <alignment horizontal="center" vertical="center"/>
    </xf>
    <xf numFmtId="172" fontId="0" fillId="10" borderId="4" xfId="3" applyNumberFormat="1" applyFont="1" applyFill="1" applyBorder="1" applyAlignment="1" applyProtection="1">
      <alignment vertical="center"/>
    </xf>
    <xf numFmtId="172" fontId="0" fillId="10" borderId="4" xfId="3" applyNumberFormat="1" applyFont="1" applyFill="1" applyBorder="1" applyAlignment="1" applyProtection="1">
      <alignment vertical="center" wrapText="1"/>
    </xf>
    <xf numFmtId="172" fontId="3" fillId="11" borderId="9" xfId="3" applyNumberFormat="1" applyFont="1" applyFill="1" applyBorder="1" applyAlignment="1" applyProtection="1">
      <alignment vertical="center"/>
    </xf>
    <xf numFmtId="172" fontId="0" fillId="7" borderId="0" xfId="0" applyNumberFormat="1" applyFill="1" applyAlignment="1">
      <alignment vertical="center"/>
    </xf>
    <xf numFmtId="9" fontId="6" fillId="0" borderId="68" xfId="6" applyFont="1" applyFill="1" applyBorder="1" applyAlignment="1" applyProtection="1">
      <alignment horizontal="center" vertical="center"/>
      <protection locked="0"/>
    </xf>
    <xf numFmtId="172" fontId="9" fillId="0" borderId="130" xfId="3" applyNumberFormat="1" applyFont="1" applyFill="1" applyBorder="1" applyAlignment="1" applyProtection="1">
      <alignment vertical="center"/>
    </xf>
    <xf numFmtId="172" fontId="9" fillId="0" borderId="27" xfId="3" applyNumberFormat="1" applyFont="1" applyFill="1" applyBorder="1" applyAlignment="1" applyProtection="1">
      <alignment vertical="center"/>
    </xf>
    <xf numFmtId="172" fontId="9" fillId="0" borderId="130" xfId="3" applyNumberFormat="1" applyFont="1" applyFill="1" applyBorder="1" applyAlignment="1" applyProtection="1">
      <alignment vertical="center" wrapText="1"/>
    </xf>
    <xf numFmtId="172" fontId="9" fillId="0" borderId="27" xfId="3" applyNumberFormat="1" applyFont="1" applyFill="1" applyBorder="1" applyAlignment="1" applyProtection="1">
      <alignment vertical="center" wrapText="1"/>
    </xf>
    <xf numFmtId="172" fontId="3" fillId="0" borderId="130" xfId="3" applyNumberFormat="1" applyFont="1" applyFill="1" applyBorder="1" applyAlignment="1" applyProtection="1">
      <alignment vertical="center" wrapText="1"/>
      <protection locked="0"/>
    </xf>
    <xf numFmtId="172" fontId="3" fillId="0" borderId="27" xfId="3" applyNumberFormat="1" applyFont="1" applyFill="1" applyBorder="1" applyAlignment="1" applyProtection="1">
      <alignment vertical="center" wrapText="1"/>
      <protection locked="0"/>
    </xf>
    <xf numFmtId="172" fontId="0" fillId="0" borderId="0" xfId="0" applyNumberFormat="1" applyAlignment="1">
      <alignment vertical="center"/>
    </xf>
    <xf numFmtId="0" fontId="5" fillId="0" borderId="3" xfId="0" applyFont="1" applyBorder="1" applyAlignment="1" applyProtection="1">
      <alignment horizontal="center" vertical="center" wrapText="1"/>
      <protection locked="0"/>
    </xf>
    <xf numFmtId="173" fontId="74" fillId="11" borderId="12" xfId="6" applyNumberFormat="1" applyFont="1" applyFill="1" applyBorder="1" applyAlignment="1" applyProtection="1">
      <alignment horizontal="center" vertical="center" wrapText="1"/>
    </xf>
    <xf numFmtId="3" fontId="6" fillId="0" borderId="68" xfId="0" applyNumberFormat="1" applyFont="1" applyBorder="1" applyAlignment="1" applyProtection="1">
      <alignment horizontal="right" vertical="center"/>
      <protection locked="0"/>
    </xf>
    <xf numFmtId="0" fontId="21" fillId="10" borderId="88" xfId="0" applyFont="1" applyFill="1" applyBorder="1" applyAlignment="1">
      <alignment vertical="center" wrapText="1"/>
    </xf>
    <xf numFmtId="0" fontId="21" fillId="10" borderId="89" xfId="0" applyFont="1" applyFill="1" applyBorder="1" applyAlignment="1">
      <alignment vertical="center" wrapText="1"/>
    </xf>
    <xf numFmtId="0" fontId="91" fillId="0" borderId="43" xfId="0" applyFont="1" applyBorder="1" applyAlignment="1">
      <alignment vertical="center" wrapText="1"/>
    </xf>
    <xf numFmtId="0" fontId="91" fillId="0" borderId="0" xfId="0" applyFont="1" applyAlignment="1">
      <alignment vertical="center" wrapText="1"/>
    </xf>
    <xf numFmtId="0" fontId="91" fillId="0" borderId="78" xfId="0" applyFont="1" applyBorder="1" applyAlignment="1">
      <alignment vertical="center" wrapText="1"/>
    </xf>
    <xf numFmtId="0" fontId="91" fillId="0" borderId="52" xfId="0" applyFont="1" applyBorder="1" applyAlignment="1">
      <alignment vertical="center" wrapText="1"/>
    </xf>
    <xf numFmtId="0" fontId="91" fillId="0" borderId="99" xfId="0" applyFont="1" applyBorder="1" applyAlignment="1">
      <alignment vertical="center" wrapText="1"/>
    </xf>
    <xf numFmtId="173" fontId="55" fillId="0" borderId="2" xfId="6" applyNumberFormat="1" applyFont="1" applyFill="1" applyBorder="1" applyAlignment="1" applyProtection="1">
      <alignment horizontal="center" vertical="center" wrapText="1"/>
      <protection locked="0"/>
    </xf>
    <xf numFmtId="0" fontId="9" fillId="0" borderId="87" xfId="0" applyFont="1" applyBorder="1" applyAlignment="1">
      <alignment horizontal="right" vertical="center" wrapText="1"/>
    </xf>
    <xf numFmtId="0" fontId="9" fillId="0" borderId="88" xfId="0" applyFont="1" applyBorder="1" applyAlignment="1">
      <alignment horizontal="right" vertical="center" wrapText="1"/>
    </xf>
    <xf numFmtId="0" fontId="13" fillId="0" borderId="88" xfId="0" applyFont="1" applyBorder="1" applyAlignment="1">
      <alignment horizontal="left" vertical="center" wrapText="1"/>
    </xf>
    <xf numFmtId="0" fontId="13" fillId="0" borderId="89" xfId="0" applyFont="1" applyBorder="1" applyAlignment="1">
      <alignment horizontal="left" vertical="center" wrapText="1"/>
    </xf>
    <xf numFmtId="0" fontId="9" fillId="10" borderId="49" xfId="0" applyFont="1" applyFill="1" applyBorder="1" applyAlignment="1">
      <alignment vertical="center"/>
    </xf>
    <xf numFmtId="0" fontId="12" fillId="10" borderId="0" xfId="0" applyFont="1" applyFill="1" applyAlignment="1">
      <alignment horizontal="left" vertical="center" wrapText="1"/>
    </xf>
    <xf numFmtId="0" fontId="12" fillId="10" borderId="50" xfId="0" applyFont="1" applyFill="1" applyBorder="1" applyAlignment="1">
      <alignment horizontal="left" vertical="center" wrapText="1"/>
    </xf>
    <xf numFmtId="0" fontId="9" fillId="10" borderId="0" xfId="0" applyFont="1" applyFill="1" applyAlignment="1">
      <alignment vertical="center"/>
    </xf>
    <xf numFmtId="0" fontId="9" fillId="10" borderId="50" xfId="0" applyFont="1" applyFill="1" applyBorder="1" applyAlignment="1">
      <alignment vertical="center"/>
    </xf>
    <xf numFmtId="0" fontId="11" fillId="10" borderId="49" xfId="0" applyFont="1" applyFill="1" applyBorder="1" applyAlignment="1">
      <alignment horizontal="right" vertical="center" wrapText="1"/>
    </xf>
    <xf numFmtId="0" fontId="26" fillId="0" borderId="0" xfId="0" applyFont="1" applyAlignment="1">
      <alignment horizontal="justify" vertical="center" wrapText="1"/>
    </xf>
    <xf numFmtId="0" fontId="26" fillId="0" borderId="50" xfId="0" applyFont="1" applyBorder="1" applyAlignment="1">
      <alignment horizontal="justify" vertical="center" wrapText="1"/>
    </xf>
    <xf numFmtId="0" fontId="26" fillId="0" borderId="0" xfId="0" applyFont="1" applyAlignment="1">
      <alignment vertical="center" wrapText="1"/>
    </xf>
    <xf numFmtId="0" fontId="26" fillId="0" borderId="50" xfId="0" applyFont="1" applyBorder="1" applyAlignment="1">
      <alignment vertical="center" wrapText="1"/>
    </xf>
    <xf numFmtId="0" fontId="11" fillId="10" borderId="49" xfId="0" applyFont="1" applyFill="1" applyBorder="1" applyAlignment="1">
      <alignment vertical="center" wrapText="1"/>
    </xf>
    <xf numFmtId="0" fontId="20" fillId="0" borderId="51" xfId="0" applyFont="1" applyBorder="1"/>
    <xf numFmtId="0" fontId="20" fillId="0" borderId="52" xfId="0" applyFont="1" applyBorder="1"/>
    <xf numFmtId="0" fontId="20" fillId="0" borderId="53" xfId="0" applyFont="1" applyBorder="1"/>
    <xf numFmtId="0" fontId="20" fillId="7" borderId="0" xfId="0" applyFont="1" applyFill="1" applyAlignment="1">
      <alignment horizontal="center"/>
    </xf>
    <xf numFmtId="3" fontId="3" fillId="0" borderId="130" xfId="0" applyNumberFormat="1" applyFont="1" applyBorder="1" applyAlignment="1" applyProtection="1">
      <alignment vertical="center" wrapText="1"/>
      <protection locked="0"/>
    </xf>
    <xf numFmtId="3" fontId="3" fillId="0" borderId="27" xfId="0" applyNumberFormat="1" applyFont="1" applyBorder="1" applyAlignment="1" applyProtection="1">
      <alignment vertical="center" wrapText="1"/>
      <protection locked="0"/>
    </xf>
    <xf numFmtId="0" fontId="20" fillId="0" borderId="0" xfId="0" applyFont="1" applyAlignment="1">
      <alignment horizontal="center" vertical="center"/>
    </xf>
    <xf numFmtId="0" fontId="20" fillId="7" borderId="0" xfId="0" applyFont="1" applyFill="1" applyAlignment="1">
      <alignment horizontal="center" vertical="center"/>
    </xf>
    <xf numFmtId="171" fontId="20" fillId="7" borderId="0" xfId="0" applyNumberFormat="1" applyFont="1" applyFill="1" applyAlignment="1">
      <alignment horizontal="center" vertical="center"/>
    </xf>
    <xf numFmtId="3" fontId="7" fillId="0" borderId="130" xfId="0" applyNumberFormat="1" applyFont="1" applyBorder="1" applyAlignment="1">
      <alignment vertical="center"/>
    </xf>
    <xf numFmtId="3" fontId="7" fillId="0" borderId="27" xfId="0" applyNumberFormat="1" applyFont="1" applyBorder="1" applyAlignment="1">
      <alignment vertical="center"/>
    </xf>
    <xf numFmtId="3" fontId="6" fillId="0" borderId="130" xfId="0" applyNumberFormat="1" applyFont="1" applyBorder="1" applyAlignment="1" applyProtection="1">
      <alignment horizontal="right" vertical="center"/>
      <protection locked="0"/>
    </xf>
    <xf numFmtId="3" fontId="9" fillId="0" borderId="130" xfId="0" applyNumberFormat="1" applyFont="1" applyBorder="1" applyAlignment="1">
      <alignment vertical="center"/>
    </xf>
    <xf numFmtId="3" fontId="9" fillId="0" borderId="27" xfId="0" applyNumberFormat="1" applyFont="1" applyBorder="1" applyAlignment="1">
      <alignment vertical="center"/>
    </xf>
    <xf numFmtId="0" fontId="6" fillId="0" borderId="0" xfId="0" applyFont="1" applyAlignment="1" applyProtection="1">
      <alignment horizontal="center" vertical="center"/>
      <protection locked="0"/>
    </xf>
    <xf numFmtId="0" fontId="6" fillId="0" borderId="3" xfId="0" applyFont="1" applyBorder="1" applyAlignment="1" applyProtection="1">
      <alignment horizontal="center" vertical="center" wrapText="1"/>
      <protection locked="0"/>
    </xf>
    <xf numFmtId="0" fontId="9" fillId="7" borderId="0" xfId="0" applyFont="1" applyFill="1" applyAlignment="1">
      <alignment horizontal="center" vertical="center"/>
    </xf>
    <xf numFmtId="3" fontId="3" fillId="0" borderId="130" xfId="0" applyNumberFormat="1" applyFont="1" applyBorder="1" applyAlignment="1">
      <alignment vertical="center"/>
    </xf>
    <xf numFmtId="3" fontId="3" fillId="0" borderId="27" xfId="0" applyNumberFormat="1" applyFont="1" applyBorder="1" applyAlignment="1">
      <alignment vertical="center"/>
    </xf>
    <xf numFmtId="1" fontId="7" fillId="0" borderId="26" xfId="0" applyNumberFormat="1" applyFont="1" applyBorder="1" applyAlignment="1">
      <alignment horizontal="center" vertical="center" wrapText="1"/>
    </xf>
    <xf numFmtId="3" fontId="6" fillId="0" borderId="56" xfId="0" applyNumberFormat="1" applyFont="1" applyBorder="1" applyAlignment="1">
      <alignment horizontal="right" vertical="center"/>
    </xf>
    <xf numFmtId="3" fontId="20" fillId="0" borderId="27" xfId="0" applyNumberFormat="1" applyFont="1" applyBorder="1" applyAlignment="1">
      <alignment horizontal="right" vertical="center"/>
    </xf>
    <xf numFmtId="0" fontId="9" fillId="0" borderId="13" xfId="0" applyFont="1" applyBorder="1" applyAlignment="1">
      <alignment vertical="center"/>
    </xf>
    <xf numFmtId="0" fontId="9" fillId="0" borderId="16" xfId="0" applyFont="1" applyBorder="1" applyAlignment="1">
      <alignment vertical="center"/>
    </xf>
    <xf numFmtId="0" fontId="9" fillId="0" borderId="86" xfId="0" applyFont="1" applyBorder="1" applyAlignment="1">
      <alignment vertical="center"/>
    </xf>
    <xf numFmtId="3" fontId="43" fillId="0" borderId="73" xfId="0" applyNumberFormat="1" applyFont="1" applyBorder="1" applyAlignment="1">
      <alignment vertical="center"/>
    </xf>
    <xf numFmtId="3" fontId="43" fillId="0" borderId="35" xfId="0" applyNumberFormat="1" applyFont="1" applyBorder="1" applyAlignment="1">
      <alignment vertical="center"/>
    </xf>
    <xf numFmtId="0" fontId="74" fillId="0" borderId="0" xfId="0" applyFont="1" applyAlignment="1">
      <alignment wrapText="1"/>
    </xf>
    <xf numFmtId="3" fontId="7" fillId="0" borderId="0" xfId="0" applyNumberFormat="1" applyFont="1"/>
    <xf numFmtId="3" fontId="7" fillId="0" borderId="71" xfId="0" applyNumberFormat="1" applyFont="1" applyBorder="1" applyAlignment="1">
      <alignment horizontal="right" vertical="center"/>
    </xf>
    <xf numFmtId="172" fontId="20" fillId="7" borderId="0" xfId="0" applyNumberFormat="1" applyFont="1" applyFill="1"/>
    <xf numFmtId="1" fontId="7" fillId="0" borderId="56" xfId="0" applyNumberFormat="1" applyFont="1" applyBorder="1" applyAlignment="1" applyProtection="1">
      <alignment horizontal="center" vertical="center" wrapText="1"/>
      <protection locked="0"/>
    </xf>
    <xf numFmtId="3" fontId="2" fillId="0" borderId="70" xfId="0" applyNumberFormat="1" applyFont="1" applyBorder="1" applyAlignment="1">
      <alignment horizontal="center" vertical="center" wrapText="1"/>
    </xf>
    <xf numFmtId="0" fontId="6" fillId="0" borderId="50" xfId="0" applyFont="1" applyBorder="1" applyAlignment="1" applyProtection="1">
      <alignment horizontal="center" vertical="center"/>
      <protection locked="0"/>
    </xf>
    <xf numFmtId="0" fontId="6" fillId="0" borderId="4"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1" fontId="7" fillId="0" borderId="56" xfId="0" applyNumberFormat="1" applyFont="1" applyBorder="1" applyAlignment="1">
      <alignment horizontal="center" vertical="center" wrapText="1"/>
    </xf>
    <xf numFmtId="3" fontId="3" fillId="0" borderId="70" xfId="0" applyNumberFormat="1" applyFont="1" applyBorder="1" applyAlignment="1">
      <alignment horizontal="right" vertical="center" wrapText="1"/>
    </xf>
    <xf numFmtId="3" fontId="3" fillId="0" borderId="70" xfId="0" applyNumberFormat="1" applyFont="1" applyBorder="1" applyAlignment="1">
      <alignment vertical="center" wrapText="1"/>
    </xf>
    <xf numFmtId="3" fontId="3" fillId="0" borderId="55" xfId="0" applyNumberFormat="1" applyFont="1" applyBorder="1" applyAlignment="1">
      <alignment horizontal="center" vertical="center" wrapText="1"/>
    </xf>
    <xf numFmtId="0" fontId="26" fillId="0" borderId="0" xfId="0" applyFont="1"/>
    <xf numFmtId="0" fontId="60" fillId="0" borderId="0" xfId="0" applyFont="1"/>
    <xf numFmtId="0" fontId="11" fillId="0" borderId="50" xfId="0" applyFont="1" applyBorder="1" applyAlignment="1">
      <alignment vertical="center" wrapText="1"/>
    </xf>
    <xf numFmtId="3" fontId="2" fillId="0" borderId="70" xfId="0" applyNumberFormat="1" applyFont="1" applyBorder="1" applyAlignment="1">
      <alignment horizontal="right" vertical="center" wrapText="1"/>
    </xf>
    <xf numFmtId="3" fontId="3" fillId="0" borderId="72" xfId="0" applyNumberFormat="1" applyFont="1" applyBorder="1" applyAlignment="1">
      <alignment horizontal="right" vertical="center" wrapText="1"/>
    </xf>
    <xf numFmtId="0" fontId="74" fillId="7" borderId="0" xfId="0" applyFont="1" applyFill="1" applyAlignment="1">
      <alignment wrapText="1"/>
    </xf>
    <xf numFmtId="0" fontId="3" fillId="10" borderId="22" xfId="0" applyFont="1" applyFill="1" applyBorder="1" applyAlignment="1">
      <alignment horizontal="center" vertical="center"/>
    </xf>
    <xf numFmtId="172" fontId="20" fillId="0" borderId="50" xfId="0" applyNumberFormat="1" applyFont="1" applyBorder="1"/>
    <xf numFmtId="0" fontId="9" fillId="7" borderId="0" xfId="0" applyFont="1" applyFill="1" applyAlignment="1">
      <alignment horizontal="center" vertical="center" wrapText="1"/>
    </xf>
    <xf numFmtId="0" fontId="13" fillId="7" borderId="0" xfId="0" applyFont="1" applyFill="1" applyAlignment="1">
      <alignment horizontal="left" vertical="center" wrapText="1"/>
    </xf>
    <xf numFmtId="0" fontId="9" fillId="7" borderId="0" xfId="0" applyFont="1" applyFill="1" applyAlignment="1">
      <alignment horizontal="right" vertical="center" wrapText="1"/>
    </xf>
    <xf numFmtId="0" fontId="9" fillId="7" borderId="76" xfId="0" applyFont="1" applyFill="1" applyBorder="1" applyAlignment="1">
      <alignment horizontal="right" vertical="center"/>
    </xf>
    <xf numFmtId="0" fontId="9" fillId="7" borderId="56" xfId="0" applyFont="1" applyFill="1" applyBorder="1" applyAlignment="1">
      <alignment horizontal="right" vertical="center"/>
    </xf>
    <xf numFmtId="0" fontId="27" fillId="7" borderId="56" xfId="0" applyFont="1" applyFill="1" applyBorder="1" applyAlignment="1">
      <alignment horizontal="left" vertical="center" wrapText="1"/>
    </xf>
    <xf numFmtId="0" fontId="27" fillId="7" borderId="5" xfId="0" applyFont="1" applyFill="1" applyBorder="1" applyAlignment="1">
      <alignment horizontal="left" vertical="center" wrapText="1"/>
    </xf>
    <xf numFmtId="0" fontId="9" fillId="7" borderId="11" xfId="0" applyFont="1" applyFill="1" applyBorder="1" applyAlignment="1">
      <alignment vertical="center"/>
    </xf>
    <xf numFmtId="0" fontId="26" fillId="7" borderId="3" xfId="0" applyFont="1" applyFill="1" applyBorder="1" applyAlignment="1">
      <alignment vertical="center" wrapText="1"/>
    </xf>
    <xf numFmtId="0" fontId="26" fillId="7" borderId="56" xfId="0" applyFont="1" applyFill="1" applyBorder="1" applyAlignment="1">
      <alignment vertical="center" wrapText="1"/>
    </xf>
    <xf numFmtId="0" fontId="26" fillId="7" borderId="0" xfId="0" applyFont="1" applyFill="1" applyAlignment="1">
      <alignment vertical="center" wrapText="1"/>
    </xf>
    <xf numFmtId="0" fontId="9" fillId="0" borderId="0" xfId="0" applyFont="1" applyAlignment="1">
      <alignment vertical="center"/>
    </xf>
    <xf numFmtId="0" fontId="11" fillId="0" borderId="0" xfId="0" applyFont="1" applyAlignment="1">
      <alignment vertical="center"/>
    </xf>
    <xf numFmtId="0" fontId="9" fillId="0" borderId="50" xfId="0" applyFont="1" applyBorder="1" applyAlignment="1">
      <alignment vertical="center"/>
    </xf>
    <xf numFmtId="0" fontId="11" fillId="7" borderId="2" xfId="0" applyFont="1" applyFill="1" applyBorder="1" applyAlignment="1">
      <alignment horizontal="center" vertical="center" wrapText="1"/>
    </xf>
    <xf numFmtId="0" fontId="9" fillId="7" borderId="0" xfId="0" applyFont="1" applyFill="1" applyAlignment="1">
      <alignment vertical="center"/>
    </xf>
    <xf numFmtId="1" fontId="11" fillId="7" borderId="13" xfId="0" applyNumberFormat="1" applyFont="1" applyFill="1" applyBorder="1" applyAlignment="1">
      <alignment horizontal="center" vertical="center" wrapText="1"/>
    </xf>
    <xf numFmtId="0" fontId="11" fillId="7" borderId="16" xfId="0" applyFont="1" applyFill="1" applyBorder="1" applyAlignment="1">
      <alignment horizontal="center" vertical="center" wrapText="1"/>
    </xf>
    <xf numFmtId="0" fontId="11" fillId="7" borderId="61" xfId="0" applyFont="1" applyFill="1" applyBorder="1" applyAlignment="1">
      <alignment horizontal="center" vertical="center" wrapText="1"/>
    </xf>
    <xf numFmtId="0" fontId="11" fillId="7" borderId="62" xfId="0" applyFont="1" applyFill="1" applyBorder="1" applyAlignment="1">
      <alignment horizontal="center" vertical="center" wrapText="1"/>
    </xf>
    <xf numFmtId="3" fontId="7" fillId="0" borderId="69" xfId="0" applyNumberFormat="1" applyFont="1" applyBorder="1" applyAlignment="1">
      <alignment horizontal="right" vertical="center"/>
    </xf>
    <xf numFmtId="3" fontId="41" fillId="0" borderId="70" xfId="0" applyNumberFormat="1" applyFont="1" applyBorder="1" applyAlignment="1">
      <alignment horizontal="right" vertical="center"/>
    </xf>
    <xf numFmtId="1" fontId="7" fillId="7" borderId="26" xfId="0" applyNumberFormat="1" applyFont="1" applyFill="1" applyBorder="1" applyAlignment="1">
      <alignment horizontal="center" vertical="center" wrapText="1"/>
    </xf>
    <xf numFmtId="3" fontId="7" fillId="7" borderId="56" xfId="0" applyNumberFormat="1" applyFont="1" applyFill="1" applyBorder="1" applyAlignment="1">
      <alignment horizontal="right" vertical="center"/>
    </xf>
    <xf numFmtId="3" fontId="7" fillId="7" borderId="69" xfId="0" applyNumberFormat="1" applyFont="1" applyFill="1" applyBorder="1" applyAlignment="1">
      <alignment horizontal="right" vertical="center"/>
    </xf>
    <xf numFmtId="3" fontId="7" fillId="7" borderId="70" xfId="0" applyNumberFormat="1" applyFont="1" applyFill="1" applyBorder="1" applyAlignment="1">
      <alignment horizontal="right" vertical="center"/>
    </xf>
    <xf numFmtId="0" fontId="11" fillId="0" borderId="56" xfId="0" applyFont="1" applyBorder="1" applyAlignment="1">
      <alignment vertical="center"/>
    </xf>
    <xf numFmtId="3" fontId="108" fillId="0" borderId="27" xfId="0" applyNumberFormat="1" applyFont="1" applyBorder="1" applyAlignment="1">
      <alignment vertical="center"/>
    </xf>
    <xf numFmtId="3" fontId="5" fillId="0" borderId="56" xfId="0" applyNumberFormat="1" applyFont="1" applyBorder="1" applyAlignment="1">
      <alignment horizontal="right" vertical="center"/>
    </xf>
    <xf numFmtId="1" fontId="80" fillId="0" borderId="26" xfId="0" applyNumberFormat="1" applyFont="1" applyBorder="1" applyAlignment="1" applyProtection="1">
      <alignment horizontal="center" vertical="center" wrapText="1"/>
      <protection locked="0"/>
    </xf>
    <xf numFmtId="0" fontId="7" fillId="7" borderId="1" xfId="0" applyFont="1" applyFill="1" applyBorder="1" applyAlignment="1">
      <alignment vertical="center" wrapText="1"/>
    </xf>
    <xf numFmtId="0" fontId="7" fillId="7" borderId="0" xfId="0" applyFont="1" applyFill="1" applyAlignment="1">
      <alignment horizontal="center" vertical="center"/>
    </xf>
    <xf numFmtId="1" fontId="7" fillId="7" borderId="64" xfId="0" applyNumberFormat="1" applyFont="1" applyFill="1" applyBorder="1" applyAlignment="1">
      <alignment horizontal="center" vertical="center" wrapText="1"/>
    </xf>
    <xf numFmtId="9" fontId="7" fillId="7" borderId="68" xfId="6" applyFont="1" applyFill="1" applyBorder="1" applyAlignment="1" applyProtection="1">
      <alignment horizontal="center" vertical="center"/>
    </xf>
    <xf numFmtId="173" fontId="7" fillId="7" borderId="68" xfId="6" applyNumberFormat="1" applyFont="1" applyFill="1" applyBorder="1" applyAlignment="1" applyProtection="1">
      <alignment horizontal="center" vertical="center"/>
    </xf>
    <xf numFmtId="1" fontId="6" fillId="0" borderId="64" xfId="0" applyNumberFormat="1" applyFont="1" applyBorder="1" applyAlignment="1" applyProtection="1">
      <alignment horizontal="center" vertical="center" wrapText="1"/>
      <protection locked="0"/>
    </xf>
    <xf numFmtId="0" fontId="7" fillId="7" borderId="3" xfId="0" applyFont="1" applyFill="1" applyBorder="1" applyAlignment="1">
      <alignment horizontal="center" vertical="center" wrapText="1"/>
    </xf>
    <xf numFmtId="9" fontId="7" fillId="7" borderId="54" xfId="6" applyFont="1" applyFill="1" applyBorder="1" applyAlignment="1" applyProtection="1">
      <alignment horizontal="center" vertical="center" wrapText="1"/>
    </xf>
    <xf numFmtId="0" fontId="7" fillId="7" borderId="64" xfId="0" applyFont="1" applyFill="1" applyBorder="1" applyAlignment="1">
      <alignment horizontal="center" vertical="center" wrapText="1"/>
    </xf>
    <xf numFmtId="0" fontId="7" fillId="7" borderId="26" xfId="0" applyFont="1" applyFill="1" applyBorder="1" applyAlignment="1">
      <alignment vertical="center" wrapText="1"/>
    </xf>
    <xf numFmtId="0" fontId="7" fillId="7" borderId="56" xfId="0" applyFont="1" applyFill="1" applyBorder="1" applyAlignment="1">
      <alignment horizontal="center" vertical="center" wrapText="1"/>
    </xf>
    <xf numFmtId="9" fontId="7" fillId="7" borderId="56" xfId="6" applyFont="1" applyFill="1" applyBorder="1" applyAlignment="1" applyProtection="1">
      <alignment horizontal="center" vertical="center" wrapText="1"/>
    </xf>
    <xf numFmtId="3" fontId="7" fillId="7" borderId="27" xfId="0" applyNumberFormat="1" applyFont="1" applyFill="1" applyBorder="1" applyAlignment="1">
      <alignment horizontal="right" vertical="center"/>
    </xf>
    <xf numFmtId="1" fontId="7" fillId="7" borderId="28" xfId="0" applyNumberFormat="1" applyFont="1" applyFill="1" applyBorder="1" applyAlignment="1">
      <alignment horizontal="center" vertical="center" wrapText="1"/>
    </xf>
    <xf numFmtId="3" fontId="7" fillId="7" borderId="57" xfId="0" applyNumberFormat="1" applyFont="1" applyFill="1" applyBorder="1" applyAlignment="1">
      <alignment horizontal="right" vertical="center"/>
    </xf>
    <xf numFmtId="3" fontId="7" fillId="7" borderId="71" xfId="0" applyNumberFormat="1" applyFont="1" applyFill="1" applyBorder="1" applyAlignment="1">
      <alignment horizontal="right" vertical="center"/>
    </xf>
    <xf numFmtId="3" fontId="7" fillId="7" borderId="72" xfId="0" applyNumberFormat="1" applyFont="1" applyFill="1" applyBorder="1" applyAlignment="1">
      <alignment horizontal="right" vertical="center"/>
    </xf>
    <xf numFmtId="1" fontId="7" fillId="0" borderId="28" xfId="0" applyNumberFormat="1" applyFont="1" applyBorder="1" applyAlignment="1" applyProtection="1">
      <alignment horizontal="center" vertical="center" wrapText="1"/>
      <protection locked="0"/>
    </xf>
    <xf numFmtId="3" fontId="6" fillId="0" borderId="57" xfId="0" applyNumberFormat="1" applyFont="1" applyBorder="1" applyAlignment="1">
      <alignment horizontal="right" vertical="center"/>
    </xf>
    <xf numFmtId="3" fontId="9" fillId="7" borderId="73" xfId="0" applyNumberFormat="1" applyFont="1" applyFill="1" applyBorder="1" applyAlignment="1">
      <alignment vertical="center"/>
    </xf>
    <xf numFmtId="3" fontId="9" fillId="7" borderId="62" xfId="0" applyNumberFormat="1" applyFont="1" applyFill="1" applyBorder="1" applyAlignment="1">
      <alignment vertical="center"/>
    </xf>
    <xf numFmtId="3" fontId="43" fillId="11" borderId="62" xfId="0" applyNumberFormat="1" applyFont="1" applyFill="1" applyBorder="1" applyAlignment="1">
      <alignment vertical="center"/>
    </xf>
    <xf numFmtId="3" fontId="7" fillId="7" borderId="0" xfId="0" applyNumberFormat="1" applyFont="1" applyFill="1"/>
    <xf numFmtId="0" fontId="103" fillId="27" borderId="0" xfId="0" applyFont="1" applyFill="1" applyAlignment="1" applyProtection="1">
      <alignment horizontal="center" vertical="center" wrapText="1"/>
      <protection locked="0"/>
    </xf>
    <xf numFmtId="0" fontId="9" fillId="27" borderId="0" xfId="0" applyFont="1" applyFill="1" applyAlignment="1" applyProtection="1">
      <alignment horizontal="center" vertical="center"/>
      <protection locked="0"/>
    </xf>
    <xf numFmtId="0" fontId="9" fillId="27" borderId="0" xfId="0" applyFont="1" applyFill="1" applyAlignment="1">
      <alignment horizontal="center" vertical="center"/>
    </xf>
    <xf numFmtId="0" fontId="56" fillId="0" borderId="83" xfId="0" applyFont="1" applyBorder="1" applyAlignment="1">
      <alignment horizontal="center" vertical="center" wrapText="1"/>
    </xf>
    <xf numFmtId="9" fontId="24" fillId="0" borderId="18" xfId="6" applyFont="1" applyFill="1" applyBorder="1" applyAlignment="1" applyProtection="1">
      <alignment horizontal="center" vertical="center"/>
    </xf>
    <xf numFmtId="0" fontId="1" fillId="6" borderId="0" xfId="7" applyFill="1" applyAlignment="1">
      <alignment vertical="center"/>
    </xf>
    <xf numFmtId="0" fontId="1" fillId="6" borderId="0" xfId="7" applyFill="1" applyAlignment="1">
      <alignment vertical="center" wrapText="1"/>
    </xf>
    <xf numFmtId="0" fontId="48" fillId="0" borderId="52" xfId="7" applyFont="1" applyBorder="1" applyAlignment="1">
      <alignment horizontal="center" vertical="center" wrapText="1"/>
    </xf>
    <xf numFmtId="0" fontId="28" fillId="10" borderId="2" xfId="7" applyFont="1" applyFill="1" applyBorder="1" applyAlignment="1">
      <alignment horizontal="center" vertical="center" wrapText="1"/>
    </xf>
    <xf numFmtId="0" fontId="28" fillId="10" borderId="4" xfId="7" applyFont="1" applyFill="1" applyBorder="1" applyAlignment="1">
      <alignment horizontal="center" vertical="center" wrapText="1"/>
    </xf>
    <xf numFmtId="0" fontId="55" fillId="10" borderId="49" xfId="7" applyFont="1" applyFill="1" applyBorder="1" applyAlignment="1">
      <alignment vertical="center"/>
    </xf>
    <xf numFmtId="0" fontId="55" fillId="10" borderId="0" xfId="7" applyFont="1" applyFill="1" applyAlignment="1">
      <alignment vertical="center"/>
    </xf>
    <xf numFmtId="0" fontId="55" fillId="10" borderId="0" xfId="7" applyFont="1" applyFill="1" applyAlignment="1">
      <alignment horizontal="center" vertical="center"/>
    </xf>
    <xf numFmtId="0" fontId="55" fillId="10" borderId="50" xfId="7" applyFont="1" applyFill="1" applyBorder="1" applyAlignment="1">
      <alignment horizontal="center" vertical="center"/>
    </xf>
    <xf numFmtId="0" fontId="5" fillId="6" borderId="0" xfId="7" applyFont="1" applyFill="1" applyAlignment="1">
      <alignment horizontal="centerContinuous" vertical="center"/>
    </xf>
    <xf numFmtId="0" fontId="55" fillId="10" borderId="50" xfId="7" applyFont="1" applyFill="1" applyBorder="1" applyAlignment="1">
      <alignment vertical="center"/>
    </xf>
    <xf numFmtId="0" fontId="5" fillId="6" borderId="0" xfId="7" applyFont="1" applyFill="1" applyAlignment="1">
      <alignment vertical="center"/>
    </xf>
    <xf numFmtId="171" fontId="46" fillId="10" borderId="2" xfId="7" applyNumberFormat="1" applyFont="1" applyFill="1" applyBorder="1" applyAlignment="1" applyProtection="1">
      <alignment vertical="center"/>
      <protection locked="0"/>
    </xf>
    <xf numFmtId="0" fontId="109" fillId="10" borderId="82" xfId="7" applyFont="1" applyFill="1" applyBorder="1" applyAlignment="1">
      <alignment vertical="center" wrapText="1"/>
    </xf>
    <xf numFmtId="3" fontId="55" fillId="10" borderId="2" xfId="7" applyNumberFormat="1" applyFont="1" applyFill="1" applyBorder="1" applyAlignment="1">
      <alignment vertical="center" wrapText="1"/>
    </xf>
    <xf numFmtId="171" fontId="46" fillId="10" borderId="0" xfId="7" applyNumberFormat="1" applyFont="1" applyFill="1" applyAlignment="1" applyProtection="1">
      <alignment vertical="center"/>
      <protection locked="0"/>
    </xf>
    <xf numFmtId="1" fontId="55" fillId="10" borderId="2" xfId="7" applyNumberFormat="1" applyFont="1" applyFill="1" applyBorder="1" applyAlignment="1">
      <alignment vertical="center"/>
    </xf>
    <xf numFmtId="3" fontId="46" fillId="10" borderId="2" xfId="7" applyNumberFormat="1" applyFont="1" applyFill="1" applyBorder="1" applyAlignment="1" applyProtection="1">
      <alignment vertical="center" wrapText="1"/>
      <protection locked="0"/>
    </xf>
    <xf numFmtId="0" fontId="129" fillId="0" borderId="0" xfId="7" applyFont="1" applyAlignment="1">
      <alignment vertical="center"/>
    </xf>
    <xf numFmtId="1" fontId="55" fillId="10" borderId="0" xfId="7" applyNumberFormat="1" applyFont="1" applyFill="1" applyAlignment="1">
      <alignment vertical="center"/>
    </xf>
    <xf numFmtId="0" fontId="55" fillId="0" borderId="0" xfId="7" applyFont="1" applyAlignment="1">
      <alignment vertical="center"/>
    </xf>
    <xf numFmtId="0" fontId="72" fillId="0" borderId="0" xfId="7" applyFont="1" applyAlignment="1">
      <alignment horizontal="center" vertical="center"/>
    </xf>
    <xf numFmtId="0" fontId="55" fillId="0" borderId="50" xfId="7" applyFont="1" applyBorder="1" applyAlignment="1">
      <alignment vertical="center"/>
    </xf>
    <xf numFmtId="171" fontId="46" fillId="10" borderId="2" xfId="7" applyNumberFormat="1" applyFont="1" applyFill="1" applyBorder="1" applyAlignment="1">
      <alignment vertical="center"/>
    </xf>
    <xf numFmtId="9" fontId="76" fillId="0" borderId="2" xfId="7" applyNumberFormat="1" applyFont="1" applyBorder="1" applyAlignment="1" applyProtection="1">
      <alignment vertical="center"/>
      <protection locked="0"/>
    </xf>
    <xf numFmtId="3" fontId="55" fillId="0" borderId="0" xfId="7" applyNumberFormat="1" applyFont="1" applyAlignment="1">
      <alignment vertical="center" wrapText="1"/>
    </xf>
    <xf numFmtId="9" fontId="29" fillId="0" borderId="2" xfId="7" applyNumberFormat="1" applyFont="1" applyBorder="1" applyAlignment="1">
      <alignment vertical="center"/>
    </xf>
    <xf numFmtId="188" fontId="29" fillId="0" borderId="2" xfId="9" applyNumberFormat="1" applyFont="1" applyFill="1" applyBorder="1" applyAlignment="1" applyProtection="1">
      <alignment horizontal="right" vertical="center" wrapText="1"/>
    </xf>
    <xf numFmtId="0" fontId="79" fillId="10" borderId="0" xfId="7" applyFont="1" applyFill="1" applyAlignment="1">
      <alignment horizontal="center" vertical="center" wrapText="1"/>
    </xf>
    <xf numFmtId="0" fontId="134" fillId="6" borderId="0" xfId="7" applyFont="1" applyFill="1" applyAlignment="1">
      <alignment vertical="center"/>
    </xf>
    <xf numFmtId="173" fontId="29" fillId="0" borderId="2" xfId="7" applyNumberFormat="1" applyFont="1" applyBorder="1" applyAlignment="1" applyProtection="1">
      <alignment vertical="center"/>
      <protection locked="0"/>
    </xf>
    <xf numFmtId="3" fontId="91" fillId="0" borderId="12" xfId="7" applyNumberFormat="1" applyFont="1" applyBorder="1" applyAlignment="1">
      <alignment horizontal="center" vertical="center" wrapText="1"/>
    </xf>
    <xf numFmtId="0" fontId="79" fillId="10" borderId="50" xfId="7" applyFont="1" applyFill="1" applyBorder="1" applyAlignment="1">
      <alignment horizontal="center" vertical="center" wrapText="1"/>
    </xf>
    <xf numFmtId="0" fontId="73" fillId="0" borderId="51" xfId="7" applyFont="1" applyBorder="1" applyAlignment="1">
      <alignment horizontal="right"/>
    </xf>
    <xf numFmtId="1" fontId="73" fillId="0" borderId="52" xfId="7" applyNumberFormat="1" applyFont="1" applyBorder="1" applyAlignment="1">
      <alignment horizontal="left"/>
    </xf>
    <xf numFmtId="0" fontId="55" fillId="0" borderId="52" xfId="7" applyFont="1" applyBorder="1" applyAlignment="1">
      <alignment vertical="center"/>
    </xf>
    <xf numFmtId="0" fontId="28" fillId="0" borderId="52" xfId="7" applyFont="1" applyBorder="1" applyAlignment="1">
      <alignment horizontal="center" vertical="center" wrapText="1"/>
    </xf>
    <xf numFmtId="3" fontId="71" fillId="0" borderId="52" xfId="7" applyNumberFormat="1" applyFont="1" applyBorder="1" applyAlignment="1">
      <alignment horizontal="center" vertical="center" wrapText="1"/>
    </xf>
    <xf numFmtId="0" fontId="55" fillId="0" borderId="53" xfId="7" applyFont="1" applyBorder="1" applyAlignment="1">
      <alignment vertical="center"/>
    </xf>
    <xf numFmtId="0" fontId="5" fillId="6" borderId="0" xfId="7" applyFont="1" applyFill="1" applyAlignment="1">
      <alignment vertical="center" wrapText="1"/>
    </xf>
    <xf numFmtId="0" fontId="2" fillId="6" borderId="0" xfId="7" applyFont="1" applyFill="1" applyAlignment="1">
      <alignment horizontal="left" vertical="center" wrapText="1"/>
    </xf>
    <xf numFmtId="2" fontId="2" fillId="6" borderId="0" xfId="7" applyNumberFormat="1" applyFont="1" applyFill="1" applyAlignment="1">
      <alignment vertical="center"/>
    </xf>
    <xf numFmtId="0" fontId="55" fillId="0" borderId="26" xfId="7" applyFont="1" applyBorder="1" applyAlignment="1">
      <alignment vertical="center"/>
    </xf>
    <xf numFmtId="171" fontId="46" fillId="0" borderId="1" xfId="7" applyNumberFormat="1" applyFont="1" applyBorder="1" applyAlignment="1" applyProtection="1">
      <alignment horizontal="center" vertical="center"/>
      <protection locked="0"/>
    </xf>
    <xf numFmtId="3" fontId="29" fillId="0" borderId="2" xfId="7" applyNumberFormat="1" applyFont="1" applyBorder="1" applyAlignment="1">
      <alignment vertical="center" wrapText="1"/>
    </xf>
    <xf numFmtId="3" fontId="29" fillId="0" borderId="4" xfId="7" applyNumberFormat="1" applyFont="1" applyBorder="1" applyAlignment="1">
      <alignment horizontal="right" vertical="center"/>
    </xf>
    <xf numFmtId="3" fontId="29" fillId="0" borderId="26" xfId="7" applyNumberFormat="1" applyFont="1" applyBorder="1" applyAlignment="1">
      <alignment horizontal="right" vertical="center"/>
    </xf>
    <xf numFmtId="3" fontId="29" fillId="0" borderId="25" xfId="7" applyNumberFormat="1" applyFont="1" applyBorder="1" applyAlignment="1">
      <alignment horizontal="right" vertical="center"/>
    </xf>
    <xf numFmtId="4" fontId="28" fillId="0" borderId="25" xfId="7" applyNumberFormat="1" applyFont="1" applyBorder="1" applyAlignment="1">
      <alignment horizontal="center" vertical="center"/>
    </xf>
    <xf numFmtId="0" fontId="48" fillId="0" borderId="26" xfId="7" applyFont="1" applyBorder="1" applyAlignment="1">
      <alignment vertical="center"/>
    </xf>
    <xf numFmtId="171" fontId="48" fillId="0" borderId="1" xfId="7" applyNumberFormat="1" applyFont="1" applyBorder="1" applyAlignment="1">
      <alignment horizontal="center" vertical="center"/>
    </xf>
    <xf numFmtId="3" fontId="28" fillId="0" borderId="2" xfId="7" applyNumberFormat="1" applyFont="1" applyBorder="1" applyAlignment="1">
      <alignment vertical="center" wrapText="1"/>
    </xf>
    <xf numFmtId="3" fontId="28" fillId="0" borderId="4" xfId="7" applyNumberFormat="1" applyFont="1" applyBorder="1" applyAlignment="1">
      <alignment horizontal="right" vertical="center"/>
    </xf>
    <xf numFmtId="3" fontId="28" fillId="0" borderId="26" xfId="7" applyNumberFormat="1" applyFont="1" applyBorder="1" applyAlignment="1">
      <alignment horizontal="right" vertical="center"/>
    </xf>
    <xf numFmtId="3" fontId="28" fillId="0" borderId="25" xfId="7" applyNumberFormat="1" applyFont="1" applyBorder="1" applyAlignment="1">
      <alignment horizontal="right" vertical="center"/>
    </xf>
    <xf numFmtId="169" fontId="5" fillId="6" borderId="0" xfId="3" applyFont="1" applyFill="1" applyBorder="1" applyAlignment="1" applyProtection="1">
      <alignment horizontal="right" vertical="center"/>
    </xf>
    <xf numFmtId="3" fontId="5" fillId="6" borderId="0" xfId="7" applyNumberFormat="1" applyFont="1" applyFill="1" applyAlignment="1">
      <alignment vertical="center"/>
    </xf>
    <xf numFmtId="0" fontId="55" fillId="0" borderId="26" xfId="7" quotePrefix="1" applyFont="1" applyBorder="1" applyAlignment="1">
      <alignment horizontal="left" vertical="center"/>
    </xf>
    <xf numFmtId="170" fontId="29" fillId="0" borderId="1" xfId="7" applyNumberFormat="1" applyFont="1" applyBorder="1" applyAlignment="1">
      <alignment horizontal="center" vertical="center"/>
    </xf>
    <xf numFmtId="3" fontId="29" fillId="0" borderId="2" xfId="7" applyNumberFormat="1" applyFont="1" applyBorder="1" applyAlignment="1">
      <alignment horizontal="right" vertical="center" wrapText="1"/>
    </xf>
    <xf numFmtId="170" fontId="29" fillId="0" borderId="1" xfId="7" applyNumberFormat="1" applyFont="1" applyBorder="1" applyAlignment="1">
      <alignment horizontal="center" vertical="center" wrapText="1"/>
    </xf>
    <xf numFmtId="3" fontId="29" fillId="0" borderId="4" xfId="7" applyNumberFormat="1" applyFont="1" applyBorder="1" applyAlignment="1">
      <alignment horizontal="right" vertical="center" wrapText="1"/>
    </xf>
    <xf numFmtId="3" fontId="29" fillId="0" borderId="26" xfId="7" applyNumberFormat="1" applyFont="1" applyBorder="1" applyAlignment="1">
      <alignment horizontal="right" vertical="center" wrapText="1"/>
    </xf>
    <xf numFmtId="3" fontId="29" fillId="0" borderId="25" xfId="7" applyNumberFormat="1" applyFont="1" applyBorder="1" applyAlignment="1">
      <alignment horizontal="right" vertical="center" wrapText="1"/>
    </xf>
    <xf numFmtId="170" fontId="28" fillId="0" borderId="1" xfId="7" applyNumberFormat="1" applyFont="1" applyBorder="1" applyAlignment="1">
      <alignment horizontal="center" vertical="center"/>
    </xf>
    <xf numFmtId="3" fontId="28" fillId="0" borderId="2" xfId="7" applyNumberFormat="1" applyFont="1" applyBorder="1" applyAlignment="1">
      <alignment horizontal="right" vertical="center" wrapText="1"/>
    </xf>
    <xf numFmtId="3" fontId="28" fillId="0" borderId="4" xfId="7" applyNumberFormat="1" applyFont="1" applyBorder="1" applyAlignment="1">
      <alignment horizontal="right" vertical="center" wrapText="1"/>
    </xf>
    <xf numFmtId="3" fontId="28" fillId="0" borderId="26" xfId="7" applyNumberFormat="1" applyFont="1" applyBorder="1" applyAlignment="1">
      <alignment horizontal="right" vertical="center" wrapText="1"/>
    </xf>
    <xf numFmtId="3" fontId="28" fillId="0" borderId="25" xfId="7" applyNumberFormat="1" applyFont="1" applyBorder="1" applyAlignment="1">
      <alignment horizontal="right" vertical="center" wrapText="1"/>
    </xf>
    <xf numFmtId="170" fontId="48" fillId="0" borderId="1" xfId="7" applyNumberFormat="1" applyFont="1" applyBorder="1" applyAlignment="1">
      <alignment horizontal="center" vertical="center"/>
    </xf>
    <xf numFmtId="169" fontId="2" fillId="6" borderId="0" xfId="3" quotePrefix="1" applyFont="1" applyFill="1" applyBorder="1" applyAlignment="1" applyProtection="1">
      <alignment horizontal="right" vertical="center"/>
    </xf>
    <xf numFmtId="170" fontId="55" fillId="0" borderId="31" xfId="7" applyNumberFormat="1" applyFont="1" applyBorder="1" applyAlignment="1">
      <alignment horizontal="center" vertical="center"/>
    </xf>
    <xf numFmtId="3" fontId="29" fillId="0" borderId="11" xfId="7" applyNumberFormat="1" applyFont="1" applyBorder="1" applyAlignment="1">
      <alignment horizontal="right" vertical="center" wrapText="1"/>
    </xf>
    <xf numFmtId="3" fontId="29" fillId="0" borderId="32" xfId="7" applyNumberFormat="1" applyFont="1" applyBorder="1" applyAlignment="1">
      <alignment horizontal="right" vertical="center"/>
    </xf>
    <xf numFmtId="3" fontId="29" fillId="0" borderId="30" xfId="7" applyNumberFormat="1" applyFont="1" applyBorder="1" applyAlignment="1">
      <alignment horizontal="right" vertical="center"/>
    </xf>
    <xf numFmtId="3" fontId="29" fillId="0" borderId="33" xfId="7" applyNumberFormat="1" applyFont="1" applyBorder="1" applyAlignment="1">
      <alignment horizontal="right" vertical="center"/>
    </xf>
    <xf numFmtId="0" fontId="48" fillId="0" borderId="28" xfId="7" applyFont="1" applyBorder="1" applyAlignment="1">
      <alignment vertical="center"/>
    </xf>
    <xf numFmtId="0" fontId="55" fillId="0" borderId="6" xfId="7" applyFont="1" applyBorder="1" applyAlignment="1">
      <alignment vertical="center"/>
    </xf>
    <xf numFmtId="0" fontId="55" fillId="0" borderId="7" xfId="7" applyFont="1" applyBorder="1" applyAlignment="1">
      <alignment vertical="center"/>
    </xf>
    <xf numFmtId="3" fontId="28" fillId="0" borderId="9" xfId="7" applyNumberFormat="1" applyFont="1" applyBorder="1" applyAlignment="1">
      <alignment horizontal="right" vertical="center" wrapText="1"/>
    </xf>
    <xf numFmtId="3" fontId="28" fillId="0" borderId="55" xfId="7" applyNumberFormat="1" applyFont="1" applyBorder="1" applyAlignment="1">
      <alignment horizontal="right" vertical="center" wrapText="1"/>
    </xf>
    <xf numFmtId="3" fontId="28" fillId="0" borderId="29" xfId="7" applyNumberFormat="1" applyFont="1" applyBorder="1" applyAlignment="1">
      <alignment horizontal="right" vertical="center" wrapText="1"/>
    </xf>
    <xf numFmtId="0" fontId="79" fillId="0" borderId="28" xfId="7" applyFont="1" applyBorder="1" applyAlignment="1">
      <alignment vertical="center"/>
    </xf>
    <xf numFmtId="1" fontId="79" fillId="0" borderId="37" xfId="7" applyNumberFormat="1" applyFont="1" applyBorder="1" applyAlignment="1">
      <alignment horizontal="center" vertical="center"/>
    </xf>
    <xf numFmtId="3" fontId="79" fillId="0" borderId="38" xfId="7" applyNumberFormat="1" applyFont="1" applyBorder="1" applyAlignment="1">
      <alignment vertical="center" wrapText="1"/>
    </xf>
    <xf numFmtId="3" fontId="79" fillId="0" borderId="15" xfId="7" applyNumberFormat="1" applyFont="1" applyBorder="1" applyAlignment="1">
      <alignment vertical="center" wrapText="1"/>
    </xf>
    <xf numFmtId="3" fontId="79" fillId="0" borderId="13" xfId="7" applyNumberFormat="1" applyFont="1" applyBorder="1" applyAlignment="1">
      <alignment vertical="center" wrapText="1"/>
    </xf>
    <xf numFmtId="3" fontId="79" fillId="0" borderId="12" xfId="7" applyNumberFormat="1" applyFont="1" applyBorder="1" applyAlignment="1">
      <alignment vertical="center" wrapText="1"/>
    </xf>
    <xf numFmtId="0" fontId="55" fillId="0" borderId="87" xfId="7" applyFont="1" applyBorder="1" applyAlignment="1">
      <alignment vertical="center" wrapText="1"/>
    </xf>
    <xf numFmtId="1" fontId="55" fillId="0" borderId="88" xfId="7" applyNumberFormat="1" applyFont="1" applyBorder="1" applyAlignment="1">
      <alignment horizontal="center" vertical="center" wrapText="1"/>
    </xf>
    <xf numFmtId="0" fontId="55" fillId="0" borderId="88" xfId="7" applyFont="1" applyBorder="1" applyAlignment="1">
      <alignment vertical="center" wrapText="1"/>
    </xf>
    <xf numFmtId="0" fontId="55" fillId="0" borderId="89" xfId="7" applyFont="1" applyBorder="1" applyAlignment="1">
      <alignment vertical="center" wrapText="1"/>
    </xf>
    <xf numFmtId="0" fontId="55" fillId="0" borderId="1" xfId="7" applyFont="1" applyBorder="1" applyAlignment="1">
      <alignment vertical="center" wrapText="1"/>
    </xf>
    <xf numFmtId="1" fontId="46" fillId="0" borderId="2" xfId="7" applyNumberFormat="1" applyFont="1" applyBorder="1" applyAlignment="1" applyProtection="1">
      <alignment horizontal="center" vertical="center" wrapText="1"/>
      <protection locked="0"/>
    </xf>
    <xf numFmtId="0" fontId="55" fillId="0" borderId="0" xfId="7" applyFont="1" applyAlignment="1">
      <alignment vertical="center" wrapText="1"/>
    </xf>
    <xf numFmtId="171" fontId="55" fillId="0" borderId="4" xfId="7" applyNumberFormat="1" applyFont="1" applyBorder="1" applyAlignment="1">
      <alignment horizontal="center" vertical="center" wrapText="1"/>
    </xf>
    <xf numFmtId="0" fontId="55" fillId="0" borderId="1" xfId="7" applyFont="1" applyBorder="1" applyAlignment="1">
      <alignment vertical="center"/>
    </xf>
    <xf numFmtId="1" fontId="46" fillId="0" borderId="2" xfId="7" applyNumberFormat="1" applyFont="1" applyBorder="1" applyAlignment="1" applyProtection="1">
      <alignment horizontal="center" vertical="center"/>
      <protection locked="0"/>
    </xf>
    <xf numFmtId="0" fontId="46" fillId="0" borderId="4" xfId="7" applyFont="1" applyBorder="1" applyAlignment="1" applyProtection="1">
      <alignment horizontal="center" vertical="center"/>
      <protection locked="0"/>
    </xf>
    <xf numFmtId="2" fontId="55" fillId="0" borderId="2" xfId="7" applyNumberFormat="1" applyFont="1" applyBorder="1" applyAlignment="1">
      <alignment horizontal="center" vertical="center" wrapText="1"/>
    </xf>
    <xf numFmtId="0" fontId="46" fillId="0" borderId="4" xfId="7" applyFont="1" applyBorder="1" applyAlignment="1" applyProtection="1">
      <alignment horizontal="center" vertical="center" wrapText="1"/>
      <protection locked="0"/>
    </xf>
    <xf numFmtId="171" fontId="55" fillId="0" borderId="2" xfId="7" applyNumberFormat="1" applyFont="1" applyBorder="1" applyAlignment="1">
      <alignment horizontal="center" vertical="center" wrapText="1"/>
    </xf>
    <xf numFmtId="171" fontId="46" fillId="0" borderId="2" xfId="7" applyNumberFormat="1" applyFont="1" applyBorder="1" applyAlignment="1" applyProtection="1">
      <alignment horizontal="center" vertical="center" wrapText="1"/>
      <protection locked="0"/>
    </xf>
    <xf numFmtId="170" fontId="29" fillId="0" borderId="4" xfId="7" applyNumberFormat="1" applyFont="1" applyBorder="1" applyAlignment="1">
      <alignment horizontal="center" vertical="center" wrapText="1"/>
    </xf>
    <xf numFmtId="171" fontId="29" fillId="0" borderId="4" xfId="7" applyNumberFormat="1" applyFont="1" applyBorder="1" applyAlignment="1">
      <alignment horizontal="center" vertical="center" wrapText="1"/>
    </xf>
    <xf numFmtId="0" fontId="55" fillId="0" borderId="49" xfId="7" applyFont="1" applyBorder="1" applyAlignment="1">
      <alignment vertical="center"/>
    </xf>
    <xf numFmtId="0" fontId="3" fillId="0" borderId="22" xfId="7" applyFont="1" applyBorder="1" applyAlignment="1">
      <alignment horizontal="center" vertical="center"/>
    </xf>
    <xf numFmtId="172" fontId="3" fillId="0" borderId="22" xfId="3" applyNumberFormat="1" applyFont="1" applyFill="1" applyBorder="1" applyAlignment="1" applyProtection="1">
      <alignment horizontal="center" vertical="center"/>
    </xf>
    <xf numFmtId="0" fontId="3" fillId="0" borderId="23" xfId="7" applyFont="1" applyBorder="1" applyAlignment="1">
      <alignment horizontal="center" vertical="center"/>
    </xf>
    <xf numFmtId="9" fontId="0" fillId="0" borderId="2" xfId="6" applyFont="1" applyFill="1" applyBorder="1" applyAlignment="1" applyProtection="1">
      <alignment horizontal="center" vertical="center"/>
      <protection locked="0"/>
    </xf>
    <xf numFmtId="172" fontId="0" fillId="0" borderId="2" xfId="3" applyNumberFormat="1" applyFont="1" applyFill="1" applyBorder="1" applyAlignment="1" applyProtection="1">
      <alignment vertical="center"/>
    </xf>
    <xf numFmtId="172" fontId="0" fillId="0" borderId="4" xfId="3" applyNumberFormat="1" applyFont="1" applyFill="1" applyBorder="1" applyAlignment="1" applyProtection="1">
      <alignment vertical="center"/>
    </xf>
    <xf numFmtId="172" fontId="0" fillId="0" borderId="2" xfId="3" applyNumberFormat="1" applyFont="1" applyFill="1" applyBorder="1" applyAlignment="1" applyProtection="1">
      <alignment vertical="center" wrapText="1"/>
    </xf>
    <xf numFmtId="189" fontId="1" fillId="6" borderId="0" xfId="7" applyNumberFormat="1" applyFill="1" applyAlignment="1">
      <alignment vertical="center"/>
    </xf>
    <xf numFmtId="0" fontId="1" fillId="0" borderId="2" xfId="7" applyBorder="1" applyAlignment="1">
      <alignment vertical="center"/>
    </xf>
    <xf numFmtId="172" fontId="1" fillId="0" borderId="4" xfId="7" applyNumberFormat="1" applyBorder="1" applyAlignment="1">
      <alignment vertical="center"/>
    </xf>
    <xf numFmtId="172" fontId="1" fillId="6" borderId="0" xfId="7" applyNumberFormat="1" applyFill="1" applyAlignment="1">
      <alignment vertical="center"/>
    </xf>
    <xf numFmtId="0" fontId="48" fillId="27" borderId="1" xfId="0" applyFont="1" applyFill="1" applyBorder="1" applyAlignment="1">
      <alignment horizontal="center" vertical="center" wrapText="1"/>
    </xf>
    <xf numFmtId="0" fontId="48" fillId="27" borderId="1" xfId="0" applyFont="1" applyFill="1" applyBorder="1" applyAlignment="1">
      <alignment horizontal="center" vertical="center"/>
    </xf>
    <xf numFmtId="0" fontId="48" fillId="27" borderId="1" xfId="0" applyFont="1" applyFill="1" applyBorder="1" applyAlignment="1">
      <alignment horizontal="centerContinuous" vertical="center" wrapText="1"/>
    </xf>
    <xf numFmtId="0" fontId="48" fillId="27" borderId="1" xfId="0" applyFont="1" applyFill="1" applyBorder="1" applyAlignment="1">
      <alignment vertical="center" wrapText="1"/>
    </xf>
    <xf numFmtId="0" fontId="48" fillId="27" borderId="1" xfId="0" applyFont="1" applyFill="1" applyBorder="1" applyAlignment="1">
      <alignment horizontal="left" vertical="center"/>
    </xf>
    <xf numFmtId="0" fontId="48" fillId="27" borderId="13" xfId="0" applyFont="1" applyFill="1" applyBorder="1" applyAlignment="1">
      <alignment horizontal="center" vertical="center" wrapText="1"/>
    </xf>
    <xf numFmtId="0" fontId="48" fillId="27" borderId="14" xfId="0" applyFont="1" applyFill="1" applyBorder="1" applyAlignment="1">
      <alignment horizontal="center" vertical="center" wrapText="1"/>
    </xf>
    <xf numFmtId="3" fontId="48" fillId="27" borderId="14" xfId="0" applyNumberFormat="1" applyFont="1" applyFill="1" applyBorder="1" applyAlignment="1">
      <alignment horizontal="center" vertical="center" wrapText="1"/>
    </xf>
    <xf numFmtId="3" fontId="48" fillId="27" borderId="15" xfId="0" applyNumberFormat="1" applyFont="1" applyFill="1" applyBorder="1" applyAlignment="1">
      <alignment horizontal="center" vertical="center" wrapText="1"/>
    </xf>
    <xf numFmtId="0" fontId="48" fillId="27" borderId="21" xfId="0" applyFont="1" applyFill="1" applyBorder="1" applyAlignment="1">
      <alignment horizontal="center" vertical="center" wrapText="1"/>
    </xf>
    <xf numFmtId="0" fontId="48" fillId="27" borderId="1" xfId="0" applyFont="1" applyFill="1" applyBorder="1" applyAlignment="1">
      <alignment horizontal="left" vertical="center" wrapText="1"/>
    </xf>
    <xf numFmtId="0" fontId="94" fillId="27" borderId="20" xfId="7" applyFont="1" applyFill="1" applyBorder="1" applyAlignment="1">
      <alignment vertical="center" wrapText="1"/>
    </xf>
    <xf numFmtId="0" fontId="79" fillId="27" borderId="1" xfId="7" applyFont="1" applyFill="1" applyBorder="1" applyAlignment="1">
      <alignment horizontal="center" vertical="center"/>
    </xf>
    <xf numFmtId="0" fontId="79" fillId="27" borderId="1" xfId="7" applyFont="1" applyFill="1" applyBorder="1" applyAlignment="1">
      <alignment horizontal="center" vertical="center" wrapText="1"/>
    </xf>
    <xf numFmtId="172" fontId="3" fillId="27" borderId="7" xfId="3" applyNumberFormat="1" applyFont="1" applyFill="1" applyBorder="1" applyAlignment="1" applyProtection="1">
      <alignment vertical="center"/>
    </xf>
    <xf numFmtId="172" fontId="3" fillId="27" borderId="9" xfId="3" applyNumberFormat="1" applyFont="1" applyFill="1" applyBorder="1" applyAlignment="1" applyProtection="1">
      <alignment vertical="center"/>
    </xf>
    <xf numFmtId="0" fontId="20" fillId="27" borderId="50" xfId="0" applyFont="1" applyFill="1" applyBorder="1" applyAlignment="1" applyProtection="1">
      <alignment horizontal="center" vertical="center" wrapText="1"/>
      <protection locked="0"/>
    </xf>
    <xf numFmtId="0" fontId="20" fillId="27" borderId="0" xfId="0" applyFont="1" applyFill="1" applyAlignment="1" applyProtection="1">
      <alignment horizontal="center" vertical="center"/>
      <protection locked="0"/>
    </xf>
    <xf numFmtId="0" fontId="26" fillId="27" borderId="0" xfId="0" applyFont="1" applyFill="1" applyAlignment="1" applyProtection="1">
      <alignment vertical="center" wrapText="1"/>
      <protection locked="0"/>
    </xf>
    <xf numFmtId="0" fontId="20" fillId="27" borderId="2" xfId="0" applyFont="1" applyFill="1" applyBorder="1" applyAlignment="1" applyProtection="1">
      <alignment horizontal="center" vertical="center"/>
      <protection locked="0"/>
    </xf>
    <xf numFmtId="0" fontId="56" fillId="0" borderId="29" xfId="0" applyFont="1" applyBorder="1" applyAlignment="1">
      <alignment horizontal="center" vertical="center" wrapText="1"/>
    </xf>
    <xf numFmtId="0" fontId="31" fillId="27" borderId="2" xfId="0" applyFont="1" applyFill="1" applyBorder="1" applyAlignment="1">
      <alignment horizontal="center" vertical="center" wrapText="1"/>
    </xf>
    <xf numFmtId="0" fontId="35" fillId="27" borderId="2" xfId="0" applyFont="1" applyFill="1" applyBorder="1" applyAlignment="1">
      <alignment horizontal="center" vertical="center"/>
    </xf>
    <xf numFmtId="0" fontId="13" fillId="27" borderId="2" xfId="0" applyFont="1" applyFill="1" applyBorder="1" applyAlignment="1">
      <alignment horizontal="center" vertical="center"/>
    </xf>
    <xf numFmtId="0" fontId="31" fillId="27" borderId="4" xfId="0" applyFont="1" applyFill="1" applyBorder="1" applyAlignment="1">
      <alignment horizontal="center" vertical="center" wrapText="1"/>
    </xf>
    <xf numFmtId="0" fontId="11" fillId="27" borderId="2" xfId="0" applyFont="1" applyFill="1" applyBorder="1" applyAlignment="1">
      <alignment horizontal="center" vertical="center" wrapText="1"/>
    </xf>
    <xf numFmtId="9" fontId="24" fillId="0" borderId="0" xfId="6" applyFont="1" applyFill="1" applyBorder="1" applyAlignment="1" applyProtection="1">
      <alignment horizontal="center" vertical="center"/>
    </xf>
    <xf numFmtId="0" fontId="21" fillId="10" borderId="0" xfId="0" applyFont="1" applyFill="1" applyAlignment="1">
      <alignment vertical="center" wrapText="1"/>
    </xf>
    <xf numFmtId="0" fontId="21" fillId="10" borderId="50" xfId="0" applyFont="1" applyFill="1" applyBorder="1" applyAlignment="1">
      <alignment vertical="center" wrapText="1"/>
    </xf>
    <xf numFmtId="0" fontId="20" fillId="7" borderId="50" xfId="0" applyFont="1" applyFill="1" applyBorder="1"/>
    <xf numFmtId="0" fontId="29" fillId="7" borderId="52" xfId="0" applyFont="1" applyFill="1" applyBorder="1"/>
    <xf numFmtId="0" fontId="20" fillId="7" borderId="52" xfId="0" applyFont="1" applyFill="1" applyBorder="1"/>
    <xf numFmtId="0" fontId="20" fillId="0" borderId="52" xfId="0" applyFont="1" applyBorder="1" applyAlignment="1">
      <alignment vertical="center" wrapText="1"/>
    </xf>
    <xf numFmtId="0" fontId="20" fillId="7" borderId="49" xfId="0" applyFont="1" applyFill="1" applyBorder="1"/>
    <xf numFmtId="0" fontId="20" fillId="7" borderId="52" xfId="0" applyFont="1" applyFill="1" applyBorder="1" applyAlignment="1">
      <alignment vertical="center"/>
    </xf>
    <xf numFmtId="0" fontId="25" fillId="0" borderId="65" xfId="0" applyFont="1" applyBorder="1" applyAlignment="1">
      <alignment horizontal="center" vertical="center"/>
    </xf>
    <xf numFmtId="3" fontId="29" fillId="0" borderId="65" xfId="0" applyNumberFormat="1" applyFont="1" applyBorder="1" applyAlignment="1">
      <alignment horizontal="center" vertical="center"/>
    </xf>
    <xf numFmtId="3" fontId="124" fillId="25" borderId="65" xfId="8" applyNumberFormat="1" applyFont="1" applyBorder="1" applyAlignment="1" applyProtection="1">
      <alignment horizontal="center" vertical="center"/>
    </xf>
    <xf numFmtId="0" fontId="20" fillId="0" borderId="88" xfId="0" applyFont="1" applyBorder="1" applyAlignment="1">
      <alignment vertical="center"/>
    </xf>
    <xf numFmtId="0" fontId="25" fillId="0" borderId="1" xfId="0" applyFont="1" applyBorder="1" applyAlignment="1">
      <alignment horizontal="center" vertical="center" wrapText="1"/>
    </xf>
    <xf numFmtId="0" fontId="23" fillId="10" borderId="52" xfId="0" applyFont="1" applyFill="1" applyBorder="1" applyAlignment="1">
      <alignment vertical="center" wrapText="1"/>
    </xf>
    <xf numFmtId="0" fontId="136" fillId="10" borderId="36" xfId="0" applyFont="1" applyFill="1" applyBorder="1" applyAlignment="1">
      <alignment horizontal="center" vertical="center" wrapText="1"/>
    </xf>
    <xf numFmtId="0" fontId="92" fillId="28" borderId="59" xfId="0" applyFont="1" applyFill="1" applyBorder="1" applyAlignment="1">
      <alignment horizontal="center" vertical="center"/>
    </xf>
    <xf numFmtId="0" fontId="92" fillId="28" borderId="97" xfId="0" applyFont="1" applyFill="1" applyBorder="1" applyAlignment="1">
      <alignment horizontal="center" vertical="center"/>
    </xf>
    <xf numFmtId="0" fontId="138" fillId="28" borderId="52" xfId="0" applyFont="1" applyFill="1" applyBorder="1" applyAlignment="1">
      <alignment horizontal="center" wrapText="1"/>
    </xf>
    <xf numFmtId="0" fontId="138" fillId="28" borderId="53" xfId="0" applyFont="1" applyFill="1" applyBorder="1" applyAlignment="1">
      <alignment horizontal="center" vertical="center" wrapText="1"/>
    </xf>
    <xf numFmtId="0" fontId="79" fillId="28" borderId="16" xfId="0" applyFont="1" applyFill="1" applyBorder="1" applyAlignment="1">
      <alignment horizontal="center" vertical="center" wrapText="1"/>
    </xf>
    <xf numFmtId="0" fontId="79" fillId="28" borderId="5" xfId="7" applyFont="1" applyFill="1" applyBorder="1" applyAlignment="1">
      <alignment vertical="center" wrapText="1"/>
    </xf>
    <xf numFmtId="171" fontId="46" fillId="10" borderId="82" xfId="7" applyNumberFormat="1" applyFont="1" applyFill="1" applyBorder="1" applyAlignment="1" applyProtection="1">
      <alignment vertical="center"/>
      <protection locked="0"/>
    </xf>
    <xf numFmtId="1" fontId="79" fillId="28" borderId="6" xfId="7" applyNumberFormat="1" applyFont="1" applyFill="1" applyBorder="1" applyAlignment="1">
      <alignment horizontal="center" vertical="center" wrapText="1"/>
    </xf>
    <xf numFmtId="0" fontId="79" fillId="28" borderId="7" xfId="7" applyFont="1" applyFill="1" applyBorder="1" applyAlignment="1">
      <alignment horizontal="center" vertical="center" wrapText="1"/>
    </xf>
    <xf numFmtId="0" fontId="79" fillId="28" borderId="9" xfId="7" applyFont="1" applyFill="1" applyBorder="1" applyAlignment="1">
      <alignment horizontal="center" vertical="center" wrapText="1"/>
    </xf>
    <xf numFmtId="0" fontId="1" fillId="0" borderId="75" xfId="7" applyBorder="1" applyAlignment="1">
      <alignment vertical="center"/>
    </xf>
    <xf numFmtId="0" fontId="1" fillId="0" borderId="75" xfId="7" applyBorder="1" applyAlignment="1">
      <alignment vertical="center" wrapText="1"/>
    </xf>
    <xf numFmtId="0" fontId="1" fillId="0" borderId="83" xfId="7" applyBorder="1" applyAlignment="1">
      <alignment vertical="center"/>
    </xf>
    <xf numFmtId="0" fontId="3" fillId="0" borderId="39" xfId="7" applyFont="1" applyBorder="1" applyAlignment="1">
      <alignment horizontal="center" vertical="center"/>
    </xf>
    <xf numFmtId="0" fontId="1" fillId="0" borderId="98" xfId="7" applyBorder="1" applyAlignment="1">
      <alignment vertical="center"/>
    </xf>
    <xf numFmtId="1" fontId="86" fillId="28" borderId="13" xfId="0" applyNumberFormat="1" applyFont="1" applyFill="1" applyBorder="1" applyAlignment="1">
      <alignment horizontal="center" vertical="center" wrapText="1"/>
    </xf>
    <xf numFmtId="0" fontId="86" fillId="28" borderId="16" xfId="0" applyFont="1" applyFill="1" applyBorder="1" applyAlignment="1">
      <alignment horizontal="center" vertical="center" wrapText="1"/>
    </xf>
    <xf numFmtId="0" fontId="86" fillId="28" borderId="131" xfId="0" applyFont="1" applyFill="1" applyBorder="1" applyAlignment="1">
      <alignment vertical="center" wrapText="1"/>
    </xf>
    <xf numFmtId="0" fontId="86" fillId="28" borderId="132" xfId="0" applyFont="1" applyFill="1" applyBorder="1" applyAlignment="1">
      <alignment vertical="center" wrapText="1"/>
    </xf>
    <xf numFmtId="1" fontId="94" fillId="28" borderId="13" xfId="0" applyNumberFormat="1" applyFont="1" applyFill="1" applyBorder="1" applyAlignment="1">
      <alignment horizontal="center" vertical="center" wrapText="1"/>
    </xf>
    <xf numFmtId="0" fontId="94" fillId="28" borderId="16" xfId="0" applyFont="1" applyFill="1" applyBorder="1" applyAlignment="1">
      <alignment horizontal="center" vertical="center" wrapText="1"/>
    </xf>
    <xf numFmtId="0" fontId="94" fillId="28" borderId="131" xfId="0" applyFont="1" applyFill="1" applyBorder="1" applyAlignment="1">
      <alignment vertical="center" wrapText="1"/>
    </xf>
    <xf numFmtId="0" fontId="94" fillId="28" borderId="132" xfId="0" applyFont="1" applyFill="1" applyBorder="1" applyAlignment="1">
      <alignment vertical="center" wrapText="1"/>
    </xf>
    <xf numFmtId="1" fontId="79" fillId="28" borderId="13" xfId="0" applyNumberFormat="1" applyFont="1" applyFill="1" applyBorder="1" applyAlignment="1">
      <alignment horizontal="center" vertical="center" wrapText="1"/>
    </xf>
    <xf numFmtId="0" fontId="79" fillId="28" borderId="61" xfId="0" applyFont="1" applyFill="1" applyBorder="1" applyAlignment="1">
      <alignment horizontal="center" vertical="center" wrapText="1"/>
    </xf>
    <xf numFmtId="0" fontId="79" fillId="28" borderId="62" xfId="0" applyFont="1" applyFill="1" applyBorder="1" applyAlignment="1">
      <alignment horizontal="center" vertical="center" wrapText="1"/>
    </xf>
    <xf numFmtId="0" fontId="25" fillId="0" borderId="40" xfId="0" applyFont="1" applyBorder="1" applyAlignment="1">
      <alignment horizontal="center" vertical="center" wrapText="1"/>
    </xf>
    <xf numFmtId="0" fontId="25" fillId="10" borderId="4" xfId="0" applyFont="1" applyFill="1" applyBorder="1" applyAlignment="1">
      <alignment horizontal="center" vertical="center" wrapText="1"/>
    </xf>
    <xf numFmtId="0" fontId="92" fillId="28" borderId="25" xfId="0" applyFont="1" applyFill="1" applyBorder="1" applyAlignment="1">
      <alignment vertical="center"/>
    </xf>
    <xf numFmtId="0" fontId="83" fillId="28" borderId="25" xfId="0" applyFont="1" applyFill="1" applyBorder="1" applyAlignment="1">
      <alignment vertical="center"/>
    </xf>
    <xf numFmtId="0" fontId="83" fillId="28" borderId="25" xfId="0" applyFont="1" applyFill="1" applyBorder="1" applyAlignment="1">
      <alignment vertical="center" wrapText="1"/>
    </xf>
    <xf numFmtId="0" fontId="92" fillId="28" borderId="25" xfId="0" applyFont="1" applyFill="1" applyBorder="1" applyAlignment="1">
      <alignment vertical="center" wrapText="1"/>
    </xf>
    <xf numFmtId="0" fontId="103" fillId="0" borderId="28" xfId="0" applyFont="1" applyBorder="1" applyAlignment="1">
      <alignment horizontal="center" vertical="center"/>
    </xf>
    <xf numFmtId="0" fontId="103" fillId="0" borderId="57" xfId="0" applyFont="1" applyBorder="1" applyAlignment="1">
      <alignment horizontal="center" vertical="center"/>
    </xf>
    <xf numFmtId="0" fontId="103" fillId="0" borderId="55" xfId="0" applyFont="1" applyBorder="1" applyAlignment="1">
      <alignment horizontal="center" vertical="center"/>
    </xf>
    <xf numFmtId="0" fontId="74" fillId="10" borderId="49" xfId="0" applyFont="1" applyFill="1" applyBorder="1" applyAlignment="1">
      <alignment horizontal="center" vertical="center" wrapText="1"/>
    </xf>
    <xf numFmtId="0" fontId="74" fillId="10" borderId="0" xfId="0" applyFont="1" applyFill="1" applyAlignment="1">
      <alignment horizontal="center" vertical="center" wrapText="1"/>
    </xf>
    <xf numFmtId="0" fontId="74" fillId="10" borderId="50" xfId="0" applyFont="1" applyFill="1" applyBorder="1" applyAlignment="1">
      <alignment horizontal="center" vertical="center" wrapText="1"/>
    </xf>
    <xf numFmtId="0" fontId="74" fillId="10" borderId="51" xfId="0" applyFont="1" applyFill="1" applyBorder="1" applyAlignment="1">
      <alignment horizontal="center" vertical="center" wrapText="1"/>
    </xf>
    <xf numFmtId="0" fontId="74" fillId="10" borderId="52" xfId="0" applyFont="1" applyFill="1" applyBorder="1" applyAlignment="1">
      <alignment horizontal="center" vertical="center" wrapText="1"/>
    </xf>
    <xf numFmtId="0" fontId="74" fillId="10" borderId="53" xfId="0" applyFont="1" applyFill="1" applyBorder="1" applyAlignment="1">
      <alignment horizontal="center" vertical="center" wrapText="1"/>
    </xf>
    <xf numFmtId="0" fontId="111" fillId="0" borderId="87" xfId="0" applyFont="1" applyBorder="1" applyAlignment="1">
      <alignment horizontal="center" vertical="center" wrapText="1"/>
    </xf>
    <xf numFmtId="0" fontId="111" fillId="0" borderId="88" xfId="0" applyFont="1" applyBorder="1" applyAlignment="1">
      <alignment horizontal="center" vertical="center" wrapText="1"/>
    </xf>
    <xf numFmtId="0" fontId="111" fillId="0" borderId="89" xfId="0" applyFont="1" applyBorder="1" applyAlignment="1">
      <alignment horizontal="center" vertical="center" wrapText="1"/>
    </xf>
    <xf numFmtId="0" fontId="111" fillId="0" borderId="49" xfId="0" applyFont="1" applyBorder="1" applyAlignment="1">
      <alignment horizontal="center" vertical="center" wrapText="1"/>
    </xf>
    <xf numFmtId="0" fontId="111" fillId="0" borderId="0" xfId="0" applyFont="1" applyAlignment="1">
      <alignment horizontal="center" vertical="center" wrapText="1"/>
    </xf>
    <xf numFmtId="0" fontId="111" fillId="0" borderId="50" xfId="0" applyFont="1" applyBorder="1" applyAlignment="1">
      <alignment horizontal="center" vertical="center" wrapText="1"/>
    </xf>
    <xf numFmtId="0" fontId="103" fillId="11" borderId="13" xfId="0" applyFont="1" applyFill="1" applyBorder="1" applyAlignment="1">
      <alignment horizontal="right" vertical="center" wrapText="1"/>
    </xf>
    <xf numFmtId="0" fontId="103" fillId="11" borderId="16" xfId="0" applyFont="1" applyFill="1" applyBorder="1" applyAlignment="1">
      <alignment horizontal="right" vertical="center" wrapText="1"/>
    </xf>
    <xf numFmtId="0" fontId="103" fillId="11" borderId="41" xfId="0" applyFont="1" applyFill="1" applyBorder="1" applyAlignment="1">
      <alignment horizontal="right" vertical="center" wrapText="1"/>
    </xf>
    <xf numFmtId="0" fontId="92" fillId="28" borderId="21" xfId="0" applyFont="1" applyFill="1" applyBorder="1" applyAlignment="1">
      <alignment horizontal="center" vertical="center"/>
    </xf>
    <xf numFmtId="0" fontId="92" fillId="28" borderId="22" xfId="0" applyFont="1" applyFill="1" applyBorder="1" applyAlignment="1">
      <alignment horizontal="center" vertical="center"/>
    </xf>
    <xf numFmtId="0" fontId="92" fillId="28" borderId="63" xfId="0" applyFont="1" applyFill="1" applyBorder="1" applyAlignment="1">
      <alignment horizontal="center" vertical="center"/>
    </xf>
    <xf numFmtId="0" fontId="92" fillId="28" borderId="23" xfId="0" applyFont="1" applyFill="1" applyBorder="1" applyAlignment="1">
      <alignment horizontal="center" vertical="center"/>
    </xf>
    <xf numFmtId="0" fontId="104" fillId="11" borderId="26" xfId="0" applyFont="1" applyFill="1" applyBorder="1" applyAlignment="1">
      <alignment horizontal="center" vertical="center" wrapText="1"/>
    </xf>
    <xf numFmtId="0" fontId="104" fillId="11" borderId="56" xfId="0" applyFont="1" applyFill="1" applyBorder="1" applyAlignment="1">
      <alignment horizontal="center" vertical="center" wrapText="1"/>
    </xf>
    <xf numFmtId="0" fontId="104" fillId="11" borderId="27" xfId="0" applyFont="1" applyFill="1" applyBorder="1" applyAlignment="1">
      <alignment horizontal="center" vertical="center" wrapText="1"/>
    </xf>
    <xf numFmtId="0" fontId="104" fillId="0" borderId="1" xfId="0" applyFont="1" applyBorder="1" applyAlignment="1">
      <alignment horizontal="left" vertical="center" wrapText="1"/>
    </xf>
    <xf numFmtId="0" fontId="104" fillId="0" borderId="2" xfId="0" applyFont="1" applyBorder="1" applyAlignment="1">
      <alignment horizontal="left" vertical="center" wrapText="1"/>
    </xf>
    <xf numFmtId="0" fontId="53" fillId="11" borderId="51" xfId="0" applyFont="1" applyFill="1" applyBorder="1" applyAlignment="1">
      <alignment horizontal="right" vertical="center" wrapText="1"/>
    </xf>
    <xf numFmtId="0" fontId="53" fillId="11" borderId="99" xfId="0" applyFont="1" applyFill="1" applyBorder="1" applyAlignment="1">
      <alignment horizontal="right" vertical="center" wrapText="1"/>
    </xf>
    <xf numFmtId="0" fontId="103" fillId="10" borderId="0" xfId="0" applyFont="1" applyFill="1" applyAlignment="1">
      <alignment horizontal="right" vertical="center" wrapText="1"/>
    </xf>
    <xf numFmtId="0" fontId="104" fillId="27" borderId="0" xfId="0" applyFont="1" applyFill="1" applyAlignment="1" applyProtection="1">
      <alignment horizontal="left" vertical="center" wrapText="1"/>
      <protection locked="0"/>
    </xf>
    <xf numFmtId="0" fontId="103" fillId="10" borderId="0" xfId="0" applyFont="1" applyFill="1" applyAlignment="1">
      <alignment horizontal="right" vertical="center"/>
    </xf>
    <xf numFmtId="0" fontId="37" fillId="27" borderId="0" xfId="2" applyFill="1" applyBorder="1" applyAlignment="1" applyProtection="1">
      <alignment horizontal="center" vertical="center" wrapText="1"/>
      <protection locked="0"/>
    </xf>
    <xf numFmtId="0" fontId="20" fillId="27" borderId="0" xfId="0" applyFont="1" applyFill="1" applyAlignment="1" applyProtection="1">
      <alignment horizontal="center" vertical="center" wrapText="1"/>
      <protection locked="0"/>
    </xf>
    <xf numFmtId="176" fontId="9" fillId="27" borderId="0" xfId="0" applyNumberFormat="1" applyFont="1" applyFill="1" applyAlignment="1" applyProtection="1">
      <alignment horizontal="center" vertical="center" wrapText="1"/>
      <protection locked="0"/>
    </xf>
    <xf numFmtId="0" fontId="92" fillId="28" borderId="59" xfId="0" applyFont="1" applyFill="1" applyBorder="1" applyAlignment="1">
      <alignment horizontal="center" vertical="center"/>
    </xf>
    <xf numFmtId="0" fontId="92" fillId="28" borderId="97" xfId="0" applyFont="1" applyFill="1" applyBorder="1" applyAlignment="1">
      <alignment horizontal="center" vertical="center"/>
    </xf>
    <xf numFmtId="0" fontId="104" fillId="11" borderId="1" xfId="0" applyFont="1" applyFill="1" applyBorder="1" applyAlignment="1">
      <alignment horizontal="left" vertical="center" wrapText="1"/>
    </xf>
    <xf numFmtId="0" fontId="104" fillId="11" borderId="2" xfId="0" applyFont="1" applyFill="1" applyBorder="1" applyAlignment="1">
      <alignment horizontal="left" vertical="center" wrapText="1"/>
    </xf>
    <xf numFmtId="0" fontId="103" fillId="27" borderId="0" xfId="0" applyFont="1" applyFill="1" applyAlignment="1" applyProtection="1">
      <alignment horizontal="center" vertical="center" wrapText="1"/>
      <protection locked="0"/>
    </xf>
    <xf numFmtId="0" fontId="92" fillId="28" borderId="26" xfId="0" applyFont="1" applyFill="1" applyBorder="1" applyAlignment="1">
      <alignment horizontal="center" vertical="center" wrapText="1"/>
    </xf>
    <xf numFmtId="0" fontId="92" fillId="28" borderId="56" xfId="0" applyFont="1" applyFill="1" applyBorder="1" applyAlignment="1">
      <alignment horizontal="center" vertical="center" wrapText="1"/>
    </xf>
    <xf numFmtId="0" fontId="92" fillId="28" borderId="27" xfId="0" applyFont="1" applyFill="1" applyBorder="1" applyAlignment="1">
      <alignment horizontal="center" vertical="center" wrapText="1"/>
    </xf>
    <xf numFmtId="0" fontId="104" fillId="0" borderId="2" xfId="0" applyFont="1" applyBorder="1" applyAlignment="1" applyProtection="1">
      <alignment horizontal="justify" vertical="center" wrapText="1"/>
      <protection locked="0"/>
    </xf>
    <xf numFmtId="0" fontId="104" fillId="0" borderId="4" xfId="0" applyFont="1" applyBorder="1" applyAlignment="1" applyProtection="1">
      <alignment horizontal="justify" vertical="center" wrapText="1"/>
      <protection locked="0"/>
    </xf>
    <xf numFmtId="0" fontId="104" fillId="0" borderId="1" xfId="0" applyFont="1" applyBorder="1" applyAlignment="1">
      <alignment horizontal="center" vertical="center" wrapText="1"/>
    </xf>
    <xf numFmtId="0" fontId="28" fillId="27" borderId="1" xfId="0" applyFont="1" applyFill="1" applyBorder="1" applyAlignment="1">
      <alignment horizontal="center" vertical="center" wrapText="1"/>
    </xf>
    <xf numFmtId="0" fontId="28" fillId="27" borderId="2" xfId="0" applyFont="1" applyFill="1" applyBorder="1" applyAlignment="1">
      <alignment horizontal="center" vertical="center" wrapText="1"/>
    </xf>
    <xf numFmtId="0" fontId="28" fillId="27" borderId="4" xfId="0" applyFont="1" applyFill="1" applyBorder="1" applyAlignment="1">
      <alignment horizontal="center" vertical="center" wrapText="1"/>
    </xf>
    <xf numFmtId="0" fontId="103" fillId="0" borderId="26" xfId="0" applyFont="1" applyBorder="1" applyAlignment="1">
      <alignment horizontal="center" vertical="center"/>
    </xf>
    <xf numFmtId="0" fontId="103" fillId="0" borderId="56" xfId="0" applyFont="1" applyBorder="1" applyAlignment="1">
      <alignment horizontal="center" vertical="center"/>
    </xf>
    <xf numFmtId="0" fontId="103" fillId="0" borderId="27" xfId="0" applyFont="1" applyBorder="1" applyAlignment="1">
      <alignment horizontal="center" vertical="center"/>
    </xf>
    <xf numFmtId="0" fontId="104" fillId="0" borderId="6" xfId="0" applyFont="1" applyBorder="1" applyAlignment="1">
      <alignment horizontal="center" vertical="center" wrapText="1"/>
    </xf>
    <xf numFmtId="0" fontId="104" fillId="0" borderId="7" xfId="0" applyFont="1" applyBorder="1" applyAlignment="1" applyProtection="1">
      <alignment horizontal="justify" vertical="center" wrapText="1"/>
      <protection locked="0"/>
    </xf>
    <xf numFmtId="0" fontId="104" fillId="0" borderId="9" xfId="0" applyFont="1" applyBorder="1" applyAlignment="1" applyProtection="1">
      <alignment horizontal="justify" vertical="center" wrapText="1"/>
      <protection locked="0"/>
    </xf>
    <xf numFmtId="0" fontId="79" fillId="28" borderId="26" xfId="0" applyFont="1" applyFill="1" applyBorder="1" applyAlignment="1">
      <alignment horizontal="center" vertical="center"/>
    </xf>
    <xf numFmtId="0" fontId="79" fillId="28" borderId="56" xfId="0" applyFont="1" applyFill="1" applyBorder="1" applyAlignment="1">
      <alignment horizontal="center" vertical="center"/>
    </xf>
    <xf numFmtId="0" fontId="79" fillId="28" borderId="27" xfId="0" applyFont="1" applyFill="1" applyBorder="1" applyAlignment="1">
      <alignment horizontal="center" vertical="center"/>
    </xf>
    <xf numFmtId="0" fontId="103" fillId="27" borderId="0" xfId="0" applyFont="1" applyFill="1" applyAlignment="1">
      <alignment horizontal="center" vertical="center" wrapText="1"/>
    </xf>
    <xf numFmtId="0" fontId="104" fillId="0" borderId="26" xfId="0" applyFont="1" applyBorder="1" applyAlignment="1" applyProtection="1">
      <alignment horizontal="justify" vertical="center" wrapText="1"/>
      <protection locked="0"/>
    </xf>
    <xf numFmtId="0" fontId="104" fillId="0" borderId="56" xfId="0" applyFont="1" applyBorder="1" applyAlignment="1" applyProtection="1">
      <alignment horizontal="justify" vertical="center" wrapText="1"/>
      <protection locked="0"/>
    </xf>
    <xf numFmtId="0" fontId="104" fillId="0" borderId="27" xfId="0" applyFont="1" applyBorder="1" applyAlignment="1" applyProtection="1">
      <alignment horizontal="justify" vertical="center" wrapText="1"/>
      <protection locked="0"/>
    </xf>
    <xf numFmtId="0" fontId="103" fillId="10" borderId="49" xfId="0" applyFont="1" applyFill="1" applyBorder="1" applyAlignment="1">
      <alignment horizontal="center" vertical="center" wrapText="1"/>
    </xf>
    <xf numFmtId="0" fontId="103" fillId="10" borderId="0" xfId="0" applyFont="1" applyFill="1" applyAlignment="1">
      <alignment horizontal="center" vertical="center" wrapText="1"/>
    </xf>
    <xf numFmtId="0" fontId="104" fillId="27" borderId="0" xfId="0" applyFont="1" applyFill="1" applyAlignment="1" applyProtection="1">
      <alignment horizontal="center" vertical="center" wrapText="1"/>
      <protection locked="0"/>
    </xf>
    <xf numFmtId="0" fontId="104" fillId="0" borderId="6" xfId="0" applyFont="1" applyBorder="1" applyAlignment="1">
      <alignment horizontal="left" vertical="center" wrapText="1"/>
    </xf>
    <xf numFmtId="0" fontId="104" fillId="0" borderId="7" xfId="0" applyFont="1" applyBorder="1" applyAlignment="1">
      <alignment horizontal="left" vertical="center" wrapText="1"/>
    </xf>
    <xf numFmtId="0" fontId="104" fillId="0" borderId="48" xfId="0" applyFont="1" applyBorder="1" applyAlignment="1">
      <alignment horizontal="left" vertical="center" wrapText="1"/>
    </xf>
    <xf numFmtId="0" fontId="104" fillId="0" borderId="82" xfId="0" applyFont="1" applyBorder="1" applyAlignment="1">
      <alignment horizontal="left" vertical="center" wrapText="1"/>
    </xf>
    <xf numFmtId="0" fontId="25" fillId="10" borderId="2" xfId="0" applyFont="1" applyFill="1" applyBorder="1" applyAlignment="1">
      <alignment horizontal="center" vertical="center" wrapText="1"/>
    </xf>
    <xf numFmtId="0" fontId="25" fillId="10" borderId="2" xfId="0" applyFont="1" applyFill="1" applyBorder="1" applyAlignment="1">
      <alignment horizontal="center" vertical="center"/>
    </xf>
    <xf numFmtId="0" fontId="25" fillId="10" borderId="4" xfId="0" applyFont="1" applyFill="1" applyBorder="1" applyAlignment="1">
      <alignment horizontal="center" vertical="center"/>
    </xf>
    <xf numFmtId="0" fontId="79" fillId="28" borderId="20" xfId="7" applyFont="1" applyFill="1" applyBorder="1" applyAlignment="1">
      <alignment horizontal="center" vertical="center" wrapText="1"/>
    </xf>
    <xf numFmtId="0" fontId="79" fillId="28" borderId="47" xfId="7" applyFont="1" applyFill="1" applyBorder="1" applyAlignment="1">
      <alignment horizontal="center" vertical="center"/>
    </xf>
    <xf numFmtId="0" fontId="79" fillId="28" borderId="24" xfId="7" applyFont="1" applyFill="1" applyBorder="1" applyAlignment="1">
      <alignment horizontal="center" vertical="center"/>
    </xf>
    <xf numFmtId="0" fontId="23" fillId="10" borderId="28" xfId="0" applyFont="1" applyFill="1" applyBorder="1" applyAlignment="1">
      <alignment horizontal="center" vertical="center" wrapText="1"/>
    </xf>
    <xf numFmtId="0" fontId="23" fillId="10" borderId="57" xfId="0" applyFont="1" applyFill="1" applyBorder="1" applyAlignment="1">
      <alignment horizontal="center" vertical="center" wrapText="1"/>
    </xf>
    <xf numFmtId="0" fontId="113" fillId="0" borderId="66" xfId="0" applyFont="1" applyBorder="1" applyAlignment="1">
      <alignment horizontal="center" vertical="center" wrapText="1"/>
    </xf>
    <xf numFmtId="0" fontId="113" fillId="0" borderId="82" xfId="0" applyFont="1" applyBorder="1" applyAlignment="1">
      <alignment horizontal="center" vertical="center" wrapText="1"/>
    </xf>
    <xf numFmtId="0" fontId="113" fillId="0" borderId="5" xfId="0" applyFont="1" applyBorder="1" applyAlignment="1">
      <alignment horizontal="center" vertical="center" wrapText="1"/>
    </xf>
    <xf numFmtId="0" fontId="113" fillId="0" borderId="2" xfId="0" applyFont="1" applyBorder="1" applyAlignment="1">
      <alignment horizontal="center" vertical="center" wrapText="1"/>
    </xf>
    <xf numFmtId="0" fontId="25" fillId="10" borderId="101" xfId="0" applyFont="1" applyFill="1" applyBorder="1" applyAlignment="1">
      <alignment horizontal="center" vertical="center"/>
    </xf>
    <xf numFmtId="0" fontId="25" fillId="10" borderId="88" xfId="0" applyFont="1" applyFill="1" applyBorder="1" applyAlignment="1">
      <alignment horizontal="center" vertical="center"/>
    </xf>
    <xf numFmtId="0" fontId="25" fillId="10" borderId="89" xfId="0" applyFont="1" applyFill="1" applyBorder="1" applyAlignment="1">
      <alignment horizontal="center" vertical="center"/>
    </xf>
    <xf numFmtId="0" fontId="25" fillId="10" borderId="77" xfId="0" applyFont="1" applyFill="1" applyBorder="1" applyAlignment="1">
      <alignment horizontal="center" vertical="center"/>
    </xf>
    <xf numFmtId="0" fontId="25" fillId="10" borderId="0" xfId="0" applyFont="1" applyFill="1" applyAlignment="1">
      <alignment horizontal="center" vertical="center"/>
    </xf>
    <xf numFmtId="0" fontId="25" fillId="10" borderId="50" xfId="0" applyFont="1" applyFill="1" applyBorder="1" applyAlignment="1">
      <alignment horizontal="center" vertical="center"/>
    </xf>
    <xf numFmtId="0" fontId="98" fillId="29" borderId="3" xfId="0" applyFont="1" applyFill="1" applyBorder="1" applyAlignment="1">
      <alignment horizontal="center" vertical="center" wrapText="1"/>
    </xf>
    <xf numFmtId="0" fontId="98" fillId="29" borderId="56" xfId="0" applyFont="1" applyFill="1" applyBorder="1" applyAlignment="1">
      <alignment horizontal="center" vertical="center" wrapText="1"/>
    </xf>
    <xf numFmtId="0" fontId="98" fillId="29" borderId="5" xfId="0" applyFont="1" applyFill="1" applyBorder="1" applyAlignment="1">
      <alignment horizontal="center" vertical="center" wrapText="1"/>
    </xf>
    <xf numFmtId="0" fontId="135" fillId="0" borderId="28" xfId="0" applyFont="1" applyBorder="1" applyAlignment="1">
      <alignment horizontal="center" vertical="center" wrapText="1"/>
    </xf>
    <xf numFmtId="0" fontId="25" fillId="0" borderId="55" xfId="0" applyFont="1" applyBorder="1" applyAlignment="1">
      <alignment horizontal="center" vertical="center" wrapText="1"/>
    </xf>
    <xf numFmtId="0" fontId="79" fillId="28" borderId="13" xfId="0" applyFont="1" applyFill="1" applyBorder="1" applyAlignment="1">
      <alignment horizontal="center" vertical="center"/>
    </xf>
    <xf numFmtId="0" fontId="79" fillId="28" borderId="16" xfId="0" applyFont="1" applyFill="1" applyBorder="1" applyAlignment="1">
      <alignment horizontal="center" vertical="center"/>
    </xf>
    <xf numFmtId="0" fontId="79" fillId="28" borderId="52" xfId="0" applyFont="1" applyFill="1" applyBorder="1" applyAlignment="1">
      <alignment horizontal="center" vertical="center"/>
    </xf>
    <xf numFmtId="0" fontId="79" fillId="28" borderId="53" xfId="0" applyFont="1" applyFill="1" applyBorder="1" applyAlignment="1">
      <alignment horizontal="center" vertical="center"/>
    </xf>
    <xf numFmtId="0" fontId="79" fillId="28" borderId="13" xfId="0" applyFont="1" applyFill="1" applyBorder="1" applyAlignment="1">
      <alignment horizontal="center" vertical="center" wrapText="1"/>
    </xf>
    <xf numFmtId="0" fontId="79" fillId="28" borderId="16" xfId="0" applyFont="1" applyFill="1" applyBorder="1" applyAlignment="1">
      <alignment horizontal="center" vertical="center" wrapText="1"/>
    </xf>
    <xf numFmtId="0" fontId="79" fillId="28" borderId="35" xfId="0" applyFont="1" applyFill="1" applyBorder="1" applyAlignment="1">
      <alignment horizontal="center" vertical="center" wrapText="1"/>
    </xf>
    <xf numFmtId="0" fontId="0" fillId="10" borderId="56" xfId="0" applyFill="1" applyBorder="1" applyAlignment="1">
      <alignment horizontal="center" vertical="center"/>
    </xf>
    <xf numFmtId="0" fontId="3" fillId="10" borderId="2" xfId="0" applyFont="1" applyFill="1" applyBorder="1" applyAlignment="1">
      <alignment horizontal="left" vertical="center"/>
    </xf>
    <xf numFmtId="0" fontId="3" fillId="11" borderId="2" xfId="0" applyFont="1" applyFill="1" applyBorder="1" applyAlignment="1">
      <alignment horizontal="left" vertical="center"/>
    </xf>
    <xf numFmtId="9" fontId="3" fillId="10" borderId="3" xfId="6" applyFont="1" applyFill="1" applyBorder="1" applyAlignment="1" applyProtection="1">
      <alignment horizontal="center" vertical="center"/>
    </xf>
    <xf numFmtId="9" fontId="3" fillId="10" borderId="5" xfId="6" applyFont="1" applyFill="1" applyBorder="1" applyAlignment="1" applyProtection="1">
      <alignment horizontal="center" vertical="center"/>
    </xf>
    <xf numFmtId="0" fontId="48" fillId="10" borderId="13" xfId="0" applyFont="1" applyFill="1" applyBorder="1" applyAlignment="1">
      <alignment horizontal="left" vertical="center" wrapText="1"/>
    </xf>
    <xf numFmtId="0" fontId="48" fillId="10" borderId="16" xfId="0" applyFont="1" applyFill="1" applyBorder="1" applyAlignment="1">
      <alignment horizontal="left" vertical="center" wrapText="1"/>
    </xf>
    <xf numFmtId="0" fontId="48" fillId="10" borderId="35" xfId="0" applyFont="1" applyFill="1" applyBorder="1" applyAlignment="1">
      <alignment horizontal="left" vertical="center" wrapText="1"/>
    </xf>
    <xf numFmtId="0" fontId="54" fillId="0" borderId="63" xfId="0" applyFont="1" applyBorder="1" applyAlignment="1">
      <alignment horizontal="center" vertical="center" wrapText="1"/>
    </xf>
    <xf numFmtId="0" fontId="54" fillId="0" borderId="39" xfId="0" applyFont="1" applyBorder="1" applyAlignment="1">
      <alignment horizontal="center" vertical="center" wrapText="1"/>
    </xf>
    <xf numFmtId="0" fontId="3" fillId="0" borderId="18" xfId="0" applyFont="1" applyBorder="1" applyAlignment="1">
      <alignment horizontal="center" vertical="center"/>
    </xf>
    <xf numFmtId="0" fontId="92" fillId="28" borderId="13" xfId="0" applyFont="1" applyFill="1" applyBorder="1" applyAlignment="1">
      <alignment horizontal="center" vertical="center"/>
    </xf>
    <xf numFmtId="0" fontId="92" fillId="28" borderId="16" xfId="0" applyFont="1" applyFill="1" applyBorder="1" applyAlignment="1">
      <alignment horizontal="center" vertical="center"/>
    </xf>
    <xf numFmtId="0" fontId="92" fillId="28" borderId="35" xfId="0" applyFont="1" applyFill="1" applyBorder="1" applyAlignment="1">
      <alignment horizontal="center" vertical="center"/>
    </xf>
    <xf numFmtId="0" fontId="48" fillId="0" borderId="2"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23" xfId="0" applyFont="1" applyBorder="1" applyAlignment="1">
      <alignment horizontal="center" vertical="center" wrapText="1"/>
    </xf>
    <xf numFmtId="0" fontId="49" fillId="0" borderId="3" xfId="0" applyFont="1" applyBorder="1" applyAlignment="1">
      <alignment horizontal="justify" vertical="center" wrapText="1"/>
    </xf>
    <xf numFmtId="0" fontId="49" fillId="0" borderId="56" xfId="0" applyFont="1" applyBorder="1" applyAlignment="1">
      <alignment horizontal="justify" vertical="center" wrapText="1"/>
    </xf>
    <xf numFmtId="0" fontId="49" fillId="0" borderId="27" xfId="0" applyFont="1" applyBorder="1" applyAlignment="1">
      <alignment horizontal="justify" vertical="center" wrapText="1"/>
    </xf>
    <xf numFmtId="0" fontId="48" fillId="27" borderId="26" xfId="0" applyFont="1" applyFill="1" applyBorder="1" applyAlignment="1">
      <alignment horizontal="left" vertical="center" wrapText="1"/>
    </xf>
    <xf numFmtId="0" fontId="48" fillId="27" borderId="5" xfId="0" applyFont="1" applyFill="1" applyBorder="1" applyAlignment="1">
      <alignment horizontal="left" vertical="center" wrapText="1"/>
    </xf>
    <xf numFmtId="0" fontId="48" fillId="11" borderId="37" xfId="0" applyFont="1" applyFill="1" applyBorder="1" applyAlignment="1">
      <alignment vertical="center" wrapText="1"/>
    </xf>
    <xf numFmtId="0" fontId="48" fillId="11" borderId="38" xfId="0" applyFont="1" applyFill="1" applyBorder="1" applyAlignment="1">
      <alignment vertical="center" wrapText="1"/>
    </xf>
    <xf numFmtId="0" fontId="56" fillId="0" borderId="49" xfId="0" applyFont="1" applyBorder="1" applyAlignment="1">
      <alignment horizontal="center" vertical="center" wrapText="1"/>
    </xf>
    <xf numFmtId="0" fontId="56" fillId="0" borderId="51" xfId="0" applyFont="1" applyBorder="1" applyAlignment="1">
      <alignment horizontal="center" vertical="center" wrapText="1"/>
    </xf>
    <xf numFmtId="0" fontId="56" fillId="0" borderId="1" xfId="0" applyFont="1" applyBorder="1" applyAlignment="1">
      <alignment horizontal="center" vertical="center" wrapText="1"/>
    </xf>
    <xf numFmtId="0" fontId="56" fillId="0" borderId="31" xfId="0" applyFont="1" applyBorder="1" applyAlignment="1">
      <alignment horizontal="center" vertical="center" wrapText="1"/>
    </xf>
    <xf numFmtId="0" fontId="49" fillId="0" borderId="42" xfId="0" applyFont="1" applyBorder="1" applyAlignment="1">
      <alignment horizontal="center" vertical="center" wrapText="1"/>
    </xf>
    <xf numFmtId="0" fontId="49" fillId="0" borderId="48" xfId="0" applyFont="1" applyBorder="1" applyAlignment="1">
      <alignment horizontal="center" vertical="center" wrapText="1"/>
    </xf>
    <xf numFmtId="0" fontId="56" fillId="0" borderId="76" xfId="0" applyFont="1" applyBorder="1" applyAlignment="1">
      <alignment horizontal="center" vertical="center"/>
    </xf>
    <xf numFmtId="0" fontId="54" fillId="0" borderId="60" xfId="0" applyFont="1" applyBorder="1" applyAlignment="1">
      <alignment horizontal="center" vertical="center"/>
    </xf>
    <xf numFmtId="0" fontId="54" fillId="0" borderId="40" xfId="0" applyFont="1" applyBorder="1" applyAlignment="1">
      <alignment horizontal="center" vertical="center"/>
    </xf>
    <xf numFmtId="0" fontId="54" fillId="0" borderId="100" xfId="0" applyFont="1" applyBorder="1" applyAlignment="1">
      <alignment horizontal="center" vertical="center"/>
    </xf>
    <xf numFmtId="0" fontId="54" fillId="0" borderId="52" xfId="0" applyFont="1" applyBorder="1" applyAlignment="1">
      <alignment horizontal="center" vertical="center"/>
    </xf>
    <xf numFmtId="0" fontId="54" fillId="0" borderId="99" xfId="0" applyFont="1" applyBorder="1" applyAlignment="1">
      <alignment horizontal="center" vertical="center"/>
    </xf>
    <xf numFmtId="0" fontId="56" fillId="0" borderId="45" xfId="0" applyFont="1" applyBorder="1" applyAlignment="1">
      <alignment horizontal="center" vertical="center"/>
    </xf>
    <xf numFmtId="0" fontId="56" fillId="0" borderId="67" xfId="0" applyFont="1" applyBorder="1" applyAlignment="1">
      <alignment horizontal="center" vertical="center"/>
    </xf>
    <xf numFmtId="0" fontId="56" fillId="0" borderId="32" xfId="0" applyFont="1" applyBorder="1" applyAlignment="1">
      <alignment horizontal="center" vertical="center"/>
    </xf>
    <xf numFmtId="0" fontId="56" fillId="0" borderId="58" xfId="0" applyFont="1" applyBorder="1" applyAlignment="1">
      <alignment horizontal="center" vertical="center"/>
    </xf>
    <xf numFmtId="0" fontId="92" fillId="28" borderId="39" xfId="0" applyFont="1" applyFill="1" applyBorder="1" applyAlignment="1">
      <alignment horizontal="center" vertical="center" wrapText="1"/>
    </xf>
    <xf numFmtId="0" fontId="116" fillId="28" borderId="22" xfId="0" applyFont="1" applyFill="1" applyBorder="1" applyAlignment="1">
      <alignment horizontal="center" vertical="center" wrapText="1"/>
    </xf>
    <xf numFmtId="0" fontId="98" fillId="29" borderId="2" xfId="0" applyFont="1" applyFill="1" applyBorder="1" applyAlignment="1">
      <alignment horizontal="center" vertical="center" wrapText="1"/>
    </xf>
    <xf numFmtId="0" fontId="101" fillId="0" borderId="87" xfId="0" applyFont="1" applyBorder="1" applyAlignment="1">
      <alignment horizontal="center" vertical="center" wrapText="1"/>
    </xf>
    <xf numFmtId="0" fontId="101" fillId="0" borderId="17" xfId="0" applyFont="1" applyBorder="1" applyAlignment="1">
      <alignment horizontal="center" vertical="center" wrapText="1"/>
    </xf>
    <xf numFmtId="0" fontId="56" fillId="0" borderId="60" xfId="0" applyFont="1" applyBorder="1" applyAlignment="1">
      <alignment horizontal="center" vertical="center"/>
    </xf>
    <xf numFmtId="0" fontId="56" fillId="0" borderId="0" xfId="0" applyFont="1" applyAlignment="1">
      <alignment horizontal="center" vertical="center"/>
    </xf>
    <xf numFmtId="0" fontId="56" fillId="0" borderId="98" xfId="0" applyFont="1" applyBorder="1" applyAlignment="1">
      <alignment horizontal="center" vertical="center"/>
    </xf>
    <xf numFmtId="0" fontId="92" fillId="28" borderId="22" xfId="0" applyFont="1" applyFill="1" applyBorder="1" applyAlignment="1">
      <alignment horizontal="center" vertical="center" wrapText="1"/>
    </xf>
    <xf numFmtId="0" fontId="92" fillId="28" borderId="63" xfId="0" applyFont="1" applyFill="1" applyBorder="1" applyAlignment="1">
      <alignment horizontal="center" vertical="center" wrapText="1"/>
    </xf>
    <xf numFmtId="0" fontId="3" fillId="27" borderId="6" xfId="7" applyFont="1" applyFill="1" applyBorder="1" applyAlignment="1">
      <alignment horizontal="left" vertical="center"/>
    </xf>
    <xf numFmtId="0" fontId="3" fillId="27" borderId="7" xfId="7" applyFont="1" applyFill="1" applyBorder="1" applyAlignment="1">
      <alignment horizontal="left" vertical="center"/>
    </xf>
    <xf numFmtId="0" fontId="55" fillId="0" borderId="3" xfId="7" applyFont="1" applyBorder="1" applyAlignment="1">
      <alignment vertical="center"/>
    </xf>
    <xf numFmtId="0" fontId="55" fillId="0" borderId="5" xfId="7" applyFont="1" applyBorder="1" applyAlignment="1">
      <alignment vertical="center"/>
    </xf>
    <xf numFmtId="9" fontId="3" fillId="0" borderId="21" xfId="6" applyFont="1" applyFill="1" applyBorder="1" applyAlignment="1" applyProtection="1">
      <alignment horizontal="center" vertical="center"/>
    </xf>
    <xf numFmtId="9" fontId="3" fillId="0" borderId="22" xfId="6" applyFont="1" applyFill="1" applyBorder="1" applyAlignment="1" applyProtection="1">
      <alignment horizontal="center" vertical="center"/>
    </xf>
    <xf numFmtId="0" fontId="3" fillId="0" borderId="48" xfId="7" applyFont="1" applyBorder="1" applyAlignment="1">
      <alignment horizontal="left" vertical="center"/>
    </xf>
    <xf numFmtId="0" fontId="3" fillId="0" borderId="82" xfId="7" applyFont="1" applyBorder="1" applyAlignment="1">
      <alignment horizontal="left" vertical="center"/>
    </xf>
    <xf numFmtId="0" fontId="3" fillId="0" borderId="1" xfId="7" applyFont="1" applyBorder="1" applyAlignment="1">
      <alignment horizontal="left" vertical="center"/>
    </xf>
    <xf numFmtId="0" fontId="3" fillId="0" borderId="2" xfId="7" applyFont="1" applyBorder="1" applyAlignment="1">
      <alignment horizontal="left" vertical="center"/>
    </xf>
    <xf numFmtId="0" fontId="1" fillId="0" borderId="1" xfId="7" applyBorder="1" applyAlignment="1">
      <alignment horizontal="center" vertical="center"/>
    </xf>
    <xf numFmtId="0" fontId="1" fillId="0" borderId="2" xfId="7" applyBorder="1" applyAlignment="1">
      <alignment horizontal="center" vertical="center"/>
    </xf>
    <xf numFmtId="0" fontId="79" fillId="28" borderId="36" xfId="7" applyFont="1" applyFill="1" applyBorder="1" applyAlignment="1">
      <alignment horizontal="center" vertical="center" wrapText="1"/>
    </xf>
    <xf numFmtId="0" fontId="79" fillId="28" borderId="83" xfId="7" applyFont="1" applyFill="1" applyBorder="1" applyAlignment="1">
      <alignment horizontal="center" vertical="center" wrapText="1"/>
    </xf>
    <xf numFmtId="0" fontId="48" fillId="27" borderId="20" xfId="7" applyFont="1" applyFill="1" applyBorder="1" applyAlignment="1">
      <alignment horizontal="left" vertical="center"/>
    </xf>
    <xf numFmtId="0" fontId="48" fillId="27" borderId="47" xfId="7" applyFont="1" applyFill="1" applyBorder="1" applyAlignment="1">
      <alignment horizontal="left" vertical="center"/>
    </xf>
    <xf numFmtId="0" fontId="48" fillId="27" borderId="24" xfId="7" applyFont="1" applyFill="1" applyBorder="1" applyAlignment="1">
      <alignment horizontal="left" vertical="center"/>
    </xf>
    <xf numFmtId="0" fontId="48" fillId="0" borderId="26" xfId="7" applyFont="1" applyBorder="1" applyAlignment="1">
      <alignment horizontal="left" vertical="center"/>
    </xf>
    <xf numFmtId="0" fontId="48" fillId="0" borderId="56" xfId="7" applyFont="1" applyBorder="1" applyAlignment="1">
      <alignment horizontal="left" vertical="center"/>
    </xf>
    <xf numFmtId="0" fontId="48" fillId="0" borderId="27" xfId="7" applyFont="1" applyBorder="1" applyAlignment="1">
      <alignment horizontal="left" vertical="center"/>
    </xf>
    <xf numFmtId="0" fontId="79" fillId="27" borderId="26" xfId="7" applyFont="1" applyFill="1" applyBorder="1" applyAlignment="1">
      <alignment horizontal="left" vertical="center"/>
    </xf>
    <xf numFmtId="0" fontId="79" fillId="27" borderId="5" xfId="7" applyFont="1" applyFill="1" applyBorder="1" applyAlignment="1">
      <alignment horizontal="left" vertical="center"/>
    </xf>
    <xf numFmtId="1" fontId="79" fillId="28" borderId="20" xfId="7" applyNumberFormat="1" applyFont="1" applyFill="1" applyBorder="1" applyAlignment="1">
      <alignment horizontal="center" vertical="center" wrapText="1"/>
    </xf>
    <xf numFmtId="1" fontId="79" fillId="28" borderId="47" xfId="7" applyNumberFormat="1" applyFont="1" applyFill="1" applyBorder="1" applyAlignment="1">
      <alignment horizontal="center" vertical="center" wrapText="1"/>
    </xf>
    <xf numFmtId="1" fontId="79" fillId="28" borderId="24" xfId="7" applyNumberFormat="1" applyFont="1" applyFill="1" applyBorder="1" applyAlignment="1">
      <alignment horizontal="center" vertical="center" wrapText="1"/>
    </xf>
    <xf numFmtId="0" fontId="48" fillId="10" borderId="3" xfId="7" applyFont="1" applyFill="1" applyBorder="1" applyAlignment="1">
      <alignment horizontal="center" vertical="center" wrapText="1"/>
    </xf>
    <xf numFmtId="0" fontId="48" fillId="10" borderId="56" xfId="7" applyFont="1" applyFill="1" applyBorder="1" applyAlignment="1">
      <alignment horizontal="center" vertical="center" wrapText="1"/>
    </xf>
    <xf numFmtId="0" fontId="48" fillId="10" borderId="27" xfId="7" applyFont="1" applyFill="1" applyBorder="1" applyAlignment="1">
      <alignment horizontal="center" vertical="center" wrapText="1"/>
    </xf>
    <xf numFmtId="0" fontId="55" fillId="10" borderId="3" xfId="7" applyFont="1" applyFill="1" applyBorder="1" applyAlignment="1">
      <alignment horizontal="justify" vertical="center" wrapText="1"/>
    </xf>
    <xf numFmtId="0" fontId="55" fillId="10" borderId="56" xfId="7" applyFont="1" applyFill="1" applyBorder="1" applyAlignment="1">
      <alignment horizontal="justify" vertical="center" wrapText="1"/>
    </xf>
    <xf numFmtId="0" fontId="55" fillId="10" borderId="27" xfId="7" applyFont="1" applyFill="1" applyBorder="1" applyAlignment="1">
      <alignment horizontal="justify" vertical="center" wrapText="1"/>
    </xf>
    <xf numFmtId="0" fontId="79" fillId="28" borderId="1" xfId="7" applyFont="1" applyFill="1" applyBorder="1" applyAlignment="1">
      <alignment horizontal="center" vertical="center" wrapText="1"/>
    </xf>
    <xf numFmtId="0" fontId="79" fillId="28" borderId="2" xfId="7" applyFont="1" applyFill="1" applyBorder="1" applyAlignment="1">
      <alignment horizontal="center" vertical="center" wrapText="1"/>
    </xf>
    <xf numFmtId="0" fontId="79" fillId="27" borderId="17" xfId="7" applyFont="1" applyFill="1" applyBorder="1" applyAlignment="1">
      <alignment horizontal="left" vertical="center"/>
    </xf>
    <xf numFmtId="0" fontId="79" fillId="27" borderId="66" xfId="7" applyFont="1" applyFill="1" applyBorder="1" applyAlignment="1">
      <alignment horizontal="left" vertical="center"/>
    </xf>
    <xf numFmtId="0" fontId="92" fillId="28" borderId="13" xfId="7" applyFont="1" applyFill="1" applyBorder="1" applyAlignment="1">
      <alignment horizontal="center" vertical="center"/>
    </xf>
    <xf numFmtId="0" fontId="92" fillId="28" borderId="16" xfId="7" applyFont="1" applyFill="1" applyBorder="1" applyAlignment="1">
      <alignment horizontal="center" vertical="center"/>
    </xf>
    <xf numFmtId="0" fontId="92" fillId="28" borderId="88" xfId="7" applyFont="1" applyFill="1" applyBorder="1" applyAlignment="1">
      <alignment horizontal="center" vertical="center"/>
    </xf>
    <xf numFmtId="0" fontId="92" fillId="28" borderId="89" xfId="7" applyFont="1" applyFill="1" applyBorder="1" applyAlignment="1">
      <alignment horizontal="center" vertical="center"/>
    </xf>
    <xf numFmtId="0" fontId="49" fillId="0" borderId="36" xfId="7" applyFont="1" applyBorder="1" applyAlignment="1">
      <alignment horizontal="center" vertical="center" wrapText="1"/>
    </xf>
    <xf numFmtId="0" fontId="49" fillId="0" borderId="65" xfId="7" applyFont="1" applyBorder="1" applyAlignment="1">
      <alignment horizontal="center" vertical="center" wrapText="1"/>
    </xf>
    <xf numFmtId="0" fontId="97" fillId="29" borderId="26" xfId="7" applyFont="1" applyFill="1" applyBorder="1" applyAlignment="1">
      <alignment horizontal="center" vertical="center" wrapText="1"/>
    </xf>
    <xf numFmtId="0" fontId="97" fillId="29" borderId="56" xfId="7" applyFont="1" applyFill="1" applyBorder="1" applyAlignment="1">
      <alignment horizontal="center" vertical="center" wrapText="1"/>
    </xf>
    <xf numFmtId="0" fontId="97" fillId="29" borderId="27" xfId="7" applyFont="1" applyFill="1" applyBorder="1" applyAlignment="1">
      <alignment horizontal="center" vertical="center" wrapText="1"/>
    </xf>
    <xf numFmtId="0" fontId="92" fillId="28" borderId="20" xfId="7" applyFont="1" applyFill="1" applyBorder="1" applyAlignment="1">
      <alignment horizontal="center" vertical="center" wrapText="1"/>
    </xf>
    <xf numFmtId="0" fontId="92" fillId="28" borderId="47" xfId="7" applyFont="1" applyFill="1" applyBorder="1" applyAlignment="1">
      <alignment horizontal="center" vertical="center" wrapText="1"/>
    </xf>
    <xf numFmtId="0" fontId="92" fillId="28" borderId="24" xfId="7" applyFont="1" applyFill="1" applyBorder="1" applyAlignment="1">
      <alignment horizontal="center" vertical="center" wrapText="1"/>
    </xf>
    <xf numFmtId="0" fontId="56" fillId="0" borderId="87" xfId="7" applyFont="1" applyBorder="1" applyAlignment="1">
      <alignment horizontal="center" vertical="center"/>
    </xf>
    <xf numFmtId="0" fontId="56" fillId="0" borderId="89" xfId="7" applyFont="1" applyBorder="1" applyAlignment="1">
      <alignment horizontal="center" vertical="center"/>
    </xf>
    <xf numFmtId="0" fontId="56" fillId="0" borderId="17" xfId="7" applyFont="1" applyBorder="1" applyAlignment="1">
      <alignment horizontal="center" vertical="center"/>
    </xf>
    <xf numFmtId="0" fontId="56" fillId="0" borderId="93" xfId="7" applyFont="1" applyBorder="1" applyAlignment="1">
      <alignment horizontal="center" vertical="center"/>
    </xf>
    <xf numFmtId="0" fontId="56" fillId="0" borderId="75" xfId="7" applyFont="1" applyBorder="1" applyAlignment="1">
      <alignment horizontal="center" vertical="center" wrapText="1"/>
    </xf>
    <xf numFmtId="0" fontId="56" fillId="0" borderId="83" xfId="7" applyFont="1" applyBorder="1" applyAlignment="1">
      <alignment horizontal="center" vertical="center" wrapText="1"/>
    </xf>
    <xf numFmtId="0" fontId="56" fillId="0" borderId="49" xfId="7" applyFont="1" applyBorder="1" applyAlignment="1">
      <alignment horizontal="center" vertical="center" wrapText="1"/>
    </xf>
    <xf numFmtId="0" fontId="56" fillId="0" borderId="0" xfId="7" applyFont="1" applyAlignment="1">
      <alignment horizontal="center" vertical="center" wrapText="1"/>
    </xf>
    <xf numFmtId="0" fontId="56" fillId="0" borderId="50" xfId="7" applyFont="1" applyBorder="1" applyAlignment="1">
      <alignment horizontal="center" vertical="center" wrapText="1"/>
    </xf>
    <xf numFmtId="0" fontId="56" fillId="0" borderId="51" xfId="7" applyFont="1" applyBorder="1" applyAlignment="1">
      <alignment horizontal="center" vertical="center" wrapText="1"/>
    </xf>
    <xf numFmtId="0" fontId="56" fillId="0" borderId="52" xfId="7" applyFont="1" applyBorder="1" applyAlignment="1">
      <alignment horizontal="center" vertical="center" wrapText="1"/>
    </xf>
    <xf numFmtId="0" fontId="56" fillId="0" borderId="53" xfId="7" applyFont="1" applyBorder="1" applyAlignment="1">
      <alignment horizontal="center" vertical="center" wrapText="1"/>
    </xf>
    <xf numFmtId="0" fontId="56" fillId="0" borderId="30" xfId="7" applyFont="1" applyBorder="1" applyAlignment="1">
      <alignment horizontal="center" vertical="center" wrapText="1"/>
    </xf>
    <xf numFmtId="0" fontId="56" fillId="0" borderId="34" xfId="7" applyFont="1" applyBorder="1" applyAlignment="1">
      <alignment horizontal="center" vertical="center" wrapText="1"/>
    </xf>
    <xf numFmtId="0" fontId="11" fillId="0" borderId="26" xfId="0" applyFont="1" applyBorder="1" applyAlignment="1">
      <alignment vertical="center" wrapText="1"/>
    </xf>
    <xf numFmtId="0" fontId="11" fillId="0" borderId="27" xfId="0" applyFont="1" applyBorder="1" applyAlignment="1">
      <alignment vertical="center" wrapText="1"/>
    </xf>
    <xf numFmtId="0" fontId="7" fillId="0" borderId="26" xfId="0" applyFont="1" applyBorder="1" applyAlignment="1" applyProtection="1">
      <alignment vertical="center" wrapText="1"/>
      <protection locked="0"/>
    </xf>
    <xf numFmtId="0" fontId="7" fillId="0" borderId="27" xfId="0" applyFont="1" applyBorder="1" applyAlignment="1" applyProtection="1">
      <alignment vertical="center" wrapText="1"/>
      <protection locked="0"/>
    </xf>
    <xf numFmtId="0" fontId="6" fillId="0" borderId="69" xfId="0" applyFont="1" applyBorder="1" applyAlignment="1" applyProtection="1">
      <alignment horizontal="center" vertical="center" wrapText="1"/>
      <protection locked="0"/>
    </xf>
    <xf numFmtId="0" fontId="6" fillId="0" borderId="68" xfId="0" applyFont="1" applyBorder="1" applyAlignment="1" applyProtection="1">
      <alignment horizontal="center" vertical="center" wrapText="1"/>
      <protection locked="0"/>
    </xf>
    <xf numFmtId="0" fontId="11" fillId="0" borderId="26" xfId="0" applyFont="1" applyBorder="1" applyAlignment="1">
      <alignment horizontal="left" vertical="center"/>
    </xf>
    <xf numFmtId="0" fontId="11" fillId="0" borderId="27" xfId="0" applyFont="1" applyBorder="1" applyAlignment="1">
      <alignment horizontal="left" vertical="center"/>
    </xf>
    <xf numFmtId="1" fontId="7" fillId="0" borderId="26" xfId="0" applyNumberFormat="1" applyFont="1" applyBorder="1" applyAlignment="1">
      <alignment horizontal="center" vertical="center" wrapText="1"/>
    </xf>
    <xf numFmtId="1" fontId="7" fillId="0" borderId="56" xfId="0" applyNumberFormat="1" applyFont="1" applyBorder="1" applyAlignment="1">
      <alignment horizontal="center" vertical="center" wrapText="1"/>
    </xf>
    <xf numFmtId="1" fontId="7" fillId="0" borderId="68" xfId="0" applyNumberFormat="1" applyFont="1" applyBorder="1" applyAlignment="1">
      <alignment horizontal="center" vertical="center" wrapText="1"/>
    </xf>
    <xf numFmtId="0" fontId="5" fillId="0" borderId="69" xfId="0" applyFont="1" applyBorder="1" applyAlignment="1" applyProtection="1">
      <alignment horizontal="center" vertical="center" wrapText="1"/>
      <protection locked="0"/>
    </xf>
    <xf numFmtId="0" fontId="5" fillId="0" borderId="68" xfId="0" applyFont="1" applyBorder="1" applyAlignment="1" applyProtection="1">
      <alignment horizontal="center" vertical="center" wrapText="1"/>
      <protection locked="0"/>
    </xf>
    <xf numFmtId="0" fontId="7" fillId="0" borderId="26" xfId="0" applyFont="1" applyBorder="1" applyAlignment="1">
      <alignment vertical="center"/>
    </xf>
    <xf numFmtId="0" fontId="7" fillId="0" borderId="27" xfId="0" applyFont="1" applyBorder="1" applyAlignment="1">
      <alignment vertical="center"/>
    </xf>
    <xf numFmtId="0" fontId="11" fillId="0" borderId="26" xfId="0" applyFont="1" applyBorder="1" applyAlignment="1">
      <alignment vertical="center"/>
    </xf>
    <xf numFmtId="0" fontId="11" fillId="0" borderId="27" xfId="0" applyFont="1" applyBorder="1" applyAlignment="1">
      <alignment vertical="center"/>
    </xf>
    <xf numFmtId="0" fontId="7" fillId="0" borderId="26" xfId="0" applyFont="1" applyBorder="1" applyAlignment="1" applyProtection="1">
      <alignment vertical="center"/>
      <protection locked="0"/>
    </xf>
    <xf numFmtId="0" fontId="7" fillId="0" borderId="27" xfId="0" applyFont="1" applyBorder="1" applyAlignment="1" applyProtection="1">
      <alignment vertical="center"/>
      <protection locked="0"/>
    </xf>
    <xf numFmtId="0" fontId="7" fillId="0" borderId="17" xfId="0" applyFont="1" applyBorder="1" applyAlignment="1" applyProtection="1">
      <alignment vertical="center"/>
      <protection locked="0"/>
    </xf>
    <xf numFmtId="0" fontId="7" fillId="0" borderId="93" xfId="0" applyFont="1" applyBorder="1" applyAlignment="1" applyProtection="1">
      <alignment vertical="center"/>
      <protection locked="0"/>
    </xf>
    <xf numFmtId="0" fontId="6" fillId="0" borderId="128" xfId="0" applyFont="1" applyBorder="1" applyAlignment="1" applyProtection="1">
      <alignment horizontal="center" vertical="center" wrapText="1"/>
      <protection locked="0"/>
    </xf>
    <xf numFmtId="0" fontId="6" fillId="0" borderId="129" xfId="0" applyFont="1" applyBorder="1" applyAlignment="1" applyProtection="1">
      <alignment horizontal="center" vertical="center" wrapText="1"/>
      <protection locked="0"/>
    </xf>
    <xf numFmtId="172" fontId="9" fillId="0" borderId="26" xfId="3" applyNumberFormat="1" applyFont="1" applyFill="1" applyBorder="1" applyAlignment="1" applyProtection="1">
      <alignment horizontal="center" vertical="center" wrapText="1"/>
    </xf>
    <xf numFmtId="172" fontId="9" fillId="0" borderId="56" xfId="3" applyNumberFormat="1" applyFont="1" applyFill="1" applyBorder="1" applyAlignment="1" applyProtection="1">
      <alignment horizontal="center" vertical="center" wrapText="1"/>
    </xf>
    <xf numFmtId="172" fontId="9" fillId="0" borderId="68" xfId="3" applyNumberFormat="1" applyFont="1" applyFill="1" applyBorder="1" applyAlignment="1" applyProtection="1">
      <alignment horizontal="center" vertical="center" wrapText="1"/>
    </xf>
    <xf numFmtId="3" fontId="6" fillId="0" borderId="69" xfId="3" applyNumberFormat="1" applyFont="1" applyFill="1" applyBorder="1" applyAlignment="1" applyProtection="1">
      <alignment horizontal="center" vertical="center"/>
      <protection locked="0"/>
    </xf>
    <xf numFmtId="3" fontId="6" fillId="0" borderId="68" xfId="3" applyNumberFormat="1" applyFont="1" applyFill="1" applyBorder="1" applyAlignment="1" applyProtection="1">
      <alignment horizontal="center" vertical="center"/>
      <protection locked="0"/>
    </xf>
    <xf numFmtId="9" fontId="6" fillId="0" borderId="69" xfId="6" applyFont="1" applyFill="1" applyBorder="1" applyAlignment="1" applyProtection="1">
      <alignment horizontal="center" vertical="center" wrapText="1"/>
      <protection locked="0"/>
    </xf>
    <xf numFmtId="9" fontId="6" fillId="0" borderId="68" xfId="6" applyFont="1" applyFill="1" applyBorder="1" applyAlignment="1" applyProtection="1">
      <alignment horizontal="center" vertical="center" wrapText="1"/>
      <protection locked="0"/>
    </xf>
    <xf numFmtId="3" fontId="6" fillId="0" borderId="69" xfId="3" applyNumberFormat="1" applyFont="1" applyFill="1" applyBorder="1" applyAlignment="1" applyProtection="1">
      <alignment horizontal="center" vertical="center" wrapText="1"/>
      <protection locked="0"/>
    </xf>
    <xf numFmtId="3" fontId="6" fillId="0" borderId="68" xfId="3" applyNumberFormat="1" applyFont="1" applyFill="1" applyBorder="1" applyAlignment="1" applyProtection="1">
      <alignment horizontal="center" vertical="center" wrapText="1"/>
      <protection locked="0"/>
    </xf>
    <xf numFmtId="0" fontId="56" fillId="0" borderId="87" xfId="0" applyFont="1" applyBorder="1" applyAlignment="1">
      <alignment horizontal="center" vertical="center"/>
    </xf>
    <xf numFmtId="0" fontId="56" fillId="0" borderId="89" xfId="0" applyFont="1" applyBorder="1" applyAlignment="1">
      <alignment horizontal="center" vertical="center"/>
    </xf>
    <xf numFmtId="0" fontId="56" fillId="0" borderId="17" xfId="0" applyFont="1" applyBorder="1" applyAlignment="1">
      <alignment horizontal="center" vertical="center"/>
    </xf>
    <xf numFmtId="0" fontId="56" fillId="0" borderId="93" xfId="0" applyFont="1" applyBorder="1" applyAlignment="1">
      <alignment horizontal="center" vertical="center"/>
    </xf>
    <xf numFmtId="0" fontId="56" fillId="0" borderId="30" xfId="0" applyFont="1" applyBorder="1" applyAlignment="1">
      <alignment horizontal="center" vertical="center" wrapText="1"/>
    </xf>
    <xf numFmtId="0" fontId="56" fillId="0" borderId="34" xfId="0" applyFont="1" applyBorder="1" applyAlignment="1">
      <alignment horizontal="center" vertical="center" wrapText="1"/>
    </xf>
    <xf numFmtId="0" fontId="56" fillId="0" borderId="53" xfId="0" applyFont="1" applyBorder="1" applyAlignment="1">
      <alignment horizontal="center" vertical="center" wrapText="1"/>
    </xf>
    <xf numFmtId="0" fontId="12" fillId="27" borderId="0" xfId="0" applyFont="1" applyFill="1" applyAlignment="1">
      <alignment horizontal="left" vertical="center" wrapText="1"/>
    </xf>
    <xf numFmtId="0" fontId="12" fillId="27" borderId="50" xfId="0" applyFont="1" applyFill="1" applyBorder="1" applyAlignment="1">
      <alignment horizontal="left" vertical="center" wrapText="1"/>
    </xf>
    <xf numFmtId="0" fontId="56" fillId="0" borderId="75" xfId="0" applyFont="1" applyBorder="1" applyAlignment="1">
      <alignment horizontal="center" vertical="center" wrapText="1"/>
    </xf>
    <xf numFmtId="0" fontId="56" fillId="0" borderId="83" xfId="0" applyFont="1" applyBorder="1" applyAlignment="1">
      <alignment horizontal="center" vertical="center" wrapText="1"/>
    </xf>
    <xf numFmtId="0" fontId="54" fillId="0" borderId="49" xfId="0" applyFont="1" applyBorder="1" applyAlignment="1">
      <alignment horizontal="center" vertical="center" wrapText="1"/>
    </xf>
    <xf numFmtId="0" fontId="54" fillId="0" borderId="0" xfId="0" applyFont="1" applyAlignment="1">
      <alignment horizontal="center" vertical="center" wrapText="1"/>
    </xf>
    <xf numFmtId="0" fontId="54" fillId="0" borderId="50" xfId="0" applyFont="1" applyBorder="1" applyAlignment="1">
      <alignment horizontal="center" vertical="center" wrapText="1"/>
    </xf>
    <xf numFmtId="0" fontId="54" fillId="0" borderId="51" xfId="0" applyFont="1" applyBorder="1" applyAlignment="1">
      <alignment horizontal="center" vertical="center" wrapText="1"/>
    </xf>
    <xf numFmtId="0" fontId="54" fillId="0" borderId="52" xfId="0" applyFont="1" applyBorder="1" applyAlignment="1">
      <alignment horizontal="center" vertical="center" wrapText="1"/>
    </xf>
    <xf numFmtId="0" fontId="54" fillId="0" borderId="53" xfId="0" applyFont="1" applyBorder="1" applyAlignment="1">
      <alignment horizontal="center" vertical="center" wrapText="1"/>
    </xf>
    <xf numFmtId="0" fontId="11" fillId="0" borderId="20" xfId="0" applyFont="1" applyBorder="1" applyAlignment="1">
      <alignment vertical="center"/>
    </xf>
    <xf numFmtId="0" fontId="11" fillId="0" borderId="24" xfId="0" applyFont="1" applyBorder="1" applyAlignment="1">
      <alignment vertical="center"/>
    </xf>
    <xf numFmtId="3" fontId="3" fillId="0" borderId="20" xfId="0" applyNumberFormat="1" applyFont="1" applyBorder="1" applyAlignment="1" applyProtection="1">
      <alignment horizontal="center" vertical="center" wrapText="1"/>
      <protection locked="0"/>
    </xf>
    <xf numFmtId="3" fontId="3" fillId="0" borderId="47" xfId="0" applyNumberFormat="1" applyFont="1" applyBorder="1" applyAlignment="1" applyProtection="1">
      <alignment horizontal="center" vertical="center" wrapText="1"/>
      <protection locked="0"/>
    </xf>
    <xf numFmtId="3" fontId="3" fillId="0" borderId="108" xfId="0" applyNumberFormat="1" applyFont="1" applyBorder="1" applyAlignment="1" applyProtection="1">
      <alignment horizontal="center" vertical="center" wrapText="1"/>
      <protection locked="0"/>
    </xf>
    <xf numFmtId="0" fontId="56" fillId="0" borderId="33" xfId="0" applyFont="1" applyBorder="1" applyAlignment="1">
      <alignment horizontal="center" vertical="center" wrapText="1"/>
    </xf>
    <xf numFmtId="0" fontId="79" fillId="28" borderId="87" xfId="0" applyFont="1" applyFill="1" applyBorder="1" applyAlignment="1">
      <alignment horizontal="center" vertical="center" wrapText="1"/>
    </xf>
    <xf numFmtId="0" fontId="79" fillId="28" borderId="88" xfId="0" applyFont="1" applyFill="1" applyBorder="1" applyAlignment="1">
      <alignment horizontal="center" vertical="center" wrapText="1"/>
    </xf>
    <xf numFmtId="0" fontId="79" fillId="28" borderId="89" xfId="0" applyFont="1" applyFill="1" applyBorder="1" applyAlignment="1">
      <alignment horizontal="center" vertical="center" wrapText="1"/>
    </xf>
    <xf numFmtId="0" fontId="98" fillId="29" borderId="49" xfId="0" applyFont="1" applyFill="1" applyBorder="1" applyAlignment="1">
      <alignment horizontal="center" vertical="center" wrapText="1"/>
    </xf>
    <xf numFmtId="0" fontId="98" fillId="29" borderId="0" xfId="0" applyFont="1" applyFill="1" applyAlignment="1">
      <alignment horizontal="center" vertical="center" wrapText="1"/>
    </xf>
    <xf numFmtId="0" fontId="98" fillId="29" borderId="50" xfId="0" applyFont="1" applyFill="1" applyBorder="1" applyAlignment="1">
      <alignment horizontal="center" vertical="center" wrapText="1"/>
    </xf>
    <xf numFmtId="0" fontId="49" fillId="0" borderId="36" xfId="0" applyFont="1" applyBorder="1" applyAlignment="1">
      <alignment horizontal="center" vertical="center" wrapText="1"/>
    </xf>
    <xf numFmtId="0" fontId="49" fillId="0" borderId="75" xfId="0" applyFont="1" applyBorder="1" applyAlignment="1">
      <alignment horizontal="center" vertical="center" wrapText="1"/>
    </xf>
    <xf numFmtId="0" fontId="98" fillId="29" borderId="17" xfId="0" applyFont="1" applyFill="1" applyBorder="1" applyAlignment="1">
      <alignment horizontal="center" vertical="center" wrapText="1"/>
    </xf>
    <xf numFmtId="0" fontId="98" fillId="29" borderId="18" xfId="0" applyFont="1" applyFill="1" applyBorder="1" applyAlignment="1">
      <alignment horizontal="center" vertical="center" wrapText="1"/>
    </xf>
    <xf numFmtId="0" fontId="98" fillId="29" borderId="93" xfId="0" applyFont="1" applyFill="1" applyBorder="1" applyAlignment="1">
      <alignment horizontal="center" vertical="center" wrapText="1"/>
    </xf>
    <xf numFmtId="0" fontId="49" fillId="0" borderId="65" xfId="0" applyFont="1" applyBorder="1" applyAlignment="1">
      <alignment horizontal="center" vertical="center" wrapText="1"/>
    </xf>
    <xf numFmtId="0" fontId="54" fillId="0" borderId="30" xfId="0" applyFont="1" applyBorder="1" applyAlignment="1">
      <alignment horizontal="center" vertical="center" wrapText="1"/>
    </xf>
    <xf numFmtId="0" fontId="54" fillId="0" borderId="60" xfId="0" applyFont="1" applyBorder="1" applyAlignment="1">
      <alignment horizontal="center" vertical="center" wrapText="1"/>
    </xf>
    <xf numFmtId="0" fontId="54" fillId="0" borderId="34" xfId="0" applyFont="1" applyBorder="1" applyAlignment="1">
      <alignment horizontal="center" vertical="center" wrapText="1"/>
    </xf>
    <xf numFmtId="0" fontId="9" fillId="7" borderId="0" xfId="0" applyFont="1" applyFill="1" applyAlignment="1">
      <alignment horizontal="center"/>
    </xf>
    <xf numFmtId="0" fontId="94" fillId="28" borderId="13" xfId="0" applyFont="1" applyFill="1" applyBorder="1" applyAlignment="1">
      <alignment horizontal="center" vertical="center" wrapText="1"/>
    </xf>
    <xf numFmtId="0" fontId="94" fillId="28" borderId="35" xfId="0" applyFont="1" applyFill="1" applyBorder="1" applyAlignment="1">
      <alignment horizontal="center" vertical="center" wrapText="1"/>
    </xf>
    <xf numFmtId="0" fontId="94" fillId="28" borderId="61" xfId="0" applyFont="1" applyFill="1" applyBorder="1" applyAlignment="1">
      <alignment horizontal="center" vertical="center" wrapText="1"/>
    </xf>
    <xf numFmtId="0" fontId="94" fillId="28" borderId="86" xfId="0" applyFont="1" applyFill="1" applyBorder="1" applyAlignment="1">
      <alignment horizontal="center" vertical="center" wrapText="1"/>
    </xf>
    <xf numFmtId="0" fontId="86" fillId="28" borderId="13" xfId="0" applyFont="1" applyFill="1" applyBorder="1" applyAlignment="1">
      <alignment horizontal="center" vertical="center" wrapText="1"/>
    </xf>
    <xf numFmtId="0" fontId="86" fillId="28" borderId="35" xfId="0" applyFont="1" applyFill="1" applyBorder="1" applyAlignment="1">
      <alignment horizontal="center" vertical="center" wrapText="1"/>
    </xf>
    <xf numFmtId="0" fontId="86" fillId="28" borderId="61" xfId="0" applyFont="1" applyFill="1" applyBorder="1" applyAlignment="1">
      <alignment horizontal="center" vertical="center" wrapText="1"/>
    </xf>
    <xf numFmtId="0" fontId="86" fillId="28" borderId="86" xfId="0" applyFont="1" applyFill="1" applyBorder="1" applyAlignment="1">
      <alignment horizontal="center" vertical="center" wrapText="1"/>
    </xf>
    <xf numFmtId="0" fontId="26" fillId="27" borderId="0" xfId="0" applyFont="1" applyFill="1" applyAlignment="1">
      <alignment horizontal="justify" vertical="center" wrapText="1"/>
    </xf>
    <xf numFmtId="0" fontId="26" fillId="27" borderId="50" xfId="0" applyFont="1" applyFill="1" applyBorder="1" applyAlignment="1">
      <alignment horizontal="justify" vertical="center" wrapText="1"/>
    </xf>
    <xf numFmtId="3" fontId="20" fillId="27" borderId="0" xfId="0" applyNumberFormat="1" applyFont="1" applyFill="1" applyAlignment="1" applyProtection="1">
      <alignment horizontal="center" vertical="center"/>
      <protection locked="0"/>
    </xf>
    <xf numFmtId="0" fontId="26" fillId="27" borderId="0" xfId="0" applyFont="1" applyFill="1" applyAlignment="1" applyProtection="1">
      <alignment horizontal="center" vertical="center" wrapText="1"/>
      <protection locked="0"/>
    </xf>
    <xf numFmtId="0" fontId="11" fillId="10" borderId="49" xfId="0" applyFont="1" applyFill="1" applyBorder="1" applyAlignment="1">
      <alignment horizontal="center" vertical="center" wrapText="1"/>
    </xf>
    <xf numFmtId="0" fontId="11" fillId="10" borderId="0" xfId="0" applyFont="1" applyFill="1" applyAlignment="1">
      <alignment horizontal="center" vertical="center" wrapText="1"/>
    </xf>
    <xf numFmtId="172" fontId="3" fillId="0" borderId="26" xfId="3" applyNumberFormat="1" applyFont="1" applyFill="1" applyBorder="1" applyAlignment="1" applyProtection="1">
      <alignment horizontal="center" vertical="center" wrapText="1"/>
      <protection locked="0"/>
    </xf>
    <xf numFmtId="172" fontId="3" fillId="0" borderId="56" xfId="3" applyNumberFormat="1" applyFont="1" applyFill="1" applyBorder="1" applyAlignment="1" applyProtection="1">
      <alignment horizontal="center" vertical="center" wrapText="1"/>
      <protection locked="0"/>
    </xf>
    <xf numFmtId="172" fontId="3" fillId="0" borderId="68" xfId="3" applyNumberFormat="1" applyFont="1" applyFill="1" applyBorder="1" applyAlignment="1" applyProtection="1">
      <alignment horizontal="center" vertical="center" wrapText="1"/>
      <protection locked="0"/>
    </xf>
    <xf numFmtId="3" fontId="3" fillId="0" borderId="26" xfId="0" applyNumberFormat="1" applyFont="1" applyBorder="1" applyAlignment="1">
      <alignment horizontal="center" vertical="center"/>
    </xf>
    <xf numFmtId="3" fontId="3" fillId="0" borderId="56" xfId="0" applyNumberFormat="1" applyFont="1" applyBorder="1" applyAlignment="1">
      <alignment horizontal="center" vertical="center"/>
    </xf>
    <xf numFmtId="3" fontId="3" fillId="0" borderId="68" xfId="0" applyNumberFormat="1" applyFont="1" applyBorder="1" applyAlignment="1">
      <alignment horizontal="center" vertical="center"/>
    </xf>
    <xf numFmtId="0" fontId="11" fillId="0" borderId="51" xfId="0" applyFont="1" applyBorder="1" applyAlignment="1">
      <alignment horizontal="right" vertical="center" wrapText="1"/>
    </xf>
    <xf numFmtId="0" fontId="11" fillId="0" borderId="53" xfId="0" applyFont="1" applyBorder="1" applyAlignment="1">
      <alignment horizontal="right" vertical="center" wrapText="1"/>
    </xf>
    <xf numFmtId="0" fontId="11" fillId="0" borderId="49" xfId="0" applyFont="1" applyBorder="1" applyAlignment="1">
      <alignment vertical="center" wrapText="1"/>
    </xf>
    <xf numFmtId="0" fontId="11" fillId="0" borderId="50" xfId="0" applyFont="1" applyBorder="1" applyAlignment="1">
      <alignment vertical="center" wrapText="1"/>
    </xf>
    <xf numFmtId="0" fontId="80" fillId="0" borderId="69" xfId="0" applyFont="1" applyBorder="1" applyAlignment="1" applyProtection="1">
      <alignment horizontal="center" vertical="center" wrapText="1"/>
      <protection locked="0"/>
    </xf>
    <xf numFmtId="0" fontId="80" fillId="0" borderId="68" xfId="0" applyFont="1" applyBorder="1" applyAlignment="1" applyProtection="1">
      <alignment horizontal="center" vertical="center" wrapText="1"/>
      <protection locked="0"/>
    </xf>
    <xf numFmtId="3" fontId="3" fillId="0" borderId="18" xfId="0" applyNumberFormat="1" applyFont="1" applyBorder="1" applyAlignment="1">
      <alignment horizontal="right" vertical="center" wrapText="1"/>
    </xf>
    <xf numFmtId="3" fontId="3" fillId="0" borderId="93" xfId="0" applyNumberFormat="1" applyFont="1" applyBorder="1" applyAlignment="1">
      <alignment horizontal="right" vertical="center" wrapText="1"/>
    </xf>
    <xf numFmtId="3" fontId="3" fillId="0" borderId="56" xfId="0" applyNumberFormat="1" applyFont="1" applyBorder="1" applyAlignment="1">
      <alignment horizontal="right" vertical="center" wrapText="1"/>
    </xf>
    <xf numFmtId="3" fontId="3" fillId="0" borderId="27" xfId="0" applyNumberFormat="1" applyFont="1" applyBorder="1" applyAlignment="1">
      <alignment horizontal="right" vertical="center" wrapText="1"/>
    </xf>
    <xf numFmtId="0" fontId="11" fillId="0" borderId="17" xfId="0" applyFont="1" applyBorder="1" applyAlignment="1">
      <alignment horizontal="left" vertical="center" wrapText="1"/>
    </xf>
    <xf numFmtId="0" fontId="11" fillId="0" borderId="93" xfId="0" applyFont="1" applyBorder="1" applyAlignment="1">
      <alignment horizontal="left" vertical="center" wrapText="1"/>
    </xf>
    <xf numFmtId="0" fontId="79" fillId="28" borderId="61" xfId="0" applyFont="1" applyFill="1" applyBorder="1" applyAlignment="1">
      <alignment horizontal="center" vertical="center" wrapText="1"/>
    </xf>
    <xf numFmtId="0" fontId="79" fillId="28" borderId="86" xfId="0" applyFont="1" applyFill="1" applyBorder="1" applyAlignment="1">
      <alignment horizontal="center" vertical="center" wrapText="1"/>
    </xf>
    <xf numFmtId="0" fontId="11" fillId="0" borderId="26" xfId="0" applyFont="1" applyBorder="1" applyAlignment="1" applyProtection="1">
      <alignment vertical="center" wrapText="1"/>
      <protection locked="0"/>
    </xf>
    <xf numFmtId="0" fontId="11" fillId="0" borderId="27" xfId="0" applyFont="1" applyBorder="1" applyAlignment="1" applyProtection="1">
      <alignment vertical="center" wrapText="1"/>
      <protection locked="0"/>
    </xf>
    <xf numFmtId="0" fontId="7" fillId="0" borderId="26" xfId="0" applyFont="1" applyBorder="1" applyAlignment="1">
      <alignment vertical="center" wrapText="1"/>
    </xf>
    <xf numFmtId="0" fontId="7" fillId="0" borderId="27" xfId="0" applyFont="1" applyBorder="1" applyAlignment="1">
      <alignment vertical="center" wrapText="1"/>
    </xf>
    <xf numFmtId="3" fontId="3" fillId="0" borderId="17" xfId="0" applyNumberFormat="1" applyFont="1" applyBorder="1" applyAlignment="1">
      <alignment horizontal="right" vertical="center" wrapText="1"/>
    </xf>
    <xf numFmtId="0" fontId="11" fillId="0" borderId="26" xfId="0" applyFont="1" applyBorder="1" applyAlignment="1" applyProtection="1">
      <alignment vertical="center"/>
      <protection locked="0"/>
    </xf>
    <xf numFmtId="0" fontId="11" fillId="0" borderId="27" xfId="0" applyFont="1" applyBorder="1" applyAlignment="1" applyProtection="1">
      <alignment vertical="center"/>
      <protection locked="0"/>
    </xf>
    <xf numFmtId="3" fontId="3" fillId="0" borderId="34" xfId="0" applyNumberFormat="1" applyFont="1" applyBorder="1" applyAlignment="1">
      <alignment horizontal="right" vertical="center" wrapText="1"/>
    </xf>
    <xf numFmtId="3" fontId="3" fillId="0" borderId="26" xfId="0" applyNumberFormat="1" applyFont="1" applyBorder="1" applyAlignment="1">
      <alignment horizontal="right" vertical="center" wrapText="1"/>
    </xf>
    <xf numFmtId="0" fontId="92" fillId="28" borderId="87" xfId="0" applyFont="1" applyFill="1" applyBorder="1" applyAlignment="1">
      <alignment horizontal="center" vertical="center" wrapText="1"/>
    </xf>
    <xf numFmtId="0" fontId="92" fillId="28" borderId="88" xfId="0" applyFont="1" applyFill="1" applyBorder="1" applyAlignment="1">
      <alignment horizontal="center" vertical="center" wrapText="1"/>
    </xf>
    <xf numFmtId="0" fontId="92" fillId="28" borderId="89" xfId="0" applyFont="1" applyFill="1" applyBorder="1" applyAlignment="1">
      <alignment horizontal="center" vertical="center" wrapText="1"/>
    </xf>
    <xf numFmtId="0" fontId="92" fillId="28" borderId="49" xfId="0" applyFont="1" applyFill="1" applyBorder="1" applyAlignment="1">
      <alignment horizontal="center" vertical="center" wrapText="1"/>
    </xf>
    <xf numFmtId="0" fontId="92" fillId="28" borderId="0" xfId="0" applyFont="1" applyFill="1" applyAlignment="1">
      <alignment horizontal="center" vertical="center" wrapText="1"/>
    </xf>
    <xf numFmtId="0" fontId="92" fillId="28" borderId="50" xfId="0" applyFont="1" applyFill="1" applyBorder="1" applyAlignment="1">
      <alignment horizontal="center" vertical="center" wrapText="1"/>
    </xf>
    <xf numFmtId="0" fontId="56" fillId="0" borderId="36" xfId="0" applyFont="1" applyBorder="1" applyAlignment="1">
      <alignment horizontal="center" vertical="center"/>
    </xf>
    <xf numFmtId="0" fontId="56" fillId="0" borderId="75" xfId="0" applyFont="1" applyBorder="1" applyAlignment="1">
      <alignment horizontal="center" vertical="center"/>
    </xf>
    <xf numFmtId="0" fontId="56" fillId="0" borderId="65" xfId="0" applyFont="1" applyBorder="1" applyAlignment="1">
      <alignment horizontal="center" vertical="center"/>
    </xf>
    <xf numFmtId="0" fontId="97" fillId="29" borderId="17" xfId="0" applyFont="1" applyFill="1" applyBorder="1" applyAlignment="1">
      <alignment horizontal="center" vertical="center" wrapText="1"/>
    </xf>
    <xf numFmtId="0" fontId="97" fillId="29" borderId="18" xfId="0" applyFont="1" applyFill="1" applyBorder="1" applyAlignment="1">
      <alignment horizontal="center" vertical="center" wrapText="1"/>
    </xf>
    <xf numFmtId="0" fontId="97" fillId="29" borderId="93" xfId="0" applyFont="1" applyFill="1" applyBorder="1" applyAlignment="1">
      <alignment horizontal="center" vertical="center" wrapText="1"/>
    </xf>
    <xf numFmtId="3" fontId="3" fillId="0" borderId="47"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28" xfId="0" applyNumberFormat="1" applyFont="1" applyBorder="1" applyAlignment="1">
      <alignment horizontal="left" vertical="center" wrapText="1"/>
    </xf>
    <xf numFmtId="3" fontId="3" fillId="0" borderId="57" xfId="0" applyNumberFormat="1" applyFont="1" applyBorder="1" applyAlignment="1">
      <alignment horizontal="left" vertical="center" wrapText="1"/>
    </xf>
    <xf numFmtId="3" fontId="3" fillId="0" borderId="85" xfId="0" applyNumberFormat="1" applyFont="1" applyBorder="1" applyAlignment="1">
      <alignment horizontal="left" vertical="center" wrapText="1"/>
    </xf>
    <xf numFmtId="3" fontId="3" fillId="0" borderId="30" xfId="0" applyNumberFormat="1" applyFont="1" applyBorder="1" applyAlignment="1">
      <alignment horizontal="center" vertical="center" wrapText="1"/>
    </xf>
    <xf numFmtId="3" fontId="3" fillId="0" borderId="60" xfId="0" applyNumberFormat="1" applyFont="1" applyBorder="1" applyAlignment="1">
      <alignment horizontal="center" vertical="center" wrapText="1"/>
    </xf>
    <xf numFmtId="3" fontId="3" fillId="0" borderId="133" xfId="0" applyNumberFormat="1" applyFont="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18" xfId="0" applyNumberFormat="1" applyFont="1" applyBorder="1" applyAlignment="1">
      <alignment horizontal="center" vertical="center" wrapText="1"/>
    </xf>
    <xf numFmtId="3" fontId="3" fillId="0" borderId="129" xfId="0" applyNumberFormat="1" applyFont="1" applyBorder="1" applyAlignment="1">
      <alignment horizontal="center" vertical="center" wrapText="1"/>
    </xf>
    <xf numFmtId="0" fontId="2" fillId="10" borderId="26" xfId="0" applyFont="1" applyFill="1" applyBorder="1" applyAlignment="1">
      <alignment horizontal="left" vertical="center"/>
    </xf>
    <xf numFmtId="0" fontId="2" fillId="10" borderId="5" xfId="0" applyFont="1" applyFill="1" applyBorder="1" applyAlignment="1">
      <alignment horizontal="left" vertical="center"/>
    </xf>
    <xf numFmtId="9" fontId="6" fillId="0" borderId="69" xfId="6" applyFont="1" applyBorder="1" applyAlignment="1" applyProtection="1">
      <alignment horizontal="center" vertical="center" wrapText="1"/>
      <protection locked="0"/>
    </xf>
    <xf numFmtId="9" fontId="6" fillId="0" borderId="68" xfId="6" applyFont="1" applyBorder="1" applyAlignment="1" applyProtection="1">
      <alignment horizontal="center" vertical="center" wrapText="1"/>
      <protection locked="0"/>
    </xf>
    <xf numFmtId="3" fontId="20" fillId="27" borderId="3" xfId="0" applyNumberFormat="1" applyFont="1" applyFill="1" applyBorder="1" applyAlignment="1" applyProtection="1">
      <alignment horizontal="center" vertical="center"/>
      <protection locked="0"/>
    </xf>
    <xf numFmtId="3" fontId="20" fillId="27" borderId="5" xfId="0" applyNumberFormat="1" applyFont="1" applyFill="1" applyBorder="1" applyAlignment="1" applyProtection="1">
      <alignment horizontal="center" vertical="center"/>
      <protection locked="0"/>
    </xf>
    <xf numFmtId="3" fontId="6" fillId="0" borderId="69" xfId="3" applyNumberFormat="1" applyFont="1" applyBorder="1" applyAlignment="1" applyProtection="1">
      <alignment horizontal="center" vertical="center" wrapText="1"/>
      <protection locked="0"/>
    </xf>
    <xf numFmtId="3" fontId="6" fillId="0" borderId="68" xfId="3" applyNumberFormat="1" applyFont="1" applyBorder="1" applyAlignment="1" applyProtection="1">
      <alignment horizontal="center" vertical="center" wrapText="1"/>
      <protection locked="0"/>
    </xf>
    <xf numFmtId="3" fontId="6" fillId="0" borderId="69" xfId="3" applyNumberFormat="1" applyFont="1" applyBorder="1" applyAlignment="1" applyProtection="1">
      <alignment horizontal="center" vertical="center"/>
      <protection locked="0"/>
    </xf>
    <xf numFmtId="3" fontId="6" fillId="0" borderId="68" xfId="3" applyNumberFormat="1" applyFont="1" applyBorder="1" applyAlignment="1" applyProtection="1">
      <alignment horizontal="center" vertical="center"/>
      <protection locked="0"/>
    </xf>
    <xf numFmtId="0" fontId="54" fillId="0" borderId="28" xfId="0" applyFont="1" applyBorder="1" applyAlignment="1">
      <alignment horizontal="center" vertical="center" wrapText="1"/>
    </xf>
    <xf numFmtId="0" fontId="54" fillId="0" borderId="57" xfId="0" applyFont="1" applyBorder="1" applyAlignment="1">
      <alignment horizontal="center" vertical="center" wrapText="1"/>
    </xf>
    <xf numFmtId="0" fontId="54" fillId="0" borderId="55" xfId="0" applyFont="1" applyBorder="1" applyAlignment="1">
      <alignment horizontal="center" vertical="center" wrapText="1"/>
    </xf>
    <xf numFmtId="0" fontId="20" fillId="0" borderId="26" xfId="0" applyFont="1" applyBorder="1" applyAlignment="1">
      <alignment horizontal="center"/>
    </xf>
    <xf numFmtId="0" fontId="20" fillId="0" borderId="56" xfId="0" applyFont="1" applyBorder="1" applyAlignment="1">
      <alignment horizontal="center"/>
    </xf>
    <xf numFmtId="0" fontId="3" fillId="11" borderId="28" xfId="0" applyFont="1" applyFill="1" applyBorder="1" applyAlignment="1">
      <alignment horizontal="left" vertical="center"/>
    </xf>
    <xf numFmtId="0" fontId="3" fillId="11" borderId="57" xfId="0" applyFont="1" applyFill="1" applyBorder="1" applyAlignment="1">
      <alignment horizontal="left" vertical="center"/>
    </xf>
    <xf numFmtId="0" fontId="3" fillId="11" borderId="10" xfId="0" applyFont="1" applyFill="1" applyBorder="1" applyAlignment="1">
      <alignment horizontal="left" vertical="center"/>
    </xf>
    <xf numFmtId="3" fontId="3" fillId="0" borderId="69" xfId="0" applyNumberFormat="1" applyFont="1" applyBorder="1" applyAlignment="1">
      <alignment horizontal="right" vertical="center" wrapText="1"/>
    </xf>
    <xf numFmtId="0" fontId="3" fillId="0" borderId="56" xfId="0" applyFont="1" applyBorder="1" applyAlignment="1">
      <alignment horizontal="right" vertical="center" wrapText="1"/>
    </xf>
    <xf numFmtId="0" fontId="3" fillId="0" borderId="27" xfId="0" applyFont="1" applyBorder="1" applyAlignment="1">
      <alignment horizontal="right" vertical="center" wrapText="1"/>
    </xf>
    <xf numFmtId="0" fontId="9" fillId="27" borderId="13" xfId="0" applyFont="1" applyFill="1" applyBorder="1" applyAlignment="1">
      <alignment horizontal="center" vertical="center"/>
    </xf>
    <xf numFmtId="0" fontId="9" fillId="27" borderId="16" xfId="0" applyFont="1" applyFill="1" applyBorder="1" applyAlignment="1">
      <alignment horizontal="center" vertical="center"/>
    </xf>
    <xf numFmtId="0" fontId="9" fillId="27" borderId="86" xfId="0" applyFont="1" applyFill="1" applyBorder="1" applyAlignment="1">
      <alignment horizontal="center" vertical="center"/>
    </xf>
    <xf numFmtId="9" fontId="3" fillId="10" borderId="20" xfId="6" applyFont="1" applyFill="1" applyBorder="1" applyAlignment="1" applyProtection="1">
      <alignment horizontal="center" vertical="center"/>
    </xf>
    <xf numFmtId="9" fontId="3" fillId="10" borderId="39" xfId="6" applyFont="1" applyFill="1" applyBorder="1" applyAlignment="1" applyProtection="1">
      <alignment horizontal="center" vertical="center"/>
    </xf>
    <xf numFmtId="0" fontId="9" fillId="11" borderId="13" xfId="0" applyFont="1" applyFill="1" applyBorder="1" applyAlignment="1">
      <alignment horizontal="center" vertical="center" wrapText="1"/>
    </xf>
    <xf numFmtId="0" fontId="9" fillId="11" borderId="16" xfId="0" applyFont="1" applyFill="1" applyBorder="1" applyAlignment="1">
      <alignment horizontal="center" vertical="center" wrapText="1"/>
    </xf>
    <xf numFmtId="0" fontId="9" fillId="11" borderId="86" xfId="0" applyFont="1" applyFill="1" applyBorder="1" applyAlignment="1">
      <alignment horizontal="center" vertical="center" wrapText="1"/>
    </xf>
    <xf numFmtId="10" fontId="45" fillId="11" borderId="61" xfId="6" applyNumberFormat="1" applyFont="1" applyFill="1" applyBorder="1" applyAlignment="1" applyProtection="1">
      <alignment horizontal="center" vertical="center"/>
    </xf>
    <xf numFmtId="10" fontId="45" fillId="11" borderId="35" xfId="6" applyNumberFormat="1" applyFont="1" applyFill="1" applyBorder="1" applyAlignment="1" applyProtection="1">
      <alignment horizontal="center" vertical="center"/>
    </xf>
    <xf numFmtId="3" fontId="5" fillId="0" borderId="69" xfId="0" applyNumberFormat="1" applyFont="1" applyBorder="1" applyAlignment="1">
      <alignment horizontal="center" vertical="center" wrapText="1"/>
    </xf>
    <xf numFmtId="0" fontId="5" fillId="0" borderId="68" xfId="0" applyFont="1" applyBorder="1" applyAlignment="1">
      <alignment horizontal="center" vertical="center" wrapText="1"/>
    </xf>
    <xf numFmtId="0" fontId="11" fillId="7" borderId="26" xfId="0" applyFont="1" applyFill="1" applyBorder="1" applyAlignment="1">
      <alignment vertical="center"/>
    </xf>
    <xf numFmtId="0" fontId="11" fillId="7" borderId="56" xfId="0" applyFont="1" applyFill="1" applyBorder="1" applyAlignment="1">
      <alignment vertical="center"/>
    </xf>
    <xf numFmtId="0" fontId="11" fillId="7" borderId="27" xfId="0" applyFont="1" applyFill="1" applyBorder="1" applyAlignment="1">
      <alignment vertical="center"/>
    </xf>
    <xf numFmtId="0" fontId="7" fillId="7" borderId="69" xfId="0" applyFont="1" applyFill="1" applyBorder="1" applyAlignment="1">
      <alignment horizontal="center" vertical="center" wrapText="1"/>
    </xf>
    <xf numFmtId="0" fontId="7" fillId="7" borderId="68" xfId="0" applyFont="1" applyFill="1" applyBorder="1" applyAlignment="1">
      <alignment horizontal="center" vertical="center" wrapText="1"/>
    </xf>
    <xf numFmtId="0" fontId="11" fillId="7" borderId="26" xfId="0" applyFont="1" applyFill="1" applyBorder="1" applyAlignment="1">
      <alignment vertical="center" wrapText="1"/>
    </xf>
    <xf numFmtId="0" fontId="11" fillId="7" borderId="27" xfId="0" applyFont="1" applyFill="1" applyBorder="1" applyAlignment="1">
      <alignment vertical="center" wrapText="1"/>
    </xf>
    <xf numFmtId="0" fontId="11" fillId="0" borderId="56" xfId="0" applyFont="1" applyBorder="1" applyAlignment="1">
      <alignment vertical="center"/>
    </xf>
    <xf numFmtId="0" fontId="7" fillId="7" borderId="26" xfId="0" applyFont="1" applyFill="1" applyBorder="1" applyAlignment="1">
      <alignment vertical="center" wrapText="1"/>
    </xf>
    <xf numFmtId="0" fontId="7" fillId="7" borderId="56" xfId="0" applyFont="1" applyFill="1" applyBorder="1" applyAlignment="1">
      <alignment vertical="center" wrapText="1"/>
    </xf>
    <xf numFmtId="3" fontId="7" fillId="7" borderId="69" xfId="0" applyNumberFormat="1" applyFont="1" applyFill="1" applyBorder="1" applyAlignment="1">
      <alignment horizontal="center" vertical="center"/>
    </xf>
    <xf numFmtId="3" fontId="7" fillId="7" borderId="68" xfId="0" applyNumberFormat="1" applyFont="1" applyFill="1" applyBorder="1" applyAlignment="1">
      <alignment horizontal="center" vertical="center"/>
    </xf>
    <xf numFmtId="0" fontId="9" fillId="7" borderId="13" xfId="0" applyFont="1" applyFill="1" applyBorder="1" applyAlignment="1">
      <alignment horizontal="center" vertical="center"/>
    </xf>
    <xf numFmtId="0" fontId="9" fillId="7" borderId="16" xfId="0" applyFont="1" applyFill="1" applyBorder="1" applyAlignment="1">
      <alignment horizontal="center" vertical="center"/>
    </xf>
    <xf numFmtId="0" fontId="9" fillId="7" borderId="86" xfId="0" applyFont="1" applyFill="1" applyBorder="1" applyAlignment="1">
      <alignment horizontal="center" vertical="center"/>
    </xf>
    <xf numFmtId="0" fontId="6" fillId="0" borderId="69" xfId="0" applyFont="1" applyBorder="1" applyAlignment="1">
      <alignment horizontal="center" vertical="center" wrapText="1"/>
    </xf>
    <xf numFmtId="0" fontId="6" fillId="0" borderId="68" xfId="0" applyFont="1" applyBorder="1" applyAlignment="1">
      <alignment horizontal="center" vertical="center" wrapText="1"/>
    </xf>
    <xf numFmtId="0" fontId="7" fillId="7" borderId="27" xfId="0" applyFont="1" applyFill="1" applyBorder="1" applyAlignment="1">
      <alignment vertical="center" wrapText="1"/>
    </xf>
    <xf numFmtId="0" fontId="7" fillId="0" borderId="28" xfId="0" applyFont="1" applyBorder="1" applyAlignment="1">
      <alignment vertical="center" wrapText="1"/>
    </xf>
    <xf numFmtId="0" fontId="7" fillId="0" borderId="55" xfId="0" applyFont="1" applyBorder="1" applyAlignment="1">
      <alignment vertical="center" wrapText="1"/>
    </xf>
    <xf numFmtId="0" fontId="7" fillId="7" borderId="71" xfId="0" applyFont="1" applyFill="1" applyBorder="1" applyAlignment="1">
      <alignment horizontal="center" vertical="center" wrapText="1"/>
    </xf>
    <xf numFmtId="0" fontId="7" fillId="7" borderId="85" xfId="0" applyFont="1" applyFill="1" applyBorder="1" applyAlignment="1">
      <alignment horizontal="center" vertical="center" wrapText="1"/>
    </xf>
    <xf numFmtId="9" fontId="80" fillId="0" borderId="71" xfId="0" applyNumberFormat="1" applyFont="1" applyBorder="1" applyAlignment="1" applyProtection="1">
      <alignment horizontal="center" vertical="center" wrapText="1"/>
      <protection locked="0"/>
    </xf>
    <xf numFmtId="9" fontId="80" fillId="0" borderId="85" xfId="0" applyNumberFormat="1" applyFont="1" applyBorder="1" applyAlignment="1" applyProtection="1">
      <alignment horizontal="center" vertical="center" wrapText="1"/>
      <protection locked="0"/>
    </xf>
    <xf numFmtId="0" fontId="7" fillId="7" borderId="28" xfId="0" applyFont="1" applyFill="1" applyBorder="1" applyAlignment="1">
      <alignment vertical="center" wrapText="1"/>
    </xf>
    <xf numFmtId="0" fontId="7" fillId="7" borderId="55" xfId="0" applyFont="1" applyFill="1" applyBorder="1" applyAlignment="1">
      <alignment vertical="center" wrapText="1"/>
    </xf>
    <xf numFmtId="0" fontId="9" fillId="7" borderId="0" xfId="0" applyFont="1" applyFill="1" applyAlignment="1">
      <alignment horizontal="center" vertical="center" wrapText="1"/>
    </xf>
    <xf numFmtId="0" fontId="79" fillId="28" borderId="35" xfId="0" applyFont="1" applyFill="1" applyBorder="1" applyAlignment="1">
      <alignment horizontal="center" vertical="center"/>
    </xf>
    <xf numFmtId="0" fontId="9" fillId="7" borderId="0" xfId="0" applyFont="1" applyFill="1" applyAlignment="1">
      <alignment horizontal="right" vertical="center" wrapText="1"/>
    </xf>
    <xf numFmtId="0" fontId="13" fillId="7" borderId="0" xfId="0" applyFont="1" applyFill="1" applyAlignment="1">
      <alignment horizontal="left" vertical="center" wrapText="1"/>
    </xf>
    <xf numFmtId="0" fontId="9" fillId="7" borderId="84" xfId="0" applyFont="1" applyFill="1" applyBorder="1" applyAlignment="1">
      <alignment horizontal="right" vertical="center" wrapText="1"/>
    </xf>
    <xf numFmtId="0" fontId="9" fillId="7" borderId="18" xfId="0" applyFont="1" applyFill="1" applyBorder="1" applyAlignment="1">
      <alignment horizontal="right" vertical="center" wrapText="1"/>
    </xf>
    <xf numFmtId="0" fontId="13" fillId="7" borderId="18" xfId="0" applyFont="1" applyFill="1" applyBorder="1" applyAlignment="1">
      <alignment horizontal="left" vertical="center" wrapText="1"/>
    </xf>
    <xf numFmtId="0" fontId="13" fillId="7" borderId="66" xfId="0" applyFont="1" applyFill="1" applyBorder="1" applyAlignment="1">
      <alignment horizontal="left" vertical="center" wrapText="1"/>
    </xf>
    <xf numFmtId="0" fontId="9" fillId="7" borderId="11" xfId="0" applyFont="1" applyFill="1" applyBorder="1" applyAlignment="1">
      <alignment horizontal="center" vertical="center" wrapText="1"/>
    </xf>
    <xf numFmtId="0" fontId="26" fillId="7" borderId="3" xfId="0" applyFont="1" applyFill="1" applyBorder="1" applyAlignment="1">
      <alignment vertical="center" wrapText="1"/>
    </xf>
    <xf numFmtId="0" fontId="26" fillId="7" borderId="56" xfId="0" applyFont="1" applyFill="1" applyBorder="1" applyAlignment="1">
      <alignment vertical="center" wrapText="1"/>
    </xf>
    <xf numFmtId="0" fontId="26" fillId="7" borderId="5" xfId="0" applyFont="1" applyFill="1" applyBorder="1" applyAlignment="1">
      <alignment vertical="center" wrapText="1"/>
    </xf>
    <xf numFmtId="3" fontId="9" fillId="27" borderId="0" xfId="0" applyNumberFormat="1" applyFont="1" applyFill="1" applyAlignment="1">
      <alignment horizontal="center" vertical="center"/>
    </xf>
    <xf numFmtId="3" fontId="9" fillId="7" borderId="3" xfId="0" applyNumberFormat="1" applyFont="1" applyFill="1" applyBorder="1" applyAlignment="1">
      <alignment horizontal="center" vertical="center"/>
    </xf>
    <xf numFmtId="0" fontId="9" fillId="7" borderId="5" xfId="0" applyFont="1" applyFill="1" applyBorder="1" applyAlignment="1">
      <alignment horizontal="center" vertical="center"/>
    </xf>
    <xf numFmtId="0" fontId="9" fillId="7" borderId="3" xfId="0" applyFont="1" applyFill="1" applyBorder="1" applyAlignment="1">
      <alignment horizontal="right" vertical="center"/>
    </xf>
    <xf numFmtId="0" fontId="9" fillId="7" borderId="56" xfId="0" applyFont="1" applyFill="1" applyBorder="1" applyAlignment="1">
      <alignment horizontal="right" vertical="center"/>
    </xf>
    <xf numFmtId="0" fontId="27" fillId="7" borderId="56" xfId="0" applyFont="1" applyFill="1" applyBorder="1" applyAlignment="1">
      <alignment horizontal="left" vertical="center" wrapText="1"/>
    </xf>
    <xf numFmtId="0" fontId="27" fillId="7" borderId="5" xfId="0" applyFont="1" applyFill="1" applyBorder="1" applyAlignment="1">
      <alignment horizontal="left" vertical="center" wrapText="1"/>
    </xf>
    <xf numFmtId="0" fontId="49" fillId="0" borderId="66" xfId="0" applyFont="1" applyBorder="1" applyAlignment="1">
      <alignment horizontal="center" vertical="center" wrapText="1"/>
    </xf>
    <xf numFmtId="0" fontId="49" fillId="0" borderId="5" xfId="0" applyFont="1" applyBorder="1" applyAlignment="1">
      <alignment horizontal="center" vertical="center" wrapText="1"/>
    </xf>
    <xf numFmtId="0" fontId="97" fillId="29" borderId="5" xfId="0" applyFont="1" applyFill="1" applyBorder="1" applyAlignment="1">
      <alignment horizontal="center" vertical="center" wrapText="1"/>
    </xf>
    <xf numFmtId="0" fontId="97" fillId="29" borderId="2" xfId="0" applyFont="1" applyFill="1" applyBorder="1" applyAlignment="1">
      <alignment horizontal="center" vertical="center" wrapText="1"/>
    </xf>
    <xf numFmtId="0" fontId="56" fillId="0" borderId="18" xfId="0" applyFont="1" applyBorder="1" applyAlignment="1">
      <alignment horizontal="center" vertical="center"/>
    </xf>
    <xf numFmtId="0" fontId="11" fillId="7" borderId="61" xfId="0" applyFont="1" applyFill="1" applyBorder="1" applyAlignment="1">
      <alignment horizontal="center" vertical="center" wrapText="1"/>
    </xf>
    <xf numFmtId="0" fontId="11" fillId="7" borderId="86" xfId="0" applyFont="1" applyFill="1" applyBorder="1" applyAlignment="1">
      <alignment horizontal="center" vertical="center" wrapText="1"/>
    </xf>
    <xf numFmtId="0" fontId="6" fillId="0" borderId="107" xfId="0" applyFont="1" applyBorder="1" applyAlignment="1" applyProtection="1">
      <alignment horizontal="center" vertical="center" wrapText="1"/>
      <protection locked="0"/>
    </xf>
    <xf numFmtId="0" fontId="6" fillId="0" borderId="108" xfId="0" applyFont="1" applyBorder="1" applyAlignment="1" applyProtection="1">
      <alignment horizontal="center" vertical="center" wrapText="1"/>
      <protection locked="0"/>
    </xf>
    <xf numFmtId="0" fontId="11" fillId="7" borderId="13" xfId="0" applyFont="1" applyFill="1" applyBorder="1" applyAlignment="1">
      <alignment horizontal="center" vertical="center" wrapText="1"/>
    </xf>
    <xf numFmtId="0" fontId="11" fillId="7" borderId="16" xfId="0" applyFont="1" applyFill="1" applyBorder="1" applyAlignment="1">
      <alignment horizontal="center" vertical="center" wrapText="1"/>
    </xf>
    <xf numFmtId="0" fontId="24" fillId="3" borderId="0" xfId="0" applyFont="1" applyFill="1" applyAlignment="1">
      <alignment horizontal="center" vertical="center"/>
    </xf>
    <xf numFmtId="0" fontId="25" fillId="10" borderId="88" xfId="0" applyFont="1" applyFill="1" applyBorder="1" applyAlignment="1">
      <alignment horizontal="left" vertical="center"/>
    </xf>
    <xf numFmtId="0" fontId="20" fillId="3" borderId="0" xfId="0" applyFont="1" applyFill="1" applyAlignment="1">
      <alignment horizontal="center" vertical="center" wrapText="1"/>
    </xf>
    <xf numFmtId="0" fontId="20" fillId="3" borderId="0" xfId="0" applyFont="1" applyFill="1" applyAlignment="1">
      <alignment horizontal="center" vertical="center"/>
    </xf>
    <xf numFmtId="0" fontId="24" fillId="0" borderId="0" xfId="0" applyFont="1" applyAlignment="1">
      <alignment horizontal="center"/>
    </xf>
    <xf numFmtId="3" fontId="29" fillId="0" borderId="0" xfId="0" applyNumberFormat="1" applyFont="1" applyAlignment="1">
      <alignment horizontal="center" vertical="center"/>
    </xf>
    <xf numFmtId="0" fontId="29" fillId="0" borderId="0" xfId="0" applyFont="1" applyAlignment="1">
      <alignment horizontal="center" vertical="center"/>
    </xf>
    <xf numFmtId="0" fontId="31" fillId="10" borderId="0" xfId="0" applyFont="1" applyFill="1" applyAlignment="1">
      <alignment horizontal="center" vertical="center" wrapText="1"/>
    </xf>
    <xf numFmtId="0" fontId="24" fillId="0" borderId="20" xfId="0" applyFont="1" applyBorder="1" applyAlignment="1">
      <alignment horizontal="left" vertical="center"/>
    </xf>
    <xf numFmtId="0" fontId="24" fillId="0" borderId="47" xfId="0" applyFont="1" applyBorder="1" applyAlignment="1">
      <alignment horizontal="left" vertical="center"/>
    </xf>
    <xf numFmtId="0" fontId="24" fillId="0" borderId="24" xfId="0" applyFont="1" applyBorder="1" applyAlignment="1">
      <alignment horizontal="left" vertical="center"/>
    </xf>
    <xf numFmtId="0" fontId="100" fillId="17" borderId="49" xfId="0" applyFont="1" applyFill="1" applyBorder="1" applyAlignment="1">
      <alignment horizontal="center" vertical="center"/>
    </xf>
    <xf numFmtId="0" fontId="100" fillId="17" borderId="0" xfId="0" applyFont="1" applyFill="1" applyAlignment="1">
      <alignment horizontal="center" vertical="center"/>
    </xf>
    <xf numFmtId="0" fontId="100" fillId="17" borderId="50" xfId="0" applyFont="1" applyFill="1" applyBorder="1" applyAlignment="1">
      <alignment horizontal="center" vertical="center"/>
    </xf>
    <xf numFmtId="0" fontId="100" fillId="17" borderId="51" xfId="0" applyFont="1" applyFill="1" applyBorder="1" applyAlignment="1">
      <alignment horizontal="center" vertical="center"/>
    </xf>
    <xf numFmtId="0" fontId="100" fillId="17" borderId="52" xfId="0" applyFont="1" applyFill="1" applyBorder="1" applyAlignment="1">
      <alignment horizontal="center" vertical="center"/>
    </xf>
    <xf numFmtId="0" fontId="100" fillId="17" borderId="53" xfId="0" applyFont="1" applyFill="1" applyBorder="1" applyAlignment="1">
      <alignment horizontal="center" vertical="center"/>
    </xf>
    <xf numFmtId="0" fontId="31" fillId="2" borderId="2" xfId="0" applyFont="1" applyFill="1" applyBorder="1" applyAlignment="1">
      <alignment horizontal="center" vertical="center" wrapText="1"/>
    </xf>
    <xf numFmtId="0" fontId="24" fillId="18" borderId="87" xfId="0" applyFont="1" applyFill="1" applyBorder="1" applyAlignment="1">
      <alignment horizontal="center" vertical="center" wrapText="1"/>
    </xf>
    <xf numFmtId="0" fontId="24" fillId="18" borderId="88" xfId="0" applyFont="1" applyFill="1" applyBorder="1" applyAlignment="1">
      <alignment horizontal="center" vertical="center" wrapText="1"/>
    </xf>
    <xf numFmtId="0" fontId="24" fillId="18" borderId="89" xfId="0" applyFont="1" applyFill="1" applyBorder="1" applyAlignment="1">
      <alignment horizontal="center" vertical="center" wrapText="1"/>
    </xf>
    <xf numFmtId="0" fontId="24" fillId="18" borderId="49" xfId="0" applyFont="1" applyFill="1" applyBorder="1" applyAlignment="1">
      <alignment horizontal="center" vertical="center" wrapText="1"/>
    </xf>
    <xf numFmtId="0" fontId="24" fillId="18" borderId="0" xfId="0" applyFont="1" applyFill="1" applyAlignment="1">
      <alignment horizontal="center" vertical="center" wrapText="1"/>
    </xf>
    <xf numFmtId="0" fontId="24" fillId="18" borderId="50" xfId="0" applyFont="1" applyFill="1" applyBorder="1" applyAlignment="1">
      <alignment horizontal="center" vertical="center" wrapText="1"/>
    </xf>
    <xf numFmtId="0" fontId="31" fillId="27" borderId="2" xfId="0" applyFont="1" applyFill="1" applyBorder="1" applyAlignment="1">
      <alignment horizontal="center" vertical="center" wrapText="1"/>
    </xf>
    <xf numFmtId="0" fontId="25" fillId="0" borderId="20"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51" xfId="0" applyFont="1" applyBorder="1" applyAlignment="1">
      <alignment horizontal="center" vertical="center" wrapText="1"/>
    </xf>
    <xf numFmtId="0" fontId="25" fillId="0" borderId="53" xfId="0" applyFont="1" applyBorder="1" applyAlignment="1">
      <alignment horizontal="center" vertical="center" wrapText="1"/>
    </xf>
    <xf numFmtId="0" fontId="24" fillId="18" borderId="36" xfId="0" applyFont="1" applyFill="1" applyBorder="1" applyAlignment="1">
      <alignment horizontal="center" vertical="center" wrapText="1"/>
    </xf>
    <xf numFmtId="0" fontId="24" fillId="18" borderId="83" xfId="0" applyFont="1" applyFill="1" applyBorder="1" applyAlignment="1">
      <alignment horizontal="center" vertical="center" wrapText="1"/>
    </xf>
    <xf numFmtId="0" fontId="13" fillId="27" borderId="1" xfId="0" applyFont="1" applyFill="1" applyBorder="1" applyAlignment="1">
      <alignment horizontal="center" vertical="center"/>
    </xf>
    <xf numFmtId="0" fontId="35" fillId="27" borderId="1" xfId="0" applyFont="1" applyFill="1" applyBorder="1" applyAlignment="1">
      <alignment horizontal="center" vertical="center"/>
    </xf>
    <xf numFmtId="0" fontId="31" fillId="27" borderId="2" xfId="0" applyFont="1" applyFill="1" applyBorder="1" applyAlignment="1">
      <alignment horizontal="center" vertical="center"/>
    </xf>
    <xf numFmtId="0" fontId="11" fillId="27" borderId="2" xfId="0" applyFont="1" applyFill="1" applyBorder="1" applyAlignment="1">
      <alignment horizontal="center" vertical="center"/>
    </xf>
    <xf numFmtId="0" fontId="31" fillId="27" borderId="4" xfId="0" applyFont="1" applyFill="1" applyBorder="1" applyAlignment="1">
      <alignment horizontal="center" vertical="center"/>
    </xf>
    <xf numFmtId="0" fontId="8" fillId="11" borderId="28" xfId="0" applyFont="1" applyFill="1" applyBorder="1" applyAlignment="1">
      <alignment horizontal="left" vertical="center" wrapText="1"/>
    </xf>
    <xf numFmtId="0" fontId="8" fillId="11" borderId="57" xfId="0" applyFont="1" applyFill="1" applyBorder="1" applyAlignment="1">
      <alignment horizontal="left" vertical="center" wrapText="1"/>
    </xf>
    <xf numFmtId="0" fontId="8" fillId="11" borderId="55" xfId="0" applyFont="1" applyFill="1" applyBorder="1" applyAlignment="1">
      <alignment horizontal="left" vertical="center" wrapText="1"/>
    </xf>
    <xf numFmtId="0" fontId="2" fillId="11" borderId="3" xfId="0" applyFont="1" applyFill="1" applyBorder="1" applyAlignment="1">
      <alignment horizontal="center" vertical="center" wrapText="1"/>
    </xf>
    <xf numFmtId="0" fontId="2" fillId="11" borderId="56" xfId="0" applyFont="1" applyFill="1" applyBorder="1" applyAlignment="1">
      <alignment horizontal="center" vertical="center" wrapText="1"/>
    </xf>
    <xf numFmtId="0" fontId="2" fillId="11" borderId="27" xfId="0" applyFont="1" applyFill="1" applyBorder="1" applyAlignment="1">
      <alignment horizontal="center" vertical="center" wrapText="1"/>
    </xf>
    <xf numFmtId="0" fontId="28" fillId="0" borderId="87" xfId="0" applyFont="1" applyBorder="1" applyAlignment="1">
      <alignment horizontal="center" vertical="center" wrapText="1"/>
    </xf>
    <xf numFmtId="0" fontId="28" fillId="0" borderId="88" xfId="0" applyFont="1" applyBorder="1" applyAlignment="1">
      <alignment horizontal="center" vertical="center"/>
    </xf>
    <xf numFmtId="0" fontId="28" fillId="0" borderId="51" xfId="0" applyFont="1" applyBorder="1" applyAlignment="1">
      <alignment horizontal="center" vertical="center"/>
    </xf>
    <xf numFmtId="0" fontId="28" fillId="0" borderId="52" xfId="0" applyFont="1" applyBorder="1" applyAlignment="1">
      <alignment horizontal="center" vertical="center"/>
    </xf>
    <xf numFmtId="3" fontId="8" fillId="11" borderId="3" xfId="0" applyNumberFormat="1" applyFont="1" applyFill="1" applyBorder="1" applyAlignment="1">
      <alignment horizontal="center" vertical="center"/>
    </xf>
    <xf numFmtId="3" fontId="8" fillId="11" borderId="27" xfId="0" applyNumberFormat="1" applyFont="1" applyFill="1" applyBorder="1" applyAlignment="1">
      <alignment horizontal="center" vertical="center"/>
    </xf>
    <xf numFmtId="0" fontId="11" fillId="27" borderId="26" xfId="0" applyFont="1" applyFill="1" applyBorder="1" applyAlignment="1">
      <alignment horizontal="center" vertical="center"/>
    </xf>
    <xf numFmtId="0" fontId="11" fillId="27" borderId="56" xfId="0" applyFont="1" applyFill="1" applyBorder="1" applyAlignment="1">
      <alignment horizontal="center" vertical="center"/>
    </xf>
    <xf numFmtId="0" fontId="11" fillId="27" borderId="27" xfId="0" applyFont="1" applyFill="1" applyBorder="1" applyAlignment="1">
      <alignment horizontal="center" vertical="center"/>
    </xf>
    <xf numFmtId="0" fontId="56" fillId="10" borderId="87" xfId="0" applyFont="1" applyFill="1" applyBorder="1" applyAlignment="1">
      <alignment horizontal="left" vertical="center"/>
    </xf>
    <xf numFmtId="0" fontId="56" fillId="10" borderId="88" xfId="0" applyFont="1" applyFill="1" applyBorder="1" applyAlignment="1">
      <alignment horizontal="left" vertical="center"/>
    </xf>
    <xf numFmtId="0" fontId="25" fillId="0" borderId="36" xfId="0" applyFont="1" applyBorder="1" applyAlignment="1">
      <alignment horizontal="center" wrapText="1"/>
    </xf>
    <xf numFmtId="0" fontId="25" fillId="0" borderId="83" xfId="0" applyFont="1" applyBorder="1" applyAlignment="1">
      <alignment horizontal="center" wrapText="1"/>
    </xf>
    <xf numFmtId="0" fontId="113" fillId="0" borderId="88" xfId="0" applyFont="1" applyBorder="1" applyAlignment="1">
      <alignment horizontal="center" vertical="center" wrapText="1"/>
    </xf>
    <xf numFmtId="0" fontId="113" fillId="0" borderId="18" xfId="0" applyFont="1" applyBorder="1" applyAlignment="1">
      <alignment horizontal="center" vertical="center" wrapText="1"/>
    </xf>
    <xf numFmtId="3" fontId="24" fillId="11" borderId="38" xfId="0" applyNumberFormat="1" applyFont="1" applyFill="1" applyBorder="1" applyAlignment="1">
      <alignment horizontal="center" vertical="center"/>
    </xf>
    <xf numFmtId="0" fontId="24" fillId="11" borderId="38" xfId="0" applyFont="1" applyFill="1" applyBorder="1" applyAlignment="1">
      <alignment horizontal="center" vertical="center"/>
    </xf>
    <xf numFmtId="9" fontId="24" fillId="0" borderId="18" xfId="6" applyFont="1" applyFill="1" applyBorder="1" applyAlignment="1" applyProtection="1">
      <alignment horizontal="center" vertical="center"/>
    </xf>
    <xf numFmtId="0" fontId="25" fillId="27" borderId="0" xfId="0" applyFont="1" applyFill="1" applyAlignment="1">
      <alignment horizontal="justify" vertical="center"/>
    </xf>
    <xf numFmtId="0" fontId="25" fillId="27" borderId="50" xfId="0" applyFont="1" applyFill="1" applyBorder="1" applyAlignment="1">
      <alignment horizontal="justify" vertical="center"/>
    </xf>
    <xf numFmtId="0" fontId="21" fillId="27" borderId="0" xfId="0" applyFont="1" applyFill="1" applyAlignment="1">
      <alignment horizontal="left" vertical="center" wrapText="1"/>
    </xf>
    <xf numFmtId="0" fontId="21" fillId="27" borderId="50" xfId="0" applyFont="1" applyFill="1" applyBorder="1" applyAlignment="1">
      <alignment horizontal="left" vertical="center" wrapText="1"/>
    </xf>
    <xf numFmtId="9" fontId="31" fillId="2" borderId="40" xfId="6" applyFont="1" applyFill="1" applyBorder="1" applyAlignment="1" applyProtection="1">
      <alignment horizontal="center" vertical="center"/>
    </xf>
    <xf numFmtId="9" fontId="31" fillId="2" borderId="66" xfId="6" applyFont="1" applyFill="1" applyBorder="1" applyAlignment="1" applyProtection="1">
      <alignment horizontal="center" vertical="center"/>
    </xf>
    <xf numFmtId="3" fontId="33" fillId="0" borderId="2" xfId="0" applyNumberFormat="1" applyFont="1" applyBorder="1" applyAlignment="1">
      <alignment vertical="center"/>
    </xf>
    <xf numFmtId="3" fontId="11" fillId="0" borderId="2" xfId="0" applyNumberFormat="1" applyFont="1" applyBorder="1" applyAlignment="1">
      <alignment vertical="center"/>
    </xf>
    <xf numFmtId="0" fontId="31" fillId="2" borderId="76" xfId="0" applyFont="1" applyFill="1" applyBorder="1" applyAlignment="1">
      <alignment horizontal="right" vertical="center"/>
    </xf>
    <xf numFmtId="0" fontId="31" fillId="2" borderId="84" xfId="0" applyFont="1" applyFill="1" applyBorder="1" applyAlignment="1">
      <alignment horizontal="right" vertical="center"/>
    </xf>
    <xf numFmtId="0" fontId="31" fillId="2" borderId="2" xfId="0" applyFont="1" applyFill="1" applyBorder="1" applyAlignment="1">
      <alignment horizontal="center" vertical="center"/>
    </xf>
    <xf numFmtId="0" fontId="92" fillId="28" borderId="20" xfId="0" applyFont="1" applyFill="1" applyBorder="1" applyAlignment="1">
      <alignment horizontal="center" vertical="center" wrapText="1"/>
    </xf>
    <xf numFmtId="0" fontId="92" fillId="28" borderId="47" xfId="0" applyFont="1" applyFill="1" applyBorder="1" applyAlignment="1">
      <alignment horizontal="center" vertical="center" wrapText="1"/>
    </xf>
    <xf numFmtId="0" fontId="28" fillId="0" borderId="77" xfId="0" applyFont="1" applyBorder="1" applyAlignment="1">
      <alignment horizontal="center" vertical="center" wrapText="1"/>
    </xf>
    <xf numFmtId="0" fontId="28" fillId="0" borderId="0" xfId="0" applyFont="1" applyAlignment="1">
      <alignment horizontal="center" vertical="center" wrapText="1"/>
    </xf>
    <xf numFmtId="0" fontId="28" fillId="0" borderId="78" xfId="0" applyFont="1" applyBorder="1" applyAlignment="1">
      <alignment horizontal="center" vertical="center" wrapText="1"/>
    </xf>
    <xf numFmtId="0" fontId="28" fillId="0" borderId="84"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66" xfId="0" applyFont="1" applyBorder="1" applyAlignment="1">
      <alignment horizontal="center" vertical="center" wrapText="1"/>
    </xf>
    <xf numFmtId="0" fontId="25" fillId="0" borderId="11" xfId="0" applyFont="1" applyBorder="1" applyAlignment="1">
      <alignment horizontal="center" vertical="center" wrapText="1"/>
    </xf>
    <xf numFmtId="0" fontId="137" fillId="0" borderId="11" xfId="0" applyFont="1" applyBorder="1" applyAlignment="1">
      <alignment horizontal="center" vertical="center" wrapText="1"/>
    </xf>
    <xf numFmtId="0" fontId="23" fillId="0" borderId="11" xfId="0" applyFont="1" applyBorder="1" applyAlignment="1">
      <alignment horizontal="center" vertical="center" wrapText="1"/>
    </xf>
    <xf numFmtId="3" fontId="31" fillId="0" borderId="2" xfId="0" applyNumberFormat="1" applyFont="1" applyBorder="1" applyAlignment="1">
      <alignment horizontal="center" vertical="center"/>
    </xf>
    <xf numFmtId="0" fontId="20" fillId="0" borderId="0" xfId="0" applyFont="1" applyAlignment="1">
      <alignment horizontal="center" vertical="center" wrapText="1"/>
    </xf>
    <xf numFmtId="0" fontId="3" fillId="0" borderId="26" xfId="0" applyFont="1" applyBorder="1" applyAlignment="1">
      <alignment vertical="center"/>
    </xf>
    <xf numFmtId="0" fontId="3" fillId="0" borderId="56" xfId="0" applyFont="1" applyBorder="1" applyAlignment="1">
      <alignment vertical="center"/>
    </xf>
    <xf numFmtId="0" fontId="3" fillId="0" borderId="27" xfId="0" applyFont="1" applyBorder="1" applyAlignment="1">
      <alignment vertical="center"/>
    </xf>
    <xf numFmtId="0" fontId="24" fillId="11" borderId="13" xfId="0" applyFont="1" applyFill="1" applyBorder="1" applyAlignment="1">
      <alignment horizontal="center" vertical="center"/>
    </xf>
    <xf numFmtId="0" fontId="24" fillId="11" borderId="16" xfId="0" applyFont="1" applyFill="1" applyBorder="1" applyAlignment="1">
      <alignment horizontal="center" vertical="center"/>
    </xf>
    <xf numFmtId="0" fontId="24" fillId="11" borderId="35" xfId="0" applyFont="1" applyFill="1" applyBorder="1" applyAlignment="1">
      <alignment horizontal="center" vertical="center"/>
    </xf>
    <xf numFmtId="0" fontId="24" fillId="18" borderId="13" xfId="0" applyFont="1" applyFill="1" applyBorder="1" applyAlignment="1">
      <alignment horizontal="center" vertical="center"/>
    </xf>
    <xf numFmtId="0" fontId="24" fillId="18" borderId="16" xfId="0" applyFont="1" applyFill="1" applyBorder="1" applyAlignment="1">
      <alignment horizontal="center" vertical="center"/>
    </xf>
    <xf numFmtId="0" fontId="24" fillId="18" borderId="35" xfId="0" applyFont="1" applyFill="1" applyBorder="1" applyAlignment="1">
      <alignment horizontal="center" vertical="center"/>
    </xf>
    <xf numFmtId="0" fontId="1" fillId="0" borderId="26" xfId="0" applyFont="1" applyBorder="1" applyAlignment="1">
      <alignment vertical="center"/>
    </xf>
    <xf numFmtId="0" fontId="1" fillId="0" borderId="56" xfId="0" applyFont="1" applyBorder="1" applyAlignment="1">
      <alignment vertical="center"/>
    </xf>
    <xf numFmtId="0" fontId="1" fillId="0" borderId="27" xfId="0" applyFont="1" applyBorder="1" applyAlignment="1">
      <alignment vertical="center"/>
    </xf>
    <xf numFmtId="0" fontId="82" fillId="0" borderId="30" xfId="0" applyFont="1" applyBorder="1" applyAlignment="1">
      <alignment vertical="center"/>
    </xf>
    <xf numFmtId="0" fontId="82" fillId="0" borderId="60" xfId="0" applyFont="1" applyBorder="1" applyAlignment="1">
      <alignment vertical="center"/>
    </xf>
    <xf numFmtId="0" fontId="82" fillId="0" borderId="34" xfId="0" applyFont="1" applyBorder="1" applyAlignment="1">
      <alignment vertical="center"/>
    </xf>
    <xf numFmtId="0" fontId="9" fillId="0" borderId="1" xfId="0"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0" fontId="9" fillId="11" borderId="28" xfId="0" applyFont="1" applyFill="1" applyBorder="1" applyAlignment="1">
      <alignment horizontal="center" vertical="center"/>
    </xf>
    <xf numFmtId="0" fontId="9" fillId="11" borderId="57" xfId="0" applyFont="1" applyFill="1" applyBorder="1" applyAlignment="1">
      <alignment horizontal="center" vertical="center"/>
    </xf>
    <xf numFmtId="0" fontId="9" fillId="11" borderId="10" xfId="0" applyFont="1" applyFill="1" applyBorder="1" applyAlignment="1">
      <alignment horizontal="center" vertical="center"/>
    </xf>
    <xf numFmtId="0" fontId="9" fillId="11" borderId="8" xfId="0" applyFont="1" applyFill="1" applyBorder="1" applyAlignment="1">
      <alignment horizontal="center" vertical="center"/>
    </xf>
    <xf numFmtId="0" fontId="9" fillId="11" borderId="55" xfId="0" applyFont="1" applyFill="1" applyBorder="1" applyAlignment="1">
      <alignment horizontal="center" vertical="center"/>
    </xf>
    <xf numFmtId="0" fontId="7" fillId="0" borderId="2" xfId="0" applyFont="1" applyBorder="1" applyAlignment="1" applyProtection="1">
      <alignment horizontal="center" vertical="center"/>
      <protection locked="0"/>
    </xf>
    <xf numFmtId="0" fontId="7" fillId="0" borderId="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0" borderId="56" xfId="0" applyFont="1" applyBorder="1" applyAlignment="1" applyProtection="1">
      <alignment horizontal="center" vertical="center" wrapText="1"/>
      <protection locked="0"/>
    </xf>
    <xf numFmtId="0" fontId="7" fillId="0" borderId="27" xfId="0" applyFont="1" applyBorder="1" applyAlignment="1" applyProtection="1">
      <alignment horizontal="center" vertical="center" wrapText="1"/>
      <protection locked="0"/>
    </xf>
    <xf numFmtId="0" fontId="9" fillId="18" borderId="2" xfId="0" applyFont="1" applyFill="1" applyBorder="1" applyAlignment="1">
      <alignment horizontal="center" vertical="center" wrapText="1"/>
    </xf>
    <xf numFmtId="0" fontId="9" fillId="18" borderId="26" xfId="0" applyFont="1" applyFill="1" applyBorder="1" applyAlignment="1">
      <alignment horizontal="center" vertical="center"/>
    </xf>
    <xf numFmtId="0" fontId="9" fillId="18" borderId="56" xfId="0" applyFont="1" applyFill="1" applyBorder="1" applyAlignment="1">
      <alignment horizontal="center" vertical="center"/>
    </xf>
    <xf numFmtId="0" fontId="9" fillId="18" borderId="27" xfId="0" applyFont="1" applyFill="1" applyBorder="1" applyAlignment="1">
      <alignment horizontal="center" vertical="center"/>
    </xf>
    <xf numFmtId="0" fontId="9" fillId="18" borderId="1" xfId="0" applyFont="1" applyFill="1" applyBorder="1" applyAlignment="1">
      <alignment horizontal="center" vertical="center" wrapText="1"/>
    </xf>
    <xf numFmtId="0" fontId="9" fillId="18" borderId="11" xfId="0" applyFont="1" applyFill="1" applyBorder="1" applyAlignment="1">
      <alignment horizontal="center" vertical="center" wrapText="1"/>
    </xf>
    <xf numFmtId="0" fontId="9" fillId="18" borderId="82" xfId="0" applyFont="1" applyFill="1" applyBorder="1" applyAlignment="1">
      <alignment horizontal="center" vertical="center" wrapText="1"/>
    </xf>
    <xf numFmtId="0" fontId="23" fillId="18" borderId="11" xfId="0" applyFont="1" applyFill="1" applyBorder="1" applyAlignment="1">
      <alignment horizontal="center" vertical="center" wrapText="1"/>
    </xf>
    <xf numFmtId="0" fontId="23" fillId="18" borderId="82" xfId="0" applyFont="1" applyFill="1" applyBorder="1" applyAlignment="1">
      <alignment horizontal="center" vertical="center" wrapText="1"/>
    </xf>
    <xf numFmtId="0" fontId="11" fillId="18" borderId="2" xfId="0" applyFont="1" applyFill="1" applyBorder="1" applyAlignment="1">
      <alignment horizontal="center" vertical="center"/>
    </xf>
    <xf numFmtId="0" fontId="7" fillId="0" borderId="3" xfId="0" applyFont="1" applyBorder="1" applyAlignment="1">
      <alignment horizontal="left" vertical="center" wrapText="1"/>
    </xf>
    <xf numFmtId="0" fontId="7" fillId="0" borderId="56" xfId="0" applyFont="1" applyBorder="1" applyAlignment="1">
      <alignment horizontal="left" vertical="center" wrapText="1"/>
    </xf>
    <xf numFmtId="0" fontId="7" fillId="0" borderId="27" xfId="0" applyFont="1" applyBorder="1" applyAlignment="1">
      <alignment horizontal="left" vertical="center" wrapText="1"/>
    </xf>
    <xf numFmtId="0" fontId="29" fillId="0" borderId="2" xfId="0" applyFont="1" applyBorder="1" applyAlignment="1" applyProtection="1">
      <alignment horizontal="center" vertical="center"/>
      <protection locked="0"/>
    </xf>
    <xf numFmtId="0" fontId="29" fillId="0" borderId="4" xfId="0" applyFont="1" applyBorder="1" applyAlignment="1" applyProtection="1">
      <alignment horizontal="center" vertical="center"/>
      <protection locked="0"/>
    </xf>
    <xf numFmtId="0" fontId="25" fillId="0" borderId="2" xfId="0" applyFont="1" applyBorder="1" applyAlignment="1" applyProtection="1">
      <alignment horizontal="center" vertical="center"/>
      <protection locked="0"/>
    </xf>
    <xf numFmtId="3" fontId="9" fillId="0" borderId="2" xfId="0" applyNumberFormat="1" applyFont="1" applyBorder="1" applyAlignment="1">
      <alignment horizontal="center" vertical="center"/>
    </xf>
    <xf numFmtId="0" fontId="9" fillId="0" borderId="2" xfId="0" applyFont="1" applyBorder="1" applyAlignment="1">
      <alignment horizontal="center" vertical="center"/>
    </xf>
    <xf numFmtId="0" fontId="7" fillId="8" borderId="3" xfId="0" applyFont="1" applyFill="1" applyBorder="1" applyAlignment="1">
      <alignment horizontal="center" vertical="center" wrapText="1"/>
    </xf>
    <xf numFmtId="0" fontId="7" fillId="8" borderId="5" xfId="0" applyFont="1" applyFill="1" applyBorder="1" applyAlignment="1">
      <alignment horizontal="center" vertical="center" wrapText="1"/>
    </xf>
    <xf numFmtId="3" fontId="113" fillId="0" borderId="3" xfId="0" applyNumberFormat="1" applyFont="1" applyBorder="1" applyAlignment="1">
      <alignment horizontal="left" vertical="center"/>
    </xf>
    <xf numFmtId="3" fontId="113" fillId="0" borderId="56" xfId="0" applyNumberFormat="1" applyFont="1" applyBorder="1" applyAlignment="1">
      <alignment horizontal="left" vertical="center"/>
    </xf>
    <xf numFmtId="3" fontId="113" fillId="0" borderId="5" xfId="0" applyNumberFormat="1" applyFont="1" applyBorder="1" applyAlignment="1">
      <alignment horizontal="left" vertical="center"/>
    </xf>
    <xf numFmtId="3" fontId="59" fillId="0" borderId="3" xfId="0" applyNumberFormat="1" applyFont="1" applyBorder="1" applyAlignment="1">
      <alignment horizontal="center" vertical="center"/>
    </xf>
    <xf numFmtId="0" fontId="59" fillId="0" borderId="5" xfId="0" applyFont="1" applyBorder="1" applyAlignment="1">
      <alignment horizontal="center" vertical="center"/>
    </xf>
    <xf numFmtId="0" fontId="7" fillId="0" borderId="26" xfId="0" applyFont="1" applyBorder="1" applyAlignment="1">
      <alignment horizontal="justify" vertical="center" wrapText="1"/>
    </xf>
    <xf numFmtId="0" fontId="7" fillId="0" borderId="56" xfId="0" applyFont="1" applyBorder="1" applyAlignment="1">
      <alignment horizontal="justify" vertical="center" wrapText="1"/>
    </xf>
    <xf numFmtId="0" fontId="7" fillId="0" borderId="27" xfId="0" applyFont="1" applyBorder="1" applyAlignment="1">
      <alignment horizontal="justify" vertical="center" wrapText="1"/>
    </xf>
    <xf numFmtId="0" fontId="9" fillId="18" borderId="4" xfId="0" applyFont="1" applyFill="1" applyBorder="1" applyAlignment="1">
      <alignment horizontal="center" vertical="center" wrapText="1"/>
    </xf>
    <xf numFmtId="0" fontId="7" fillId="0" borderId="2" xfId="0" applyFont="1" applyBorder="1" applyAlignment="1">
      <alignment horizontal="left" vertical="center" wrapText="1"/>
    </xf>
    <xf numFmtId="0" fontId="7" fillId="0" borderId="1" xfId="0" applyFont="1" applyBorder="1" applyAlignment="1">
      <alignment horizontal="center" vertical="center" wrapText="1"/>
    </xf>
    <xf numFmtId="0" fontId="25" fillId="0" borderId="87" xfId="0" applyFont="1" applyBorder="1" applyAlignment="1">
      <alignment horizontal="center" wrapText="1"/>
    </xf>
    <xf numFmtId="0" fontId="0" fillId="0" borderId="89" xfId="0" applyBorder="1" applyAlignment="1">
      <alignment wrapText="1"/>
    </xf>
    <xf numFmtId="0" fontId="0" fillId="0" borderId="51" xfId="0" applyBorder="1" applyAlignment="1">
      <alignment wrapText="1"/>
    </xf>
    <xf numFmtId="0" fontId="0" fillId="0" borderId="53" xfId="0" applyBorder="1" applyAlignment="1">
      <alignment wrapText="1"/>
    </xf>
    <xf numFmtId="0" fontId="28" fillId="10" borderId="87" xfId="0" applyFont="1" applyFill="1" applyBorder="1" applyAlignment="1">
      <alignment horizontal="center" vertical="center" wrapText="1"/>
    </xf>
    <xf numFmtId="0" fontId="28" fillId="10" borderId="88" xfId="0" applyFont="1" applyFill="1" applyBorder="1" applyAlignment="1">
      <alignment horizontal="center" vertical="center" wrapText="1"/>
    </xf>
    <xf numFmtId="0" fontId="28" fillId="10" borderId="89" xfId="0" applyFont="1" applyFill="1" applyBorder="1" applyAlignment="1">
      <alignment horizontal="center" vertical="center" wrapText="1"/>
    </xf>
    <xf numFmtId="0" fontId="28" fillId="10" borderId="51" xfId="0" applyFont="1" applyFill="1" applyBorder="1" applyAlignment="1">
      <alignment horizontal="center" vertical="center" wrapText="1"/>
    </xf>
    <xf numFmtId="0" fontId="28" fillId="10" borderId="52" xfId="0" applyFont="1" applyFill="1" applyBorder="1" applyAlignment="1">
      <alignment horizontal="center" vertical="center" wrapText="1"/>
    </xf>
    <xf numFmtId="0" fontId="28" fillId="10" borderId="53" xfId="0" applyFont="1" applyFill="1" applyBorder="1" applyAlignment="1">
      <alignment horizontal="center" vertical="center" wrapText="1"/>
    </xf>
    <xf numFmtId="0" fontId="25" fillId="10" borderId="20" xfId="0" applyFont="1" applyFill="1" applyBorder="1" applyAlignment="1">
      <alignment horizontal="center" vertical="center"/>
    </xf>
    <xf numFmtId="0" fontId="25" fillId="10" borderId="47" xfId="0" applyFont="1" applyFill="1" applyBorder="1" applyAlignment="1">
      <alignment horizontal="center" vertical="center"/>
    </xf>
    <xf numFmtId="0" fontId="25" fillId="10" borderId="24" xfId="0" applyFont="1" applyFill="1" applyBorder="1" applyAlignment="1">
      <alignment horizontal="center" vertical="center"/>
    </xf>
    <xf numFmtId="0" fontId="25" fillId="10" borderId="51" xfId="0" applyFont="1" applyFill="1" applyBorder="1" applyAlignment="1">
      <alignment horizontal="center" vertical="center" wrapText="1"/>
    </xf>
    <xf numFmtId="0" fontId="25" fillId="10" borderId="52" xfId="0" applyFont="1" applyFill="1" applyBorder="1" applyAlignment="1">
      <alignment horizontal="center" vertical="center"/>
    </xf>
    <xf numFmtId="0" fontId="25" fillId="10" borderId="53" xfId="0" applyFont="1" applyFill="1" applyBorder="1" applyAlignment="1">
      <alignment horizontal="center" vertical="center"/>
    </xf>
    <xf numFmtId="0" fontId="7" fillId="0" borderId="3" xfId="0" applyFont="1" applyBorder="1" applyAlignment="1" applyProtection="1">
      <alignment horizontal="justify" vertical="center" wrapText="1"/>
      <protection locked="0"/>
    </xf>
    <xf numFmtId="0" fontId="7" fillId="0" borderId="56" xfId="0" applyFont="1" applyBorder="1" applyAlignment="1" applyProtection="1">
      <alignment horizontal="justify" vertical="center" wrapText="1"/>
      <protection locked="0"/>
    </xf>
    <xf numFmtId="0" fontId="7" fillId="0" borderId="5" xfId="0" applyFont="1" applyBorder="1" applyAlignment="1" applyProtection="1">
      <alignment horizontal="justify" vertical="center" wrapText="1"/>
      <protection locked="0"/>
    </xf>
    <xf numFmtId="0" fontId="7" fillId="0" borderId="2" xfId="0" applyFont="1" applyBorder="1" applyAlignment="1">
      <alignment horizontal="right" vertical="center" wrapText="1"/>
    </xf>
    <xf numFmtId="0" fontId="100" fillId="17" borderId="13" xfId="0" applyFont="1" applyFill="1" applyBorder="1" applyAlignment="1">
      <alignment horizontal="center" vertical="center"/>
    </xf>
    <xf numFmtId="0" fontId="100" fillId="17" borderId="16" xfId="0" applyFont="1" applyFill="1" applyBorder="1" applyAlignment="1">
      <alignment horizontal="center" vertical="center"/>
    </xf>
    <xf numFmtId="0" fontId="100" fillId="17" borderId="35" xfId="0" applyFont="1" applyFill="1" applyBorder="1" applyAlignment="1">
      <alignment horizontal="center" vertical="center"/>
    </xf>
    <xf numFmtId="0" fontId="7" fillId="0" borderId="18" xfId="0" applyFont="1" applyBorder="1" applyAlignment="1">
      <alignment horizontal="center" vertical="center" wrapText="1"/>
    </xf>
    <xf numFmtId="0" fontId="9" fillId="11" borderId="30" xfId="0" applyFont="1" applyFill="1" applyBorder="1" applyAlignment="1">
      <alignment horizontal="right" vertical="center" wrapText="1"/>
    </xf>
    <xf numFmtId="0" fontId="0" fillId="0" borderId="60" xfId="0" applyBorder="1"/>
    <xf numFmtId="0" fontId="0" fillId="0" borderId="40" xfId="0" applyBorder="1"/>
    <xf numFmtId="0" fontId="0" fillId="0" borderId="49" xfId="0" applyBorder="1"/>
    <xf numFmtId="0" fontId="0" fillId="0" borderId="0" xfId="0"/>
    <xf numFmtId="0" fontId="0" fillId="0" borderId="78" xfId="0" applyBorder="1"/>
    <xf numFmtId="0" fontId="0" fillId="0" borderId="17" xfId="0" applyBorder="1"/>
    <xf numFmtId="0" fontId="0" fillId="0" borderId="18" xfId="0" applyBorder="1"/>
    <xf numFmtId="0" fontId="0" fillId="0" borderId="66" xfId="0" applyBorder="1"/>
    <xf numFmtId="0" fontId="9" fillId="18" borderId="0" xfId="0" applyFont="1" applyFill="1" applyAlignment="1">
      <alignment horizontal="left" vertical="center" wrapText="1"/>
    </xf>
    <xf numFmtId="0" fontId="9" fillId="18" borderId="0" xfId="0" applyFont="1" applyFill="1" applyAlignment="1">
      <alignment horizontal="center" vertical="center" wrapText="1"/>
    </xf>
    <xf numFmtId="0" fontId="9" fillId="10" borderId="0" xfId="0" applyFont="1" applyFill="1" applyAlignment="1">
      <alignment horizontal="center" vertical="center" wrapText="1"/>
    </xf>
    <xf numFmtId="0" fontId="27" fillId="18" borderId="26" xfId="0" applyFont="1" applyFill="1" applyBorder="1" applyAlignment="1">
      <alignment horizontal="center" vertical="center"/>
    </xf>
    <xf numFmtId="0" fontId="27" fillId="18" borderId="56" xfId="0" applyFont="1" applyFill="1" applyBorder="1" applyAlignment="1">
      <alignment horizontal="center" vertical="center"/>
    </xf>
    <xf numFmtId="0" fontId="27" fillId="18" borderId="27" xfId="0" applyFont="1" applyFill="1" applyBorder="1" applyAlignment="1">
      <alignment horizontal="center" vertical="center"/>
    </xf>
    <xf numFmtId="0" fontId="9" fillId="18" borderId="2" xfId="0" applyFont="1" applyFill="1" applyBorder="1" applyAlignment="1">
      <alignment horizontal="center" vertical="center"/>
    </xf>
    <xf numFmtId="3" fontId="113" fillId="0" borderId="2" xfId="0" applyNumberFormat="1" applyFont="1" applyBorder="1" applyAlignment="1">
      <alignment horizontal="left" vertical="center"/>
    </xf>
    <xf numFmtId="0" fontId="9" fillId="18" borderId="30" xfId="0" applyFont="1" applyFill="1" applyBorder="1" applyAlignment="1">
      <alignment horizontal="center" vertical="center"/>
    </xf>
    <xf numFmtId="0" fontId="9" fillId="18" borderId="60" xfId="0" applyFont="1" applyFill="1" applyBorder="1" applyAlignment="1">
      <alignment horizontal="center" vertical="center"/>
    </xf>
    <xf numFmtId="0" fontId="9" fillId="18" borderId="49" xfId="0" applyFont="1" applyFill="1" applyBorder="1" applyAlignment="1">
      <alignment horizontal="center" vertical="center"/>
    </xf>
    <xf numFmtId="0" fontId="9" fillId="18" borderId="0" xfId="0" applyFont="1" applyFill="1" applyAlignment="1">
      <alignment horizontal="center" vertical="center"/>
    </xf>
    <xf numFmtId="0" fontId="13" fillId="18" borderId="3" xfId="0" applyFont="1" applyFill="1" applyBorder="1" applyAlignment="1">
      <alignment horizontal="center" vertical="center"/>
    </xf>
    <xf numFmtId="0" fontId="13" fillId="18" borderId="5" xfId="0" applyFont="1" applyFill="1" applyBorder="1" applyAlignment="1">
      <alignment horizontal="center" vertical="center"/>
    </xf>
    <xf numFmtId="0" fontId="9" fillId="18" borderId="76" xfId="0" applyFont="1" applyFill="1" applyBorder="1" applyAlignment="1">
      <alignment horizontal="center" vertical="center" wrapText="1"/>
    </xf>
    <xf numFmtId="0" fontId="9" fillId="18" borderId="60" xfId="0" applyFont="1" applyFill="1" applyBorder="1" applyAlignment="1">
      <alignment horizontal="center" vertical="center" wrapText="1"/>
    </xf>
    <xf numFmtId="0" fontId="9" fillId="18" borderId="40" xfId="0" applyFont="1" applyFill="1" applyBorder="1" applyAlignment="1">
      <alignment horizontal="center" vertical="center" wrapText="1"/>
    </xf>
    <xf numFmtId="0" fontId="11" fillId="11" borderId="1" xfId="0" applyFont="1" applyFill="1" applyBorder="1" applyAlignment="1">
      <alignment horizontal="center" vertical="center"/>
    </xf>
    <xf numFmtId="0" fontId="11" fillId="11" borderId="2" xfId="0" applyFont="1" applyFill="1" applyBorder="1" applyAlignment="1">
      <alignment horizontal="center" vertical="center"/>
    </xf>
    <xf numFmtId="176" fontId="9" fillId="18" borderId="0" xfId="0" applyNumberFormat="1" applyFont="1" applyFill="1" applyAlignment="1">
      <alignment horizontal="center" vertical="center" wrapText="1"/>
    </xf>
    <xf numFmtId="176" fontId="9" fillId="10" borderId="0" xfId="0" applyNumberFormat="1" applyFont="1" applyFill="1" applyAlignment="1">
      <alignment horizontal="center" vertical="center" wrapText="1"/>
    </xf>
    <xf numFmtId="15" fontId="20" fillId="26" borderId="0" xfId="0" applyNumberFormat="1" applyFont="1" applyFill="1" applyAlignment="1" applyProtection="1">
      <alignment horizontal="center" vertical="center" wrapText="1"/>
      <protection locked="0"/>
    </xf>
    <xf numFmtId="15" fontId="20" fillId="26" borderId="50" xfId="0" applyNumberFormat="1" applyFont="1" applyFill="1" applyBorder="1" applyAlignment="1" applyProtection="1">
      <alignment horizontal="center" vertical="center" wrapText="1"/>
      <protection locked="0"/>
    </xf>
    <xf numFmtId="0" fontId="9" fillId="0" borderId="0" xfId="0" applyFont="1" applyAlignment="1">
      <alignment horizontal="center" vertical="top" wrapText="1"/>
    </xf>
    <xf numFmtId="0" fontId="9" fillId="0" borderId="18" xfId="0" applyFont="1" applyBorder="1" applyAlignment="1">
      <alignment horizontal="center" vertical="top" wrapText="1"/>
    </xf>
    <xf numFmtId="0" fontId="9" fillId="18" borderId="84" xfId="0" applyFont="1" applyFill="1" applyBorder="1" applyAlignment="1">
      <alignment horizontal="center" vertical="center" wrapText="1"/>
    </xf>
    <xf numFmtId="0" fontId="9" fillId="18" borderId="18" xfId="0" applyFont="1" applyFill="1" applyBorder="1" applyAlignment="1">
      <alignment horizontal="center" vertical="center" wrapText="1"/>
    </xf>
    <xf numFmtId="0" fontId="9" fillId="18" borderId="66" xfId="0" applyFont="1" applyFill="1" applyBorder="1" applyAlignment="1">
      <alignment horizontal="center" vertical="center" wrapText="1"/>
    </xf>
    <xf numFmtId="0" fontId="11" fillId="18" borderId="2" xfId="0" applyFont="1" applyFill="1" applyBorder="1" applyAlignment="1">
      <alignment horizontal="center" vertical="center" wrapText="1"/>
    </xf>
    <xf numFmtId="0" fontId="7" fillId="0" borderId="3"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9" fillId="0" borderId="30" xfId="0" applyFont="1" applyBorder="1" applyAlignment="1" applyProtection="1">
      <alignment horizontal="center" vertical="center"/>
      <protection locked="0"/>
    </xf>
    <xf numFmtId="0" fontId="9" fillId="0" borderId="40" xfId="0" applyFont="1" applyBorder="1" applyAlignment="1" applyProtection="1">
      <alignment horizontal="center" vertical="center"/>
      <protection locked="0"/>
    </xf>
    <xf numFmtId="0" fontId="9" fillId="0" borderId="49" xfId="0" applyFont="1" applyBorder="1" applyAlignment="1" applyProtection="1">
      <alignment horizontal="center" vertical="center"/>
      <protection locked="0"/>
    </xf>
    <xf numFmtId="0" fontId="9" fillId="0" borderId="78"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66" xfId="0" applyFont="1" applyBorder="1" applyAlignment="1" applyProtection="1">
      <alignment horizontal="center" vertical="center"/>
      <protection locked="0"/>
    </xf>
    <xf numFmtId="0" fontId="9" fillId="11" borderId="26" xfId="0" applyFont="1" applyFill="1" applyBorder="1" applyAlignment="1">
      <alignment horizontal="center" vertical="center"/>
    </xf>
    <xf numFmtId="0" fontId="9" fillId="11" borderId="56" xfId="0" applyFont="1" applyFill="1" applyBorder="1" applyAlignment="1">
      <alignment horizontal="center" vertical="center"/>
    </xf>
    <xf numFmtId="0" fontId="9" fillId="11" borderId="5" xfId="0" applyFont="1" applyFill="1" applyBorder="1" applyAlignment="1">
      <alignment horizontal="center" vertical="center"/>
    </xf>
    <xf numFmtId="0" fontId="9" fillId="11" borderId="3" xfId="0" applyFont="1" applyFill="1" applyBorder="1" applyAlignment="1">
      <alignment horizontal="center" vertical="center"/>
    </xf>
    <xf numFmtId="0" fontId="9" fillId="11" borderId="27" xfId="0" applyFont="1" applyFill="1" applyBorder="1" applyAlignment="1">
      <alignment horizontal="center" vertical="center"/>
    </xf>
    <xf numFmtId="0" fontId="9" fillId="11" borderId="1" xfId="0" applyFont="1" applyFill="1" applyBorder="1" applyAlignment="1">
      <alignment horizontal="left" vertical="center"/>
    </xf>
    <xf numFmtId="0" fontId="9" fillId="11" borderId="2" xfId="0" applyFont="1" applyFill="1" applyBorder="1" applyAlignment="1">
      <alignment horizontal="left" vertical="center"/>
    </xf>
    <xf numFmtId="0" fontId="9" fillId="11" borderId="4" xfId="0" applyFont="1" applyFill="1" applyBorder="1" applyAlignment="1">
      <alignment horizontal="left" vertical="center"/>
    </xf>
    <xf numFmtId="0" fontId="9" fillId="18" borderId="34" xfId="0" applyFont="1" applyFill="1" applyBorder="1" applyAlignment="1">
      <alignment horizontal="center" vertical="center" wrapText="1"/>
    </xf>
    <xf numFmtId="0" fontId="9" fillId="18" borderId="93"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76"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77" xfId="0" applyFont="1" applyBorder="1" applyAlignment="1">
      <alignment horizontal="center" vertical="center" wrapText="1"/>
    </xf>
    <xf numFmtId="0" fontId="7" fillId="0" borderId="0" xfId="0" applyFont="1" applyAlignment="1">
      <alignment horizontal="center" vertical="center" wrapText="1"/>
    </xf>
    <xf numFmtId="0" fontId="7" fillId="0" borderId="78" xfId="0" applyFont="1" applyBorder="1" applyAlignment="1">
      <alignment horizontal="center" vertical="center" wrapText="1"/>
    </xf>
    <xf numFmtId="0" fontId="7" fillId="0" borderId="84"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34" xfId="0" applyFont="1" applyBorder="1" applyAlignment="1">
      <alignment horizontal="center" vertical="center" wrapText="1"/>
    </xf>
    <xf numFmtId="0" fontId="132" fillId="0" borderId="26" xfId="0" applyFont="1" applyBorder="1" applyAlignment="1" applyProtection="1">
      <alignment horizontal="left" vertical="center"/>
      <protection locked="0"/>
    </xf>
    <xf numFmtId="0" fontId="132" fillId="0" borderId="56" xfId="0" applyFont="1" applyBorder="1" applyAlignment="1" applyProtection="1">
      <alignment horizontal="left" vertical="center"/>
      <protection locked="0"/>
    </xf>
    <xf numFmtId="0" fontId="132" fillId="0" borderId="5" xfId="0" applyFont="1" applyBorder="1" applyAlignment="1" applyProtection="1">
      <alignment horizontal="left" vertical="center"/>
      <protection locked="0"/>
    </xf>
    <xf numFmtId="0" fontId="13" fillId="11" borderId="28" xfId="0" applyFont="1" applyFill="1" applyBorder="1" applyAlignment="1">
      <alignment horizontal="center" vertical="center" wrapText="1"/>
    </xf>
    <xf numFmtId="0" fontId="13" fillId="11" borderId="57"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133" fillId="0" borderId="26" xfId="0" applyFont="1" applyBorder="1" applyAlignment="1" applyProtection="1">
      <alignment horizontal="left" vertical="center"/>
      <protection locked="0"/>
    </xf>
    <xf numFmtId="0" fontId="133" fillId="0" borderId="56" xfId="0" applyFont="1" applyBorder="1" applyAlignment="1" applyProtection="1">
      <alignment horizontal="left" vertical="center"/>
      <protection locked="0"/>
    </xf>
    <xf numFmtId="0" fontId="133" fillId="0" borderId="5" xfId="0" applyFont="1" applyBorder="1" applyAlignment="1" applyProtection="1">
      <alignment horizontal="left" vertical="center"/>
      <protection locked="0"/>
    </xf>
    <xf numFmtId="3" fontId="13" fillId="18" borderId="2" xfId="0" applyNumberFormat="1" applyFont="1" applyFill="1" applyBorder="1" applyAlignment="1">
      <alignment horizontal="center" vertical="center" wrapText="1"/>
    </xf>
    <xf numFmtId="174" fontId="13" fillId="18" borderId="11" xfId="0" applyNumberFormat="1" applyFont="1" applyFill="1" applyBorder="1" applyAlignment="1">
      <alignment horizontal="center" vertical="center" wrapText="1"/>
    </xf>
    <xf numFmtId="174" fontId="13" fillId="18" borderId="82" xfId="0" applyNumberFormat="1" applyFont="1" applyFill="1" applyBorder="1" applyAlignment="1">
      <alignment horizontal="center" vertical="center" wrapText="1"/>
    </xf>
    <xf numFmtId="0" fontId="13" fillId="18" borderId="2" xfId="0" applyFont="1" applyFill="1" applyBorder="1" applyAlignment="1">
      <alignment horizontal="center" vertical="center" wrapText="1"/>
    </xf>
    <xf numFmtId="0" fontId="28" fillId="10" borderId="88" xfId="0" applyFont="1" applyFill="1" applyBorder="1" applyAlignment="1">
      <alignment horizontal="center" vertical="center"/>
    </xf>
    <xf numFmtId="0" fontId="28" fillId="10" borderId="89" xfId="0" applyFont="1" applyFill="1" applyBorder="1" applyAlignment="1">
      <alignment horizontal="center" vertical="center"/>
    </xf>
    <xf numFmtId="0" fontId="28" fillId="10" borderId="51" xfId="0" applyFont="1" applyFill="1" applyBorder="1" applyAlignment="1">
      <alignment horizontal="center" vertical="center"/>
    </xf>
    <xf numFmtId="0" fontId="28" fillId="10" borderId="52" xfId="0" applyFont="1" applyFill="1" applyBorder="1" applyAlignment="1">
      <alignment horizontal="center" vertical="center"/>
    </xf>
    <xf numFmtId="0" fontId="28" fillId="10" borderId="53" xfId="0" applyFont="1" applyFill="1" applyBorder="1" applyAlignment="1">
      <alignment horizontal="center" vertical="center"/>
    </xf>
    <xf numFmtId="0" fontId="103" fillId="18" borderId="0" xfId="0" applyFont="1" applyFill="1" applyAlignment="1">
      <alignment horizontal="left" vertical="center"/>
    </xf>
    <xf numFmtId="0" fontId="103" fillId="18" borderId="50" xfId="0" applyFont="1" applyFill="1" applyBorder="1" applyAlignment="1">
      <alignment horizontal="left" vertical="center"/>
    </xf>
    <xf numFmtId="0" fontId="29" fillId="18" borderId="0" xfId="0" applyFont="1" applyFill="1" applyAlignment="1">
      <alignment horizontal="justify" vertical="center" wrapText="1"/>
    </xf>
    <xf numFmtId="0" fontId="29" fillId="18" borderId="50" xfId="0" applyFont="1" applyFill="1" applyBorder="1" applyAlignment="1">
      <alignment horizontal="justify" vertical="center" wrapText="1"/>
    </xf>
    <xf numFmtId="0" fontId="103" fillId="10" borderId="49" xfId="0" applyFont="1" applyFill="1" applyBorder="1" applyAlignment="1">
      <alignment horizontal="center" vertical="center"/>
    </xf>
    <xf numFmtId="0" fontId="103" fillId="10" borderId="0" xfId="0" applyFont="1" applyFill="1" applyAlignment="1">
      <alignment horizontal="center" vertical="center"/>
    </xf>
    <xf numFmtId="0" fontId="103" fillId="10" borderId="49" xfId="0" applyFont="1" applyFill="1" applyBorder="1" applyAlignment="1">
      <alignment horizontal="right" vertical="center"/>
    </xf>
    <xf numFmtId="0" fontId="9" fillId="11" borderId="48" xfId="0" applyFont="1" applyFill="1" applyBorder="1" applyAlignment="1">
      <alignment horizontal="center" vertical="center"/>
    </xf>
    <xf numFmtId="0" fontId="9" fillId="11" borderId="82" xfId="0" applyFont="1" applyFill="1" applyBorder="1" applyAlignment="1">
      <alignment horizontal="center" vertical="center"/>
    </xf>
    <xf numFmtId="0" fontId="9" fillId="11" borderId="67" xfId="0" applyFont="1" applyFill="1" applyBorder="1" applyAlignment="1">
      <alignment horizontal="center" vertical="center"/>
    </xf>
    <xf numFmtId="167" fontId="105" fillId="10" borderId="0" xfId="5" applyNumberFormat="1" applyFont="1" applyFill="1" applyBorder="1" applyAlignment="1" applyProtection="1">
      <alignment horizontal="center" vertical="center"/>
    </xf>
    <xf numFmtId="0" fontId="8" fillId="0" borderId="56" xfId="0" applyFont="1" applyBorder="1" applyAlignment="1">
      <alignment vertical="center"/>
    </xf>
    <xf numFmtId="0" fontId="8" fillId="0" borderId="5" xfId="0" applyFont="1" applyBorder="1" applyAlignment="1">
      <alignment vertical="center"/>
    </xf>
    <xf numFmtId="174" fontId="9" fillId="18" borderId="4" xfId="0" applyNumberFormat="1" applyFont="1" applyFill="1" applyBorder="1" applyAlignment="1">
      <alignment horizontal="center" vertical="center" wrapText="1"/>
    </xf>
    <xf numFmtId="0" fontId="103" fillId="10" borderId="0" xfId="0" applyFont="1" applyFill="1" applyAlignment="1">
      <alignment horizontal="left" vertical="center"/>
    </xf>
    <xf numFmtId="0" fontId="9" fillId="10" borderId="0" xfId="0" applyFont="1" applyFill="1" applyAlignment="1">
      <alignment horizontal="left" vertical="center"/>
    </xf>
    <xf numFmtId="174" fontId="13" fillId="18" borderId="2" xfId="0" applyNumberFormat="1" applyFont="1" applyFill="1" applyBorder="1" applyAlignment="1">
      <alignment horizontal="center" vertical="center" wrapText="1"/>
    </xf>
    <xf numFmtId="0" fontId="9" fillId="18" borderId="30" xfId="0" applyFont="1" applyFill="1" applyBorder="1" applyAlignment="1">
      <alignment horizontal="center" vertical="center" wrapText="1"/>
    </xf>
    <xf numFmtId="0" fontId="9" fillId="18" borderId="17" xfId="0" applyFont="1" applyFill="1" applyBorder="1" applyAlignment="1">
      <alignment horizontal="center" vertical="center" wrapText="1"/>
    </xf>
    <xf numFmtId="0" fontId="31" fillId="0" borderId="26" xfId="0" applyFont="1" applyBorder="1" applyAlignment="1">
      <alignment vertical="center"/>
    </xf>
    <xf numFmtId="0" fontId="31" fillId="0" borderId="56" xfId="0" applyFont="1" applyBorder="1" applyAlignment="1">
      <alignment vertical="center"/>
    </xf>
    <xf numFmtId="0" fontId="31" fillId="0" borderId="5" xfId="0" applyFont="1" applyBorder="1" applyAlignment="1">
      <alignment vertical="center"/>
    </xf>
    <xf numFmtId="0" fontId="8" fillId="0" borderId="26" xfId="0" applyFont="1" applyBorder="1" applyAlignment="1">
      <alignment vertical="center"/>
    </xf>
    <xf numFmtId="167" fontId="4" fillId="10" borderId="0" xfId="5" applyNumberFormat="1" applyFont="1" applyFill="1" applyBorder="1" applyAlignment="1" applyProtection="1">
      <alignment horizontal="center" vertical="center"/>
    </xf>
    <xf numFmtId="3" fontId="56" fillId="0" borderId="26" xfId="0" applyNumberFormat="1" applyFont="1" applyBorder="1" applyAlignment="1" applyProtection="1">
      <alignment horizontal="center" vertical="center"/>
      <protection locked="0"/>
    </xf>
    <xf numFmtId="3" fontId="56" fillId="0" borderId="56" xfId="0" applyNumberFormat="1" applyFont="1" applyBorder="1" applyAlignment="1" applyProtection="1">
      <alignment horizontal="center" vertical="center"/>
      <protection locked="0"/>
    </xf>
    <xf numFmtId="3" fontId="56" fillId="0" borderId="27" xfId="0" applyNumberFormat="1" applyFont="1" applyBorder="1" applyAlignment="1" applyProtection="1">
      <alignment horizontal="center" vertical="center"/>
      <protection locked="0"/>
    </xf>
    <xf numFmtId="0" fontId="21" fillId="0" borderId="49" xfId="0" applyFont="1" applyBorder="1" applyAlignment="1">
      <alignment horizontal="center" vertical="center"/>
    </xf>
    <xf numFmtId="0" fontId="21" fillId="0" borderId="0" xfId="0" applyFont="1" applyAlignment="1">
      <alignment horizontal="center" vertical="center"/>
    </xf>
    <xf numFmtId="0" fontId="103" fillId="27" borderId="0" xfId="0" applyFont="1" applyFill="1" applyAlignment="1">
      <alignment horizontal="left" vertical="center"/>
    </xf>
    <xf numFmtId="0" fontId="103" fillId="27" borderId="50" xfId="0" applyFont="1" applyFill="1" applyBorder="1" applyAlignment="1">
      <alignment horizontal="left" vertical="center"/>
    </xf>
    <xf numFmtId="0" fontId="29" fillId="27" borderId="0" xfId="0" applyFont="1" applyFill="1" applyAlignment="1">
      <alignment horizontal="left" vertical="center" wrapText="1"/>
    </xf>
    <xf numFmtId="0" fontId="29" fillId="27" borderId="50" xfId="0" applyFont="1" applyFill="1" applyBorder="1" applyAlignment="1">
      <alignment horizontal="left" vertical="center" wrapText="1"/>
    </xf>
    <xf numFmtId="0" fontId="11" fillId="27" borderId="21" xfId="0" applyFont="1" applyFill="1" applyBorder="1" applyAlignment="1">
      <alignment horizontal="center" vertical="center" wrapText="1"/>
    </xf>
    <xf numFmtId="0" fontId="11" fillId="27" borderId="22" xfId="0" applyFont="1" applyFill="1" applyBorder="1" applyAlignment="1">
      <alignment horizontal="center" vertical="center" wrapText="1"/>
    </xf>
    <xf numFmtId="0" fontId="11" fillId="27" borderId="23" xfId="0" applyFont="1" applyFill="1" applyBorder="1" applyAlignment="1">
      <alignment horizontal="center" vertical="center" wrapText="1"/>
    </xf>
    <xf numFmtId="0" fontId="21" fillId="27" borderId="36" xfId="0" applyFont="1" applyFill="1" applyBorder="1" applyAlignment="1">
      <alignment horizontal="center" vertical="center"/>
    </xf>
    <xf numFmtId="0" fontId="21" fillId="27" borderId="75" xfId="0" applyFont="1" applyFill="1" applyBorder="1" applyAlignment="1">
      <alignment horizontal="center" vertical="center"/>
    </xf>
    <xf numFmtId="0" fontId="21" fillId="27" borderId="83" xfId="0" applyFont="1" applyFill="1" applyBorder="1" applyAlignment="1">
      <alignment horizontal="center" vertical="center"/>
    </xf>
    <xf numFmtId="0" fontId="28" fillId="27" borderId="36" xfId="0" applyFont="1" applyFill="1" applyBorder="1" applyAlignment="1">
      <alignment horizontal="center" vertical="center" wrapText="1"/>
    </xf>
    <xf numFmtId="0" fontId="28" fillId="27" borderId="75" xfId="0" applyFont="1" applyFill="1" applyBorder="1" applyAlignment="1">
      <alignment horizontal="center" vertical="center" wrapText="1"/>
    </xf>
    <xf numFmtId="0" fontId="28" fillId="27" borderId="83" xfId="0" applyFont="1" applyFill="1" applyBorder="1" applyAlignment="1">
      <alignment horizontal="center" vertical="center" wrapText="1"/>
    </xf>
    <xf numFmtId="0" fontId="11" fillId="27" borderId="20" xfId="0" applyFont="1" applyFill="1" applyBorder="1" applyAlignment="1">
      <alignment horizontal="center" vertical="center" wrapText="1"/>
    </xf>
    <xf numFmtId="0" fontId="11" fillId="27" borderId="47" xfId="0" applyFont="1" applyFill="1" applyBorder="1" applyAlignment="1">
      <alignment horizontal="center" vertical="center" wrapText="1"/>
    </xf>
    <xf numFmtId="0" fontId="11" fillId="27" borderId="24" xfId="0" applyFont="1" applyFill="1" applyBorder="1" applyAlignment="1">
      <alignment horizontal="center" vertical="center" wrapText="1"/>
    </xf>
    <xf numFmtId="0" fontId="54" fillId="27" borderId="30" xfId="0" applyFont="1" applyFill="1" applyBorder="1" applyAlignment="1">
      <alignment horizontal="right" vertical="center" wrapText="1"/>
    </xf>
    <xf numFmtId="0" fontId="54" fillId="27" borderId="60" xfId="0" applyFont="1" applyFill="1" applyBorder="1" applyAlignment="1">
      <alignment horizontal="right" vertical="center" wrapText="1"/>
    </xf>
    <xf numFmtId="0" fontId="54" fillId="27" borderId="51" xfId="0" applyFont="1" applyFill="1" applyBorder="1" applyAlignment="1">
      <alignment horizontal="right" vertical="center" wrapText="1"/>
    </xf>
    <xf numFmtId="0" fontId="54" fillId="27" borderId="52" xfId="0" applyFont="1" applyFill="1" applyBorder="1" applyAlignment="1">
      <alignment horizontal="right" vertical="center" wrapText="1"/>
    </xf>
    <xf numFmtId="0" fontId="54" fillId="27" borderId="34" xfId="0" applyFont="1" applyFill="1" applyBorder="1" applyAlignment="1">
      <alignment horizontal="center" vertical="center" wrapText="1"/>
    </xf>
    <xf numFmtId="0" fontId="54" fillId="27" borderId="53" xfId="0" applyFont="1" applyFill="1" applyBorder="1" applyAlignment="1">
      <alignment horizontal="center" vertical="center" wrapText="1"/>
    </xf>
    <xf numFmtId="0" fontId="11" fillId="27" borderId="36" xfId="0" applyFont="1" applyFill="1" applyBorder="1" applyAlignment="1">
      <alignment horizontal="center" vertical="center" wrapText="1"/>
    </xf>
    <xf numFmtId="0" fontId="11" fillId="27" borderId="75" xfId="0" applyFont="1" applyFill="1" applyBorder="1" applyAlignment="1">
      <alignment horizontal="center" vertical="center" wrapText="1"/>
    </xf>
    <xf numFmtId="0" fontId="0" fillId="27" borderId="47" xfId="0" applyFill="1" applyBorder="1"/>
    <xf numFmtId="0" fontId="0" fillId="27" borderId="24" xfId="0" applyFill="1" applyBorder="1"/>
    <xf numFmtId="0" fontId="23" fillId="27" borderId="34" xfId="0" applyFont="1" applyFill="1" applyBorder="1" applyAlignment="1">
      <alignment horizontal="center" vertical="center" wrapText="1"/>
    </xf>
    <xf numFmtId="0" fontId="23" fillId="27" borderId="53" xfId="0" applyFont="1" applyFill="1" applyBorder="1" applyAlignment="1">
      <alignment horizontal="center" vertical="center" wrapText="1"/>
    </xf>
    <xf numFmtId="0" fontId="23" fillId="27" borderId="30" xfId="0" applyFont="1" applyFill="1" applyBorder="1" applyAlignment="1">
      <alignment horizontal="center" vertical="center" wrapText="1"/>
    </xf>
    <xf numFmtId="0" fontId="23" fillId="27" borderId="60" xfId="0" applyFont="1" applyFill="1" applyBorder="1" applyAlignment="1">
      <alignment horizontal="center" vertical="center" wrapText="1"/>
    </xf>
    <xf numFmtId="0" fontId="23" fillId="27" borderId="51" xfId="0" applyFont="1" applyFill="1" applyBorder="1" applyAlignment="1">
      <alignment horizontal="center" vertical="center" wrapText="1"/>
    </xf>
    <xf numFmtId="0" fontId="23" fillId="27" borderId="52" xfId="0" applyFont="1" applyFill="1" applyBorder="1" applyAlignment="1">
      <alignment horizontal="center" vertical="center" wrapText="1"/>
    </xf>
    <xf numFmtId="3" fontId="56" fillId="0" borderId="17" xfId="0" applyNumberFormat="1" applyFont="1" applyBorder="1" applyAlignment="1" applyProtection="1">
      <alignment horizontal="center" vertical="center"/>
      <protection locked="0"/>
    </xf>
    <xf numFmtId="3" fontId="56" fillId="0" borderId="18" xfId="0" applyNumberFormat="1" applyFont="1" applyBorder="1" applyAlignment="1" applyProtection="1">
      <alignment horizontal="center" vertical="center"/>
      <protection locked="0"/>
    </xf>
    <xf numFmtId="3" fontId="56" fillId="0" borderId="93" xfId="0" applyNumberFormat="1" applyFont="1" applyBorder="1" applyAlignment="1" applyProtection="1">
      <alignment horizontal="center" vertical="center"/>
      <protection locked="0"/>
    </xf>
    <xf numFmtId="0" fontId="23" fillId="0" borderId="26" xfId="0" applyFont="1" applyBorder="1" applyAlignment="1">
      <alignment horizontal="center" vertical="center"/>
    </xf>
    <xf numFmtId="0" fontId="23" fillId="0" borderId="56" xfId="0" applyFont="1" applyBorder="1" applyAlignment="1">
      <alignment horizontal="center" vertical="center"/>
    </xf>
    <xf numFmtId="0" fontId="23" fillId="0" borderId="27" xfId="0" applyFont="1" applyBorder="1" applyAlignment="1">
      <alignment horizontal="center" vertical="center"/>
    </xf>
    <xf numFmtId="3" fontId="124" fillId="0" borderId="26" xfId="8" applyNumberFormat="1" applyFont="1" applyFill="1" applyBorder="1" applyAlignment="1" applyProtection="1">
      <alignment horizontal="center" vertical="center"/>
    </xf>
    <xf numFmtId="3" fontId="124" fillId="0" borderId="56" xfId="8" applyNumberFormat="1" applyFont="1" applyFill="1" applyBorder="1" applyAlignment="1" applyProtection="1">
      <alignment horizontal="center" vertical="center"/>
    </xf>
    <xf numFmtId="3" fontId="124" fillId="0" borderId="27" xfId="8" applyNumberFormat="1" applyFont="1" applyFill="1" applyBorder="1" applyAlignment="1" applyProtection="1">
      <alignment horizontal="center" vertical="center"/>
    </xf>
    <xf numFmtId="3" fontId="56" fillId="0" borderId="28" xfId="0" applyNumberFormat="1" applyFont="1" applyBorder="1" applyAlignment="1" applyProtection="1">
      <alignment horizontal="center" vertical="center"/>
      <protection locked="0"/>
    </xf>
    <xf numFmtId="3" fontId="56" fillId="0" borderId="57" xfId="0" applyNumberFormat="1" applyFont="1" applyBorder="1" applyAlignment="1" applyProtection="1">
      <alignment horizontal="center" vertical="center"/>
      <protection locked="0"/>
    </xf>
    <xf numFmtId="3" fontId="56" fillId="0" borderId="55" xfId="0" applyNumberFormat="1" applyFont="1" applyBorder="1" applyAlignment="1" applyProtection="1">
      <alignment horizontal="center" vertical="center"/>
      <protection locked="0"/>
    </xf>
    <xf numFmtId="0" fontId="116" fillId="28" borderId="88" xfId="0" applyFont="1" applyFill="1" applyBorder="1" applyAlignment="1">
      <alignment horizontal="center" vertical="center" wrapText="1"/>
    </xf>
    <xf numFmtId="0" fontId="113" fillId="0" borderId="21" xfId="0" applyFont="1" applyBorder="1" applyAlignment="1">
      <alignment horizontal="center" vertical="center" wrapText="1"/>
    </xf>
    <xf numFmtId="0" fontId="113" fillId="0" borderId="1" xfId="0" applyFont="1" applyBorder="1" applyAlignment="1">
      <alignment horizontal="center" vertical="center" wrapText="1"/>
    </xf>
    <xf numFmtId="0" fontId="97" fillId="29" borderId="2" xfId="0" applyFont="1" applyFill="1" applyBorder="1" applyAlignment="1">
      <alignment horizontal="center" wrapText="1"/>
    </xf>
    <xf numFmtId="0" fontId="23" fillId="10" borderId="3" xfId="0" applyFont="1" applyFill="1" applyBorder="1" applyAlignment="1">
      <alignment horizontal="center" vertical="center" wrapText="1"/>
    </xf>
    <xf numFmtId="0" fontId="23" fillId="10" borderId="56" xfId="0" applyFont="1" applyFill="1" applyBorder="1" applyAlignment="1">
      <alignment horizontal="center" vertical="center" wrapText="1"/>
    </xf>
    <xf numFmtId="0" fontId="29" fillId="10" borderId="36" xfId="0" applyFont="1" applyFill="1" applyBorder="1" applyAlignment="1">
      <alignment horizontal="center" vertical="center"/>
    </xf>
    <xf numFmtId="0" fontId="29" fillId="10" borderId="65" xfId="0" applyFont="1" applyFill="1" applyBorder="1" applyAlignment="1">
      <alignment horizontal="center" vertical="center"/>
    </xf>
    <xf numFmtId="0" fontId="23" fillId="0" borderId="20" xfId="0" applyFont="1" applyBorder="1" applyAlignment="1">
      <alignment horizontal="center" vertical="center"/>
    </xf>
    <xf numFmtId="0" fontId="23" fillId="0" borderId="47" xfId="0" applyFont="1" applyBorder="1" applyAlignment="1">
      <alignment horizontal="center" vertical="center"/>
    </xf>
    <xf numFmtId="0" fontId="23" fillId="0" borderId="24" xfId="0" applyFont="1" applyBorder="1" applyAlignment="1">
      <alignment horizontal="center" vertical="center"/>
    </xf>
    <xf numFmtId="0" fontId="23" fillId="0" borderId="28" xfId="0" applyFont="1" applyBorder="1" applyAlignment="1">
      <alignment horizontal="center" vertical="center"/>
    </xf>
    <xf numFmtId="0" fontId="23" fillId="0" borderId="57" xfId="0" applyFont="1" applyBorder="1" applyAlignment="1">
      <alignment horizontal="center" vertical="center"/>
    </xf>
    <xf numFmtId="0" fontId="23" fillId="0" borderId="55" xfId="0" applyFont="1" applyBorder="1" applyAlignment="1">
      <alignment horizontal="center" vertical="center"/>
    </xf>
    <xf numFmtId="0" fontId="25" fillId="0" borderId="26" xfId="0" applyFont="1" applyBorder="1" applyAlignment="1">
      <alignment horizontal="center" vertical="center"/>
    </xf>
    <xf numFmtId="0" fontId="25" fillId="0" borderId="56" xfId="0" applyFont="1" applyBorder="1" applyAlignment="1">
      <alignment horizontal="center" vertical="center"/>
    </xf>
    <xf numFmtId="0" fontId="25" fillId="0" borderId="27" xfId="0" applyFont="1" applyBorder="1" applyAlignment="1">
      <alignment horizontal="center" vertical="center"/>
    </xf>
    <xf numFmtId="0" fontId="0" fillId="10" borderId="87" xfId="0" applyFill="1" applyBorder="1" applyAlignment="1">
      <alignment horizontal="center"/>
    </xf>
    <xf numFmtId="0" fontId="0" fillId="10" borderId="88" xfId="0" applyFill="1" applyBorder="1" applyAlignment="1">
      <alignment horizontal="center"/>
    </xf>
    <xf numFmtId="0" fontId="0" fillId="10" borderId="43" xfId="0" applyFill="1" applyBorder="1" applyAlignment="1">
      <alignment horizontal="center"/>
    </xf>
    <xf numFmtId="0" fontId="0" fillId="10" borderId="49" xfId="0" applyFill="1" applyBorder="1" applyAlignment="1">
      <alignment horizontal="center"/>
    </xf>
    <xf numFmtId="0" fontId="0" fillId="10" borderId="0" xfId="0" applyFill="1" applyAlignment="1">
      <alignment horizontal="center"/>
    </xf>
    <xf numFmtId="0" fontId="0" fillId="10" borderId="78" xfId="0" applyFill="1" applyBorder="1" applyAlignment="1">
      <alignment horizontal="center"/>
    </xf>
    <xf numFmtId="0" fontId="0" fillId="10" borderId="17" xfId="0" applyFill="1" applyBorder="1" applyAlignment="1">
      <alignment horizontal="center"/>
    </xf>
    <xf numFmtId="0" fontId="0" fillId="10" borderId="18" xfId="0" applyFill="1" applyBorder="1" applyAlignment="1">
      <alignment horizontal="center"/>
    </xf>
    <xf numFmtId="0" fontId="0" fillId="10" borderId="66" xfId="0" applyFill="1" applyBorder="1" applyAlignment="1">
      <alignment horizontal="center"/>
    </xf>
    <xf numFmtId="0" fontId="49" fillId="10" borderId="2" xfId="0" applyFont="1" applyFill="1" applyBorder="1" applyAlignment="1" applyProtection="1">
      <alignment horizontal="center" vertical="center" wrapText="1"/>
      <protection locked="0"/>
    </xf>
    <xf numFmtId="0" fontId="48" fillId="18" borderId="2" xfId="0" applyFont="1" applyFill="1" applyBorder="1" applyAlignment="1">
      <alignment horizontal="center" vertical="center"/>
    </xf>
    <xf numFmtId="0" fontId="91" fillId="0" borderId="101" xfId="0" applyFont="1" applyBorder="1" applyAlignment="1">
      <alignment horizontal="center" vertical="center" wrapText="1"/>
    </xf>
    <xf numFmtId="0" fontId="48" fillId="0" borderId="88" xfId="0" applyFont="1" applyBorder="1" applyAlignment="1">
      <alignment horizontal="center" vertical="center" wrapText="1"/>
    </xf>
    <xf numFmtId="0" fontId="48" fillId="0" borderId="43" xfId="0" applyFont="1" applyBorder="1" applyAlignment="1">
      <alignment horizontal="center" vertical="center" wrapText="1"/>
    </xf>
    <xf numFmtId="0" fontId="48" fillId="0" borderId="77" xfId="0" applyFont="1" applyBorder="1" applyAlignment="1">
      <alignment horizontal="center" vertical="center" wrapText="1"/>
    </xf>
    <xf numFmtId="0" fontId="48" fillId="0" borderId="0" xfId="0" applyFont="1" applyAlignment="1">
      <alignment horizontal="center" vertical="center" wrapText="1"/>
    </xf>
    <xf numFmtId="0" fontId="48" fillId="0" borderId="78" xfId="0" applyFont="1" applyBorder="1" applyAlignment="1">
      <alignment horizontal="center" vertical="center" wrapText="1"/>
    </xf>
    <xf numFmtId="0" fontId="48" fillId="0" borderId="84"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66" xfId="0" applyFont="1" applyBorder="1" applyAlignment="1">
      <alignment horizontal="center" vertical="center" wrapText="1"/>
    </xf>
    <xf numFmtId="0" fontId="49" fillId="0" borderId="77" xfId="0" applyFont="1" applyBorder="1" applyAlignment="1">
      <alignment horizontal="center" vertical="center" wrapText="1"/>
    </xf>
    <xf numFmtId="0" fontId="49" fillId="0" borderId="0" xfId="0" applyFont="1" applyAlignment="1">
      <alignment horizontal="center" vertical="center" wrapText="1"/>
    </xf>
    <xf numFmtId="0" fontId="49" fillId="0" borderId="50" xfId="0" applyFont="1" applyBorder="1" applyAlignment="1">
      <alignment horizontal="center" vertical="center" wrapText="1"/>
    </xf>
    <xf numFmtId="0" fontId="49" fillId="0" borderId="84" xfId="0" applyFont="1" applyBorder="1" applyAlignment="1">
      <alignment horizontal="center" vertical="center" wrapText="1"/>
    </xf>
    <xf numFmtId="0" fontId="49" fillId="0" borderId="18" xfId="0" applyFont="1" applyBorder="1" applyAlignment="1">
      <alignment horizontal="center" vertical="center" wrapText="1"/>
    </xf>
    <xf numFmtId="0" fontId="49" fillId="0" borderId="93" xfId="0" applyFont="1" applyBorder="1" applyAlignment="1">
      <alignment horizontal="center" vertical="center" wrapText="1"/>
    </xf>
    <xf numFmtId="184" fontId="48" fillId="18" borderId="0" xfId="5" applyNumberFormat="1" applyFont="1" applyFill="1" applyBorder="1" applyAlignment="1" applyProtection="1">
      <alignment horizontal="center" vertical="center"/>
    </xf>
    <xf numFmtId="0" fontId="49" fillId="0" borderId="101" xfId="0" applyFont="1" applyBorder="1" applyAlignment="1">
      <alignment horizontal="center" vertical="center"/>
    </xf>
    <xf numFmtId="0" fontId="49" fillId="0" borderId="88" xfId="0" applyFont="1" applyBorder="1" applyAlignment="1">
      <alignment horizontal="center" vertical="center"/>
    </xf>
    <xf numFmtId="0" fontId="49" fillId="0" borderId="89" xfId="0" applyFont="1" applyBorder="1" applyAlignment="1">
      <alignment horizontal="center" vertical="center"/>
    </xf>
    <xf numFmtId="0" fontId="49" fillId="0" borderId="77" xfId="0" applyFont="1" applyBorder="1" applyAlignment="1">
      <alignment horizontal="center" vertical="center"/>
    </xf>
    <xf numFmtId="0" fontId="49" fillId="0" borderId="0" xfId="0" applyFont="1" applyAlignment="1">
      <alignment horizontal="center" vertical="center"/>
    </xf>
    <xf numFmtId="0" fontId="49" fillId="0" borderId="50" xfId="0" applyFont="1" applyBorder="1" applyAlignment="1">
      <alignment horizontal="center" vertical="center"/>
    </xf>
    <xf numFmtId="0" fontId="49" fillId="0" borderId="84" xfId="0" applyFont="1" applyBorder="1" applyAlignment="1">
      <alignment horizontal="center" vertical="center"/>
    </xf>
    <xf numFmtId="0" fontId="49" fillId="0" borderId="18" xfId="0" applyFont="1" applyBorder="1" applyAlignment="1">
      <alignment horizontal="center" vertical="center"/>
    </xf>
    <xf numFmtId="0" fontId="49" fillId="0" borderId="93" xfId="0" applyFont="1" applyBorder="1" applyAlignment="1">
      <alignment horizontal="center" vertical="center"/>
    </xf>
    <xf numFmtId="0" fontId="83" fillId="21" borderId="0" xfId="0" applyFont="1" applyFill="1" applyAlignment="1">
      <alignment horizontal="center"/>
    </xf>
    <xf numFmtId="0" fontId="83" fillId="21" borderId="50" xfId="0" applyFont="1" applyFill="1" applyBorder="1" applyAlignment="1">
      <alignment horizontal="center"/>
    </xf>
    <xf numFmtId="0" fontId="83" fillId="21" borderId="0" xfId="0" applyFont="1" applyFill="1" applyAlignment="1" applyProtection="1">
      <alignment horizontal="center"/>
      <protection locked="0"/>
    </xf>
    <xf numFmtId="0" fontId="83" fillId="0" borderId="0" xfId="0" applyFont="1" applyAlignment="1">
      <alignment horizontal="right"/>
    </xf>
    <xf numFmtId="184" fontId="56" fillId="19" borderId="44" xfId="5" applyNumberFormat="1" applyFont="1" applyFill="1" applyBorder="1" applyAlignment="1" applyProtection="1">
      <alignment horizontal="right" vertical="center"/>
    </xf>
    <xf numFmtId="184" fontId="56" fillId="19" borderId="79" xfId="5" applyNumberFormat="1" applyFont="1" applyFill="1" applyBorder="1" applyAlignment="1" applyProtection="1">
      <alignment horizontal="right" vertical="center"/>
    </xf>
    <xf numFmtId="184" fontId="56" fillId="19" borderId="97" xfId="5" applyNumberFormat="1" applyFont="1" applyFill="1" applyBorder="1" applyAlignment="1" applyProtection="1">
      <alignment horizontal="right" vertical="center"/>
    </xf>
    <xf numFmtId="0" fontId="56" fillId="0" borderId="21" xfId="0" applyFont="1" applyBorder="1" applyAlignment="1">
      <alignment horizontal="left" vertical="center" wrapText="1"/>
    </xf>
    <xf numFmtId="0" fontId="56" fillId="0" borderId="1" xfId="0" applyFont="1" applyBorder="1" applyAlignment="1">
      <alignment horizontal="left" vertical="center" wrapText="1"/>
    </xf>
    <xf numFmtId="0" fontId="56" fillId="0" borderId="31" xfId="0" applyFont="1" applyBorder="1" applyAlignment="1">
      <alignment horizontal="left" vertical="center" wrapText="1"/>
    </xf>
    <xf numFmtId="3" fontId="56" fillId="0" borderId="44" xfId="0" applyNumberFormat="1" applyFont="1" applyBorder="1" applyAlignment="1">
      <alignment horizontal="left" vertical="center" wrapText="1"/>
    </xf>
    <xf numFmtId="0" fontId="56" fillId="0" borderId="79" xfId="0" applyFont="1" applyBorder="1" applyAlignment="1">
      <alignment horizontal="left" vertical="center" wrapText="1"/>
    </xf>
    <xf numFmtId="0" fontId="56" fillId="0" borderId="22" xfId="0" applyFont="1" applyBorder="1" applyAlignment="1">
      <alignment horizontal="center" vertical="center"/>
    </xf>
    <xf numFmtId="0" fontId="56" fillId="0" borderId="2" xfId="0" applyFont="1" applyBorder="1" applyAlignment="1">
      <alignment horizontal="center" vertical="center"/>
    </xf>
    <xf numFmtId="0" fontId="56" fillId="0" borderId="11" xfId="0" applyFont="1" applyBorder="1" applyAlignment="1">
      <alignment horizontal="center" vertical="center"/>
    </xf>
    <xf numFmtId="3" fontId="56" fillId="0" borderId="22" xfId="0" applyNumberFormat="1" applyFont="1" applyBorder="1" applyAlignment="1">
      <alignment horizontal="center" vertical="center"/>
    </xf>
    <xf numFmtId="0" fontId="56" fillId="0" borderId="96" xfId="0" applyFont="1" applyBorder="1" applyAlignment="1">
      <alignment horizontal="left" vertical="center" wrapText="1"/>
    </xf>
    <xf numFmtId="3" fontId="56" fillId="0" borderId="79" xfId="0" applyNumberFormat="1" applyFont="1" applyBorder="1" applyAlignment="1">
      <alignment horizontal="left" vertical="center" wrapText="1"/>
    </xf>
    <xf numFmtId="0" fontId="56" fillId="0" borderId="79" xfId="0" applyFont="1" applyBorder="1" applyAlignment="1">
      <alignment horizontal="center" vertical="center"/>
    </xf>
    <xf numFmtId="3" fontId="56" fillId="0" borderId="79" xfId="0" applyNumberFormat="1" applyFont="1" applyBorder="1" applyAlignment="1">
      <alignment horizontal="center" vertical="center"/>
    </xf>
    <xf numFmtId="0" fontId="56" fillId="0" borderId="42" xfId="0" applyFont="1" applyBorder="1" applyAlignment="1">
      <alignment horizontal="left" vertical="center" wrapText="1"/>
    </xf>
    <xf numFmtId="0" fontId="56" fillId="0" borderId="59" xfId="0" applyFont="1" applyBorder="1" applyAlignment="1">
      <alignment horizontal="left" vertical="center" wrapText="1"/>
    </xf>
    <xf numFmtId="0" fontId="56" fillId="0" borderId="97" xfId="0" applyFont="1" applyBorder="1" applyAlignment="1">
      <alignment horizontal="left" vertical="center" wrapText="1"/>
    </xf>
    <xf numFmtId="0" fontId="56" fillId="0" borderId="44" xfId="0" applyFont="1" applyBorder="1" applyAlignment="1">
      <alignment horizontal="center" vertical="center"/>
    </xf>
    <xf numFmtId="0" fontId="56" fillId="0" borderId="97" xfId="0" applyFont="1" applyBorder="1" applyAlignment="1">
      <alignment horizontal="center" vertical="center"/>
    </xf>
    <xf numFmtId="3" fontId="56" fillId="0" borderId="44" xfId="0" applyNumberFormat="1" applyFont="1" applyBorder="1" applyAlignment="1">
      <alignment horizontal="center" vertical="center"/>
    </xf>
    <xf numFmtId="0" fontId="2" fillId="5" borderId="36" xfId="0" applyFont="1" applyFill="1" applyBorder="1" applyAlignment="1">
      <alignment horizontal="center" vertical="center" wrapText="1"/>
    </xf>
    <xf numFmtId="0" fontId="2" fillId="5" borderId="65" xfId="0" applyFont="1" applyFill="1" applyBorder="1" applyAlignment="1">
      <alignment horizontal="center" vertical="center" wrapText="1"/>
    </xf>
    <xf numFmtId="0" fontId="2" fillId="18" borderId="96" xfId="0" applyFont="1" applyFill="1" applyBorder="1" applyAlignment="1">
      <alignment horizontal="center" vertical="center" wrapText="1"/>
    </xf>
    <xf numFmtId="0" fontId="2" fillId="18" borderId="59" xfId="0" applyFont="1" applyFill="1" applyBorder="1" applyAlignment="1">
      <alignment horizontal="center" vertical="center" wrapText="1"/>
    </xf>
    <xf numFmtId="0" fontId="2" fillId="18" borderId="79" xfId="0" applyFont="1" applyFill="1" applyBorder="1" applyAlignment="1">
      <alignment horizontal="center" vertical="center" wrapText="1"/>
    </xf>
    <xf numFmtId="0" fontId="2" fillId="18" borderId="97" xfId="0" applyFont="1" applyFill="1" applyBorder="1" applyAlignment="1">
      <alignment horizontal="center" vertical="center" wrapText="1"/>
    </xf>
    <xf numFmtId="0" fontId="52" fillId="18" borderId="98" xfId="0" applyFont="1" applyFill="1" applyBorder="1" applyAlignment="1">
      <alignment horizontal="center" vertical="center" wrapText="1"/>
    </xf>
    <xf numFmtId="0" fontId="52" fillId="18" borderId="58" xfId="0" applyFont="1" applyFill="1" applyBorder="1" applyAlignment="1">
      <alignment horizontal="center" vertical="center" wrapText="1"/>
    </xf>
    <xf numFmtId="0" fontId="51" fillId="18" borderId="79" xfId="0" applyFont="1" applyFill="1" applyBorder="1" applyAlignment="1">
      <alignment horizontal="center" vertical="center" wrapText="1"/>
    </xf>
    <xf numFmtId="0" fontId="51" fillId="18" borderId="97" xfId="0" applyFont="1" applyFill="1" applyBorder="1" applyAlignment="1">
      <alignment horizontal="center" vertical="center" wrapText="1"/>
    </xf>
    <xf numFmtId="0" fontId="56" fillId="0" borderId="44" xfId="0" applyFont="1" applyBorder="1" applyAlignment="1">
      <alignment horizontal="center" vertical="center" wrapText="1"/>
    </xf>
    <xf numFmtId="0" fontId="56" fillId="0" borderId="79" xfId="0" applyFont="1" applyBorder="1" applyAlignment="1">
      <alignment horizontal="center" vertical="center" wrapText="1"/>
    </xf>
    <xf numFmtId="0" fontId="56" fillId="0" borderId="97" xfId="0" applyFont="1" applyBorder="1" applyAlignment="1">
      <alignment horizontal="center" vertical="center" wrapText="1"/>
    </xf>
    <xf numFmtId="0" fontId="49" fillId="18" borderId="0" xfId="0" applyFont="1" applyFill="1" applyAlignment="1">
      <alignment horizontal="left" vertical="center" wrapText="1"/>
    </xf>
    <xf numFmtId="0" fontId="49" fillId="18" borderId="50" xfId="0" applyFont="1" applyFill="1" applyBorder="1" applyAlignment="1">
      <alignment horizontal="left" vertical="center" wrapText="1"/>
    </xf>
    <xf numFmtId="0" fontId="48" fillId="18" borderId="0" xfId="0" applyFont="1" applyFill="1" applyAlignment="1">
      <alignment horizontal="left" vertical="center" wrapText="1"/>
    </xf>
    <xf numFmtId="0" fontId="48" fillId="18" borderId="50" xfId="0" applyFont="1" applyFill="1" applyBorder="1" applyAlignment="1">
      <alignment horizontal="left" vertical="center" wrapText="1"/>
    </xf>
    <xf numFmtId="0" fontId="55" fillId="18" borderId="0" xfId="0" applyFont="1" applyFill="1" applyAlignment="1">
      <alignment horizontal="left" vertical="center" wrapText="1"/>
    </xf>
    <xf numFmtId="0" fontId="55" fillId="18" borderId="50" xfId="0" applyFont="1" applyFill="1" applyBorder="1" applyAlignment="1">
      <alignment horizontal="left" vertical="center" wrapText="1"/>
    </xf>
    <xf numFmtId="0" fontId="56" fillId="0" borderId="45" xfId="0" applyFont="1" applyBorder="1" applyAlignment="1">
      <alignment horizontal="center" vertical="center" wrapText="1"/>
    </xf>
    <xf numFmtId="0" fontId="56" fillId="0" borderId="98" xfId="0" applyFont="1" applyBorder="1" applyAlignment="1">
      <alignment horizontal="center" vertical="center" wrapText="1"/>
    </xf>
    <xf numFmtId="0" fontId="56" fillId="0" borderId="58" xfId="0" applyFont="1" applyBorder="1" applyAlignment="1">
      <alignment horizontal="center" vertical="center" wrapText="1"/>
    </xf>
    <xf numFmtId="0" fontId="49" fillId="10" borderId="3" xfId="0" applyFont="1" applyFill="1" applyBorder="1" applyAlignment="1">
      <alignment horizontal="center" vertical="center" wrapText="1"/>
    </xf>
    <xf numFmtId="0" fontId="49" fillId="10" borderId="56" xfId="0" applyFont="1" applyFill="1" applyBorder="1" applyAlignment="1">
      <alignment horizontal="center" vertical="center" wrapText="1"/>
    </xf>
    <xf numFmtId="0" fontId="49" fillId="10" borderId="5" xfId="0" applyFont="1" applyFill="1" applyBorder="1" applyAlignment="1">
      <alignment horizontal="center" vertical="center" wrapText="1"/>
    </xf>
    <xf numFmtId="0" fontId="48" fillId="18" borderId="3" xfId="0" applyFont="1" applyFill="1" applyBorder="1" applyAlignment="1">
      <alignment horizontal="center" vertical="center"/>
    </xf>
    <xf numFmtId="0" fontId="48" fillId="18" borderId="56" xfId="0" applyFont="1" applyFill="1" applyBorder="1" applyAlignment="1">
      <alignment horizontal="center" vertical="center"/>
    </xf>
    <xf numFmtId="0" fontId="48" fillId="18" borderId="5" xfId="0" applyFont="1" applyFill="1" applyBorder="1" applyAlignment="1">
      <alignment horizontal="center" vertical="center"/>
    </xf>
    <xf numFmtId="0" fontId="95" fillId="17" borderId="13" xfId="0" applyFont="1" applyFill="1" applyBorder="1" applyAlignment="1">
      <alignment horizontal="center" vertical="center"/>
    </xf>
    <xf numFmtId="0" fontId="95" fillId="17" borderId="16" xfId="0" applyFont="1" applyFill="1" applyBorder="1" applyAlignment="1">
      <alignment horizontal="center" vertical="center"/>
    </xf>
    <xf numFmtId="0" fontId="95" fillId="17" borderId="35" xfId="0" applyFont="1" applyFill="1" applyBorder="1" applyAlignment="1">
      <alignment horizontal="center" vertical="center"/>
    </xf>
    <xf numFmtId="0" fontId="0" fillId="10" borderId="36" xfId="0" applyFill="1" applyBorder="1" applyAlignment="1">
      <alignment horizontal="center" vertical="center"/>
    </xf>
    <xf numFmtId="0" fontId="0" fillId="10" borderId="75" xfId="0" applyFill="1" applyBorder="1" applyAlignment="1">
      <alignment horizontal="center" vertical="center"/>
    </xf>
    <xf numFmtId="0" fontId="0" fillId="10" borderId="83" xfId="0" applyFill="1" applyBorder="1" applyAlignment="1">
      <alignment horizontal="center" vertical="center"/>
    </xf>
    <xf numFmtId="3" fontId="56" fillId="0" borderId="97" xfId="0" applyNumberFormat="1" applyFont="1" applyBorder="1" applyAlignment="1">
      <alignment horizontal="left" vertical="center" wrapText="1"/>
    </xf>
    <xf numFmtId="3" fontId="56" fillId="0" borderId="97" xfId="0" applyNumberFormat="1" applyFont="1" applyBorder="1" applyAlignment="1">
      <alignment horizontal="center" vertical="center"/>
    </xf>
    <xf numFmtId="0" fontId="2" fillId="18" borderId="22" xfId="0" applyFont="1" applyFill="1" applyBorder="1" applyAlignment="1">
      <alignment horizontal="center" vertical="center" wrapText="1"/>
    </xf>
    <xf numFmtId="0" fontId="2" fillId="18" borderId="11" xfId="0" applyFont="1" applyFill="1" applyBorder="1" applyAlignment="1">
      <alignment horizontal="center" vertical="center" wrapText="1"/>
    </xf>
    <xf numFmtId="0" fontId="3" fillId="0" borderId="16" xfId="0" applyFont="1" applyBorder="1" applyAlignment="1">
      <alignment horizontal="center"/>
    </xf>
    <xf numFmtId="0" fontId="3" fillId="0" borderId="35" xfId="0" applyFont="1" applyBorder="1" applyAlignment="1">
      <alignment horizontal="center"/>
    </xf>
    <xf numFmtId="0" fontId="51" fillId="18" borderId="23" xfId="0" applyFont="1" applyFill="1" applyBorder="1" applyAlignment="1">
      <alignment horizontal="center" vertical="center" wrapText="1"/>
    </xf>
    <xf numFmtId="0" fontId="51" fillId="18" borderId="32" xfId="0" applyFont="1" applyFill="1" applyBorder="1" applyAlignment="1">
      <alignment horizontal="center" vertical="center" wrapText="1"/>
    </xf>
    <xf numFmtId="0" fontId="0" fillId="0" borderId="79" xfId="0" applyBorder="1"/>
    <xf numFmtId="0" fontId="2" fillId="18" borderId="44" xfId="0" applyFont="1" applyFill="1" applyBorder="1" applyAlignment="1">
      <alignment horizontal="center" vertical="center" wrapText="1"/>
    </xf>
    <xf numFmtId="0" fontId="53" fillId="11" borderId="13" xfId="0" applyFont="1" applyFill="1" applyBorder="1" applyAlignment="1">
      <alignment horizontal="right" vertical="center"/>
    </xf>
    <xf numFmtId="0" fontId="53" fillId="11" borderId="16" xfId="0" applyFont="1" applyFill="1" applyBorder="1" applyAlignment="1">
      <alignment horizontal="right" vertical="center"/>
    </xf>
    <xf numFmtId="0" fontId="53" fillId="11" borderId="41" xfId="0" applyFont="1" applyFill="1" applyBorder="1" applyAlignment="1">
      <alignment horizontal="right" vertical="center"/>
    </xf>
    <xf numFmtId="0" fontId="56" fillId="0" borderId="42" xfId="0" applyFont="1" applyBorder="1" applyAlignment="1">
      <alignment horizontal="center" vertical="center" wrapText="1"/>
    </xf>
    <xf numFmtId="0" fontId="56" fillId="0" borderId="96" xfId="0" applyFont="1" applyBorder="1" applyAlignment="1">
      <alignment horizontal="center" vertical="center" wrapText="1"/>
    </xf>
    <xf numFmtId="0" fontId="56" fillId="0" borderId="59" xfId="0" applyFont="1" applyBorder="1" applyAlignment="1">
      <alignment horizontal="center" vertical="center" wrapText="1"/>
    </xf>
    <xf numFmtId="3" fontId="56" fillId="19" borderId="44" xfId="0" applyNumberFormat="1" applyFont="1" applyFill="1" applyBorder="1" applyAlignment="1">
      <alignment horizontal="center" vertical="center" wrapText="1"/>
    </xf>
    <xf numFmtId="3" fontId="56" fillId="19" borderId="79" xfId="0" applyNumberFormat="1" applyFont="1" applyFill="1" applyBorder="1" applyAlignment="1">
      <alignment horizontal="center" vertical="center" wrapText="1"/>
    </xf>
    <xf numFmtId="3" fontId="56" fillId="19" borderId="97" xfId="0" applyNumberFormat="1" applyFont="1" applyFill="1" applyBorder="1" applyAlignment="1">
      <alignment horizontal="center" vertical="center" wrapText="1"/>
    </xf>
    <xf numFmtId="0" fontId="51" fillId="18" borderId="22" xfId="0" applyFont="1" applyFill="1" applyBorder="1" applyAlignment="1">
      <alignment horizontal="center" vertical="center" wrapText="1"/>
    </xf>
    <xf numFmtId="0" fontId="51" fillId="18" borderId="11" xfId="0" applyFont="1" applyFill="1" applyBorder="1" applyAlignment="1">
      <alignment horizontal="center" vertical="center" wrapText="1"/>
    </xf>
    <xf numFmtId="0" fontId="50" fillId="10" borderId="49" xfId="0" applyFont="1" applyFill="1" applyBorder="1" applyAlignment="1">
      <alignment horizontal="center" wrapText="1"/>
    </xf>
    <xf numFmtId="0" fontId="50" fillId="10" borderId="50" xfId="0" applyFont="1" applyFill="1" applyBorder="1" applyAlignment="1">
      <alignment horizontal="center" wrapText="1"/>
    </xf>
    <xf numFmtId="0" fontId="0" fillId="10" borderId="89" xfId="0" applyFill="1" applyBorder="1" applyAlignment="1">
      <alignment horizontal="center"/>
    </xf>
    <xf numFmtId="0" fontId="0" fillId="10" borderId="50" xfId="0" applyFill="1" applyBorder="1" applyAlignment="1">
      <alignment horizontal="center"/>
    </xf>
    <xf numFmtId="0" fontId="87" fillId="17" borderId="13" xfId="0" applyFont="1" applyFill="1" applyBorder="1" applyAlignment="1">
      <alignment horizontal="center"/>
    </xf>
    <xf numFmtId="0" fontId="87" fillId="17" borderId="16" xfId="0" applyFont="1" applyFill="1" applyBorder="1" applyAlignment="1">
      <alignment horizontal="center"/>
    </xf>
    <xf numFmtId="0" fontId="87" fillId="17" borderId="35" xfId="0" applyFont="1" applyFill="1" applyBorder="1" applyAlignment="1">
      <alignment horizontal="center"/>
    </xf>
    <xf numFmtId="0" fontId="2" fillId="18" borderId="39" xfId="0" applyFont="1" applyFill="1" applyBorder="1" applyAlignment="1">
      <alignment horizontal="center" vertical="center" wrapText="1"/>
    </xf>
    <xf numFmtId="0" fontId="2" fillId="18" borderId="40" xfId="0" applyFont="1" applyFill="1" applyBorder="1" applyAlignment="1">
      <alignment horizontal="center" vertical="center" wrapText="1"/>
    </xf>
    <xf numFmtId="0" fontId="56" fillId="10" borderId="11" xfId="0" applyFont="1" applyFill="1" applyBorder="1" applyAlignment="1">
      <alignment horizontal="center" vertical="center" wrapText="1"/>
    </xf>
    <xf numFmtId="0" fontId="56" fillId="10" borderId="97" xfId="0" applyFont="1" applyFill="1" applyBorder="1" applyAlignment="1">
      <alignment horizontal="center" vertical="center" wrapText="1"/>
    </xf>
    <xf numFmtId="3" fontId="56" fillId="0" borderId="44" xfId="0" applyNumberFormat="1" applyFont="1" applyBorder="1" applyAlignment="1">
      <alignment horizontal="center" vertical="center" wrapText="1"/>
    </xf>
    <xf numFmtId="3" fontId="56" fillId="0" borderId="79" xfId="0" applyNumberFormat="1" applyFont="1" applyBorder="1" applyAlignment="1">
      <alignment horizontal="center" vertical="center" wrapText="1"/>
    </xf>
    <xf numFmtId="3" fontId="56" fillId="0" borderId="97" xfId="0" applyNumberFormat="1" applyFont="1" applyBorder="1" applyAlignment="1">
      <alignment horizontal="center" vertical="center" wrapText="1"/>
    </xf>
    <xf numFmtId="2" fontId="56" fillId="19" borderId="44" xfId="0" applyNumberFormat="1" applyFont="1" applyFill="1" applyBorder="1" applyAlignment="1">
      <alignment horizontal="center" vertical="center"/>
    </xf>
    <xf numFmtId="2" fontId="56" fillId="19" borderId="79" xfId="0" applyNumberFormat="1" applyFont="1" applyFill="1" applyBorder="1" applyAlignment="1">
      <alignment horizontal="center" vertical="center"/>
    </xf>
    <xf numFmtId="2" fontId="56" fillId="19" borderId="97" xfId="0" applyNumberFormat="1" applyFont="1" applyFill="1" applyBorder="1" applyAlignment="1">
      <alignment horizontal="center" vertical="center"/>
    </xf>
    <xf numFmtId="0" fontId="2" fillId="18" borderId="21" xfId="0" applyFont="1" applyFill="1" applyBorder="1" applyAlignment="1">
      <alignment horizontal="center" vertical="center" wrapText="1"/>
    </xf>
    <xf numFmtId="0" fontId="2" fillId="18" borderId="31" xfId="0" applyFont="1" applyFill="1" applyBorder="1" applyAlignment="1">
      <alignment horizontal="center" vertical="center" wrapText="1"/>
    </xf>
    <xf numFmtId="0" fontId="49" fillId="0" borderId="76" xfId="0" applyFont="1" applyBorder="1" applyAlignment="1">
      <alignment horizontal="center" vertical="center" wrapText="1"/>
    </xf>
    <xf numFmtId="0" fontId="49" fillId="0" borderId="34" xfId="0" applyFont="1" applyBorder="1" applyAlignment="1">
      <alignment horizontal="center" vertical="center" wrapText="1"/>
    </xf>
    <xf numFmtId="0" fontId="91" fillId="0" borderId="88" xfId="0" applyFont="1" applyBorder="1" applyAlignment="1">
      <alignment horizontal="center" vertical="center" wrapText="1"/>
    </xf>
    <xf numFmtId="0" fontId="91" fillId="0" borderId="43" xfId="0" applyFont="1" applyBorder="1" applyAlignment="1">
      <alignment horizontal="center" vertical="center" wrapText="1"/>
    </xf>
    <xf numFmtId="0" fontId="91" fillId="0" borderId="0" xfId="0" applyFont="1" applyAlignment="1">
      <alignment horizontal="center" vertical="center" wrapText="1"/>
    </xf>
    <xf numFmtId="0" fontId="91" fillId="0" borderId="78" xfId="0" applyFont="1" applyBorder="1" applyAlignment="1">
      <alignment horizontal="center" vertical="center" wrapText="1"/>
    </xf>
    <xf numFmtId="0" fontId="48" fillId="0" borderId="0" xfId="0" applyFont="1" applyAlignment="1">
      <alignment horizontal="left" vertical="center" wrapText="1"/>
    </xf>
    <xf numFmtId="0" fontId="48" fillId="0" borderId="50" xfId="0" applyFont="1" applyBorder="1" applyAlignment="1">
      <alignment horizontal="left" vertical="center" wrapText="1"/>
    </xf>
    <xf numFmtId="0" fontId="56" fillId="19" borderId="11" xfId="0" applyFont="1" applyFill="1" applyBorder="1" applyAlignment="1">
      <alignment horizontal="left" vertical="center" wrapText="1"/>
    </xf>
    <xf numFmtId="0" fontId="56" fillId="19" borderId="97" xfId="0" applyFont="1" applyFill="1" applyBorder="1" applyAlignment="1">
      <alignment horizontal="left" vertical="center" wrapText="1"/>
    </xf>
    <xf numFmtId="10" fontId="56" fillId="0" borderId="44" xfId="6" applyNumberFormat="1" applyFont="1" applyBorder="1" applyAlignment="1" applyProtection="1">
      <alignment horizontal="center" vertical="center"/>
    </xf>
    <xf numFmtId="10" fontId="56" fillId="0" borderId="79" xfId="6" applyNumberFormat="1" applyFont="1" applyBorder="1" applyAlignment="1" applyProtection="1">
      <alignment horizontal="center" vertical="center"/>
    </xf>
    <xf numFmtId="10" fontId="56" fillId="0" borderId="97" xfId="6" applyNumberFormat="1" applyFont="1" applyBorder="1" applyAlignment="1" applyProtection="1">
      <alignment horizontal="center" vertical="center"/>
    </xf>
    <xf numFmtId="0" fontId="56" fillId="10" borderId="79" xfId="0" applyFont="1" applyFill="1" applyBorder="1" applyAlignment="1">
      <alignment horizontal="center" vertical="center" wrapText="1"/>
    </xf>
    <xf numFmtId="0" fontId="0" fillId="7" borderId="11" xfId="0" applyFill="1" applyBorder="1" applyAlignment="1">
      <alignment horizontal="center" vertical="center"/>
    </xf>
    <xf numFmtId="0" fontId="0" fillId="7" borderId="82" xfId="0" applyFill="1" applyBorder="1" applyAlignment="1">
      <alignment horizontal="center" vertical="center"/>
    </xf>
    <xf numFmtId="10" fontId="56" fillId="0" borderId="101" xfId="6" applyNumberFormat="1" applyFont="1" applyBorder="1" applyAlignment="1" applyProtection="1">
      <alignment horizontal="center" vertical="center"/>
    </xf>
    <xf numFmtId="10" fontId="56" fillId="0" borderId="77" xfId="6" applyNumberFormat="1" applyFont="1" applyBorder="1" applyAlignment="1" applyProtection="1">
      <alignment horizontal="center" vertical="center"/>
    </xf>
    <xf numFmtId="0" fontId="3" fillId="18" borderId="37" xfId="0" applyFont="1" applyFill="1" applyBorder="1" applyAlignment="1">
      <alignment horizontal="center" vertical="center" wrapText="1"/>
    </xf>
    <xf numFmtId="0" fontId="3" fillId="18" borderId="38" xfId="0" applyFont="1" applyFill="1" applyBorder="1" applyAlignment="1">
      <alignment horizontal="center" vertical="center" wrapText="1"/>
    </xf>
    <xf numFmtId="0" fontId="3" fillId="18" borderId="15" xfId="0" applyFont="1" applyFill="1" applyBorder="1" applyAlignment="1">
      <alignment horizontal="center" vertical="center" wrapText="1"/>
    </xf>
    <xf numFmtId="0" fontId="3" fillId="18" borderId="21" xfId="0" applyFont="1" applyFill="1" applyBorder="1" applyAlignment="1">
      <alignment horizontal="center" vertical="center" wrapText="1"/>
    </xf>
    <xf numFmtId="0" fontId="3" fillId="18" borderId="63" xfId="0" applyFont="1" applyFill="1" applyBorder="1" applyAlignment="1">
      <alignment horizontal="center" vertical="center" wrapText="1"/>
    </xf>
    <xf numFmtId="0" fontId="3" fillId="18" borderId="6" xfId="0" applyFont="1" applyFill="1" applyBorder="1" applyAlignment="1">
      <alignment horizontal="center" vertical="center" wrapText="1"/>
    </xf>
    <xf numFmtId="0" fontId="3" fillId="18" borderId="8" xfId="0" applyFont="1" applyFill="1" applyBorder="1" applyAlignment="1">
      <alignment horizontal="center" vertical="center" wrapText="1"/>
    </xf>
    <xf numFmtId="0" fontId="49" fillId="0" borderId="100" xfId="0" applyFont="1" applyBorder="1" applyAlignment="1">
      <alignment horizontal="center" vertical="center"/>
    </xf>
    <xf numFmtId="0" fontId="49" fillId="0" borderId="53" xfId="0" applyFont="1" applyBorder="1" applyAlignment="1">
      <alignment horizontal="center" vertical="center"/>
    </xf>
    <xf numFmtId="0" fontId="91" fillId="0" borderId="52" xfId="0" applyFont="1" applyBorder="1" applyAlignment="1">
      <alignment horizontal="center" vertical="center" wrapText="1"/>
    </xf>
    <xf numFmtId="0" fontId="91" fillId="0" borderId="99" xfId="0" applyFont="1" applyBorder="1" applyAlignment="1">
      <alignment horizontal="center" vertical="center" wrapText="1"/>
    </xf>
    <xf numFmtId="0" fontId="48" fillId="11" borderId="13" xfId="0" applyFont="1" applyFill="1" applyBorder="1" applyAlignment="1">
      <alignment horizontal="center" vertical="center"/>
    </xf>
    <xf numFmtId="0" fontId="48" fillId="11" borderId="16" xfId="0" applyFont="1" applyFill="1" applyBorder="1" applyAlignment="1">
      <alignment horizontal="center" vertical="center"/>
    </xf>
    <xf numFmtId="0" fontId="2" fillId="18" borderId="19" xfId="0" applyFont="1" applyFill="1" applyBorder="1" applyAlignment="1">
      <alignment horizontal="center" vertical="center" wrapText="1"/>
    </xf>
    <xf numFmtId="0" fontId="2" fillId="18" borderId="33" xfId="0" applyFont="1" applyFill="1" applyBorder="1" applyAlignment="1">
      <alignment horizontal="center" vertical="center" wrapText="1"/>
    </xf>
    <xf numFmtId="3" fontId="55" fillId="19" borderId="36" xfId="0" applyNumberFormat="1" applyFont="1" applyFill="1" applyBorder="1" applyAlignment="1">
      <alignment horizontal="left" vertical="center" wrapText="1"/>
    </xf>
    <xf numFmtId="0" fontId="55" fillId="19" borderId="75" xfId="0" applyFont="1" applyFill="1" applyBorder="1" applyAlignment="1">
      <alignment horizontal="left" vertical="center" wrapText="1"/>
    </xf>
    <xf numFmtId="0" fontId="55" fillId="19" borderId="83" xfId="0" applyFont="1" applyFill="1" applyBorder="1" applyAlignment="1">
      <alignment horizontal="left" vertical="center" wrapText="1"/>
    </xf>
    <xf numFmtId="3" fontId="55" fillId="19" borderId="75" xfId="0" applyNumberFormat="1" applyFont="1" applyFill="1" applyBorder="1" applyAlignment="1">
      <alignment horizontal="left" vertical="center" wrapText="1"/>
    </xf>
    <xf numFmtId="0" fontId="3" fillId="18" borderId="19" xfId="0" applyFont="1" applyFill="1" applyBorder="1" applyAlignment="1">
      <alignment horizontal="center" vertical="center" wrapText="1"/>
    </xf>
    <xf numFmtId="0" fontId="3" fillId="18" borderId="29" xfId="0" applyFont="1" applyFill="1" applyBorder="1" applyAlignment="1">
      <alignment horizontal="center" vertical="center" wrapText="1"/>
    </xf>
    <xf numFmtId="0" fontId="50" fillId="10" borderId="51" xfId="0" applyFont="1" applyFill="1" applyBorder="1" applyAlignment="1">
      <alignment horizontal="center" wrapText="1"/>
    </xf>
    <xf numFmtId="0" fontId="50" fillId="10" borderId="53" xfId="0" applyFont="1" applyFill="1" applyBorder="1" applyAlignment="1">
      <alignment horizontal="center" wrapText="1"/>
    </xf>
    <xf numFmtId="0" fontId="2" fillId="10" borderId="0" xfId="0" applyFont="1" applyFill="1" applyAlignment="1">
      <alignment horizontal="right" vertical="center" wrapText="1"/>
    </xf>
    <xf numFmtId="0" fontId="2" fillId="18" borderId="36" xfId="0" applyFont="1" applyFill="1" applyBorder="1" applyAlignment="1">
      <alignment horizontal="center" vertical="center" wrapText="1"/>
    </xf>
    <xf numFmtId="0" fontId="2" fillId="18" borderId="83" xfId="0" applyFont="1" applyFill="1" applyBorder="1" applyAlignment="1">
      <alignment horizontal="center" vertical="center" wrapText="1"/>
    </xf>
    <xf numFmtId="0" fontId="91" fillId="0" borderId="87" xfId="0" applyFont="1" applyBorder="1" applyAlignment="1">
      <alignment horizontal="center" vertical="center" wrapText="1"/>
    </xf>
    <xf numFmtId="0" fontId="91" fillId="0" borderId="89" xfId="0" applyFont="1" applyBorder="1" applyAlignment="1">
      <alignment horizontal="center" vertical="center" wrapText="1"/>
    </xf>
    <xf numFmtId="0" fontId="91" fillId="0" borderId="49" xfId="0" applyFont="1" applyBorder="1" applyAlignment="1">
      <alignment horizontal="center" vertical="center" wrapText="1"/>
    </xf>
    <xf numFmtId="0" fontId="91" fillId="0" borderId="50" xfId="0" applyFont="1" applyBorder="1" applyAlignment="1">
      <alignment horizontal="center" vertical="center" wrapText="1"/>
    </xf>
    <xf numFmtId="0" fontId="91" fillId="0" borderId="51" xfId="0" applyFont="1" applyBorder="1" applyAlignment="1">
      <alignment horizontal="center" vertical="center" wrapText="1"/>
    </xf>
    <xf numFmtId="0" fontId="91" fillId="0" borderId="53" xfId="0" applyFont="1" applyBorder="1" applyAlignment="1">
      <alignment horizontal="center" vertical="center" wrapText="1"/>
    </xf>
    <xf numFmtId="0" fontId="49" fillId="0" borderId="30" xfId="0" applyFont="1" applyBorder="1" applyAlignment="1">
      <alignment horizontal="center" vertical="center" wrapText="1"/>
    </xf>
    <xf numFmtId="0" fontId="49" fillId="0" borderId="60" xfId="0" applyFont="1" applyBorder="1" applyAlignment="1">
      <alignment horizontal="center" vertical="center" wrapText="1"/>
    </xf>
    <xf numFmtId="0" fontId="49" fillId="0" borderId="51" xfId="0" applyFont="1" applyBorder="1" applyAlignment="1">
      <alignment horizontal="center" vertical="center" wrapText="1"/>
    </xf>
    <xf numFmtId="0" fontId="49" fillId="0" borderId="52" xfId="0" applyFont="1" applyBorder="1" applyAlignment="1">
      <alignment horizontal="center" vertical="center" wrapText="1"/>
    </xf>
    <xf numFmtId="0" fontId="49" fillId="0" borderId="53" xfId="0" applyFont="1" applyBorder="1" applyAlignment="1">
      <alignment horizontal="center" vertical="center" wrapText="1"/>
    </xf>
    <xf numFmtId="0" fontId="0" fillId="10" borderId="49" xfId="0" applyFill="1" applyBorder="1" applyAlignment="1">
      <alignment horizontal="center" wrapText="1"/>
    </xf>
    <xf numFmtId="0" fontId="0" fillId="10" borderId="50" xfId="0" applyFill="1" applyBorder="1" applyAlignment="1">
      <alignment horizontal="center" wrapText="1"/>
    </xf>
    <xf numFmtId="0" fontId="0" fillId="10" borderId="51" xfId="0" applyFill="1" applyBorder="1" applyAlignment="1">
      <alignment horizontal="center" wrapText="1"/>
    </xf>
    <xf numFmtId="0" fontId="0" fillId="10" borderId="53" xfId="0" applyFill="1" applyBorder="1" applyAlignment="1">
      <alignment horizontal="center" wrapText="1"/>
    </xf>
    <xf numFmtId="0" fontId="55" fillId="19" borderId="18" xfId="0" applyFont="1" applyFill="1" applyBorder="1" applyAlignment="1">
      <alignment horizontal="center" vertical="center" wrapText="1"/>
    </xf>
    <xf numFmtId="0" fontId="55" fillId="19" borderId="56" xfId="0" applyFont="1" applyFill="1" applyBorder="1" applyAlignment="1">
      <alignment horizontal="center" vertical="center" wrapText="1"/>
    </xf>
    <xf numFmtId="0" fontId="55" fillId="19" borderId="60" xfId="0" applyFont="1" applyFill="1" applyBorder="1" applyAlignment="1">
      <alignment horizontal="center" vertical="center" wrapText="1"/>
    </xf>
    <xf numFmtId="0" fontId="55" fillId="19" borderId="47" xfId="0" applyFont="1" applyFill="1" applyBorder="1" applyAlignment="1">
      <alignment horizontal="center" vertical="center" wrapText="1"/>
    </xf>
    <xf numFmtId="0" fontId="55" fillId="19" borderId="57" xfId="0" applyFont="1" applyFill="1" applyBorder="1" applyAlignment="1">
      <alignment horizontal="center" vertical="center" wrapText="1"/>
    </xf>
    <xf numFmtId="0" fontId="87" fillId="17" borderId="13" xfId="0" applyFont="1" applyFill="1" applyBorder="1" applyAlignment="1">
      <alignment horizontal="center" vertical="center"/>
    </xf>
    <xf numFmtId="0" fontId="87" fillId="17" borderId="16" xfId="0" applyFont="1" applyFill="1" applyBorder="1" applyAlignment="1">
      <alignment horizontal="center" vertical="center"/>
    </xf>
    <xf numFmtId="0" fontId="87" fillId="17" borderId="35" xfId="0" applyFont="1" applyFill="1" applyBorder="1" applyAlignment="1">
      <alignment horizontal="center" vertical="center"/>
    </xf>
    <xf numFmtId="0" fontId="55" fillId="18" borderId="0" xfId="0" applyFont="1" applyFill="1" applyAlignment="1">
      <alignment horizontal="justify" vertical="center" wrapText="1"/>
    </xf>
    <xf numFmtId="0" fontId="55" fillId="18" borderId="50" xfId="0" applyFont="1" applyFill="1" applyBorder="1" applyAlignment="1">
      <alignment horizontal="justify" vertical="center" wrapText="1"/>
    </xf>
    <xf numFmtId="0" fontId="49" fillId="0" borderId="87" xfId="0" applyFont="1" applyBorder="1" applyAlignment="1">
      <alignment horizontal="center" vertical="center"/>
    </xf>
    <xf numFmtId="0" fontId="49" fillId="0" borderId="49" xfId="0" applyFont="1" applyBorder="1" applyAlignment="1">
      <alignment horizontal="center" vertical="center"/>
    </xf>
    <xf numFmtId="0" fontId="49" fillId="0" borderId="17" xfId="0" applyFont="1" applyBorder="1" applyAlignment="1">
      <alignment horizontal="center" vertical="center"/>
    </xf>
    <xf numFmtId="0" fontId="55" fillId="0" borderId="0" xfId="0" applyFont="1" applyAlignment="1">
      <alignment horizontal="center" vertical="center" wrapText="1"/>
    </xf>
    <xf numFmtId="0" fontId="12" fillId="18" borderId="44" xfId="0" applyFont="1" applyFill="1" applyBorder="1" applyAlignment="1">
      <alignment horizontal="center" vertical="center" wrapText="1"/>
    </xf>
    <xf numFmtId="0" fontId="12" fillId="18" borderId="97" xfId="0" applyFont="1" applyFill="1" applyBorder="1" applyAlignment="1">
      <alignment horizontal="center" vertical="center" wrapText="1"/>
    </xf>
    <xf numFmtId="0" fontId="12" fillId="18" borderId="44" xfId="0" applyFont="1" applyFill="1" applyBorder="1" applyAlignment="1">
      <alignment horizontal="center" vertical="center"/>
    </xf>
    <xf numFmtId="0" fontId="12" fillId="18" borderId="97" xfId="0" applyFont="1" applyFill="1" applyBorder="1" applyAlignment="1">
      <alignment horizontal="center" vertical="center"/>
    </xf>
    <xf numFmtId="0" fontId="117" fillId="18" borderId="45" xfId="0" applyFont="1" applyFill="1" applyBorder="1" applyAlignment="1">
      <alignment horizontal="center" vertical="center" wrapText="1"/>
    </xf>
    <xf numFmtId="0" fontId="117" fillId="18" borderId="58" xfId="0" applyFont="1" applyFill="1" applyBorder="1" applyAlignment="1">
      <alignment horizontal="center" vertical="center" wrapText="1"/>
    </xf>
    <xf numFmtId="0" fontId="3" fillId="18" borderId="36" xfId="0" applyFont="1" applyFill="1" applyBorder="1" applyAlignment="1">
      <alignment horizontal="center" vertical="center"/>
    </xf>
    <xf numFmtId="0" fontId="3" fillId="18" borderId="75" xfId="0" applyFont="1" applyFill="1" applyBorder="1" applyAlignment="1">
      <alignment horizontal="center" vertical="center"/>
    </xf>
    <xf numFmtId="0" fontId="117" fillId="18" borderId="44" xfId="0" applyFont="1" applyFill="1" applyBorder="1" applyAlignment="1">
      <alignment horizontal="center" vertical="center" wrapText="1"/>
    </xf>
    <xf numFmtId="0" fontId="117" fillId="18" borderId="97" xfId="0" applyFont="1" applyFill="1" applyBorder="1" applyAlignment="1">
      <alignment horizontal="center" vertical="center" wrapText="1"/>
    </xf>
    <xf numFmtId="0" fontId="55" fillId="0" borderId="42" xfId="0" applyFont="1" applyBorder="1" applyAlignment="1">
      <alignment horizontal="center" vertical="center" wrapText="1"/>
    </xf>
    <xf numFmtId="0" fontId="55" fillId="0" borderId="96" xfId="0" applyFont="1" applyBorder="1" applyAlignment="1">
      <alignment horizontal="center" vertical="center" wrapText="1"/>
    </xf>
    <xf numFmtId="0" fontId="55" fillId="0" borderId="59" xfId="0" applyFont="1" applyBorder="1" applyAlignment="1">
      <alignment horizontal="center" vertical="center" wrapText="1"/>
    </xf>
    <xf numFmtId="0" fontId="12" fillId="18" borderId="42" xfId="0" applyFont="1" applyFill="1" applyBorder="1" applyAlignment="1">
      <alignment horizontal="center" vertical="center" wrapText="1"/>
    </xf>
    <xf numFmtId="0" fontId="12" fillId="18" borderId="59" xfId="0" applyFont="1" applyFill="1" applyBorder="1" applyAlignment="1">
      <alignment horizontal="center" vertical="center" wrapText="1"/>
    </xf>
    <xf numFmtId="178" fontId="84" fillId="10" borderId="110" xfId="0" applyNumberFormat="1" applyFont="1" applyFill="1" applyBorder="1" applyAlignment="1">
      <alignment horizontal="center" vertical="center"/>
    </xf>
    <xf numFmtId="178" fontId="84" fillId="10" borderId="111" xfId="0" applyNumberFormat="1" applyFont="1" applyFill="1" applyBorder="1" applyAlignment="1">
      <alignment horizontal="center" vertical="center"/>
    </xf>
    <xf numFmtId="0" fontId="85" fillId="17" borderId="13" xfId="0" applyFont="1" applyFill="1" applyBorder="1" applyAlignment="1">
      <alignment horizontal="center" vertical="center"/>
    </xf>
    <xf numFmtId="0" fontId="85" fillId="17" borderId="16" xfId="0" applyFont="1" applyFill="1" applyBorder="1" applyAlignment="1">
      <alignment horizontal="center" vertical="center"/>
    </xf>
    <xf numFmtId="0" fontId="85" fillId="17" borderId="35" xfId="0" applyFont="1" applyFill="1" applyBorder="1" applyAlignment="1">
      <alignment horizontal="center" vertical="center"/>
    </xf>
    <xf numFmtId="0" fontId="49" fillId="0" borderId="100" xfId="0" applyFont="1" applyBorder="1" applyAlignment="1">
      <alignment horizontal="center" vertical="center" wrapText="1"/>
    </xf>
    <xf numFmtId="0" fontId="91" fillId="0" borderId="77" xfId="0" applyFont="1" applyBorder="1" applyAlignment="1">
      <alignment horizontal="center" vertical="center" wrapText="1"/>
    </xf>
    <xf numFmtId="0" fontId="91" fillId="0" borderId="100" xfId="0" applyFont="1" applyBorder="1" applyAlignment="1">
      <alignment horizontal="center" vertical="center" wrapText="1"/>
    </xf>
    <xf numFmtId="0" fontId="25" fillId="0" borderId="87" xfId="7" applyFont="1" applyBorder="1" applyAlignment="1">
      <alignment horizontal="center" wrapText="1"/>
    </xf>
    <xf numFmtId="0" fontId="25" fillId="0" borderId="88" xfId="7" applyFont="1" applyBorder="1" applyAlignment="1">
      <alignment horizontal="center" wrapText="1"/>
    </xf>
    <xf numFmtId="0" fontId="25" fillId="0" borderId="51" xfId="7" applyFont="1" applyBorder="1" applyAlignment="1">
      <alignment horizontal="center" wrapText="1"/>
    </xf>
    <xf numFmtId="0" fontId="25" fillId="0" borderId="52" xfId="7" applyFont="1" applyBorder="1" applyAlignment="1">
      <alignment horizontal="center" wrapText="1"/>
    </xf>
    <xf numFmtId="0" fontId="103" fillId="10" borderId="101" xfId="7" applyFont="1" applyFill="1" applyBorder="1" applyAlignment="1">
      <alignment horizontal="center" vertical="center" wrapText="1"/>
    </xf>
    <xf numFmtId="0" fontId="103" fillId="10" borderId="88" xfId="7" applyFont="1" applyFill="1" applyBorder="1" applyAlignment="1">
      <alignment horizontal="center" vertical="center" wrapText="1"/>
    </xf>
    <xf numFmtId="0" fontId="103" fillId="10" borderId="43" xfId="7" applyFont="1" applyFill="1" applyBorder="1" applyAlignment="1">
      <alignment horizontal="center" vertical="center" wrapText="1"/>
    </xf>
    <xf numFmtId="0" fontId="103" fillId="10" borderId="100" xfId="7" applyFont="1" applyFill="1" applyBorder="1" applyAlignment="1">
      <alignment horizontal="center" vertical="center" wrapText="1"/>
    </xf>
    <xf numFmtId="0" fontId="103" fillId="10" borderId="52" xfId="7" applyFont="1" applyFill="1" applyBorder="1" applyAlignment="1">
      <alignment horizontal="center" vertical="center" wrapText="1"/>
    </xf>
    <xf numFmtId="0" fontId="103" fillId="10" borderId="99" xfId="7" applyFont="1" applyFill="1" applyBorder="1" applyAlignment="1">
      <alignment horizontal="center" vertical="center" wrapText="1"/>
    </xf>
    <xf numFmtId="0" fontId="25" fillId="10" borderId="22" xfId="7" applyFont="1" applyFill="1" applyBorder="1" applyAlignment="1">
      <alignment horizontal="center" vertical="center"/>
    </xf>
    <xf numFmtId="0" fontId="25" fillId="10" borderId="23" xfId="7" applyFont="1" applyFill="1" applyBorder="1" applyAlignment="1">
      <alignment horizontal="center" vertical="center"/>
    </xf>
    <xf numFmtId="0" fontId="28" fillId="10" borderId="101" xfId="7" applyFont="1" applyFill="1" applyBorder="1" applyAlignment="1">
      <alignment horizontal="center" vertical="center" wrapText="1"/>
    </xf>
    <xf numFmtId="0" fontId="28" fillId="10" borderId="88" xfId="7" applyFont="1" applyFill="1" applyBorder="1" applyAlignment="1">
      <alignment horizontal="center" vertical="center" wrapText="1"/>
    </xf>
    <xf numFmtId="0" fontId="28" fillId="10" borderId="43" xfId="7" applyFont="1" applyFill="1" applyBorder="1" applyAlignment="1">
      <alignment horizontal="center" vertical="center" wrapText="1"/>
    </xf>
    <xf numFmtId="0" fontId="28" fillId="10" borderId="100" xfId="7" applyFont="1" applyFill="1" applyBorder="1" applyAlignment="1">
      <alignment horizontal="center" vertical="center" wrapText="1"/>
    </xf>
    <xf numFmtId="0" fontId="28" fillId="10" borderId="52" xfId="7" applyFont="1" applyFill="1" applyBorder="1" applyAlignment="1">
      <alignment horizontal="center" vertical="center" wrapText="1"/>
    </xf>
    <xf numFmtId="0" fontId="28" fillId="10" borderId="99" xfId="7" applyFont="1" applyFill="1" applyBorder="1" applyAlignment="1">
      <alignment horizontal="center" vertical="center" wrapText="1"/>
    </xf>
    <xf numFmtId="0" fontId="48" fillId="0" borderId="0" xfId="7" applyFont="1" applyAlignment="1">
      <alignment horizontal="right" vertical="center"/>
    </xf>
    <xf numFmtId="0" fontId="55" fillId="18" borderId="0" xfId="7" applyFont="1" applyFill="1" applyAlignment="1">
      <alignment horizontal="left" vertical="center"/>
    </xf>
    <xf numFmtId="0" fontId="55" fillId="18" borderId="50" xfId="7" applyFont="1" applyFill="1" applyBorder="1" applyAlignment="1">
      <alignment horizontal="left" vertical="center"/>
    </xf>
    <xf numFmtId="0" fontId="55" fillId="0" borderId="0" xfId="7" applyFont="1" applyAlignment="1">
      <alignment horizontal="left" vertical="center"/>
    </xf>
    <xf numFmtId="0" fontId="25" fillId="0" borderId="0" xfId="7" applyFont="1" applyAlignment="1">
      <alignment horizontal="center" vertical="center"/>
    </xf>
    <xf numFmtId="0" fontId="25" fillId="10" borderId="7" xfId="7" applyFont="1" applyFill="1" applyBorder="1" applyAlignment="1">
      <alignment horizontal="center" vertical="center" wrapText="1"/>
    </xf>
    <xf numFmtId="0" fontId="25" fillId="10" borderId="7" xfId="7" applyFont="1" applyFill="1" applyBorder="1" applyAlignment="1">
      <alignment horizontal="center" vertical="center"/>
    </xf>
    <xf numFmtId="0" fontId="25" fillId="10" borderId="9" xfId="7" applyFont="1" applyFill="1" applyBorder="1" applyAlignment="1">
      <alignment horizontal="center" vertical="center"/>
    </xf>
    <xf numFmtId="0" fontId="25" fillId="0" borderId="0" xfId="7" applyFont="1" applyAlignment="1">
      <alignment horizontal="center" vertical="center" wrapText="1"/>
    </xf>
    <xf numFmtId="0" fontId="28" fillId="0" borderId="0" xfId="7" applyFont="1" applyAlignment="1">
      <alignment horizontal="center" vertical="center" wrapText="1"/>
    </xf>
    <xf numFmtId="0" fontId="12" fillId="0" borderId="49" xfId="7" applyFont="1" applyBorder="1" applyAlignment="1">
      <alignment horizontal="center" vertical="center"/>
    </xf>
    <xf numFmtId="0" fontId="12" fillId="0" borderId="0" xfId="7" applyFont="1" applyAlignment="1">
      <alignment horizontal="center" vertical="center"/>
    </xf>
    <xf numFmtId="15" fontId="121" fillId="19" borderId="0" xfId="7" applyNumberFormat="1" applyFont="1" applyFill="1" applyAlignment="1" applyProtection="1">
      <alignment horizontal="center" vertical="center" wrapText="1"/>
      <protection locked="0"/>
    </xf>
    <xf numFmtId="0" fontId="3" fillId="10" borderId="0" xfId="7" applyFont="1" applyFill="1" applyAlignment="1">
      <alignment horizontal="center" vertical="center" wrapText="1"/>
    </xf>
    <xf numFmtId="15" fontId="3" fillId="19" borderId="0" xfId="7" applyNumberFormat="1" applyFont="1" applyFill="1" applyAlignment="1" applyProtection="1">
      <alignment horizontal="center" vertical="center" wrapText="1"/>
      <protection locked="0"/>
    </xf>
    <xf numFmtId="0" fontId="3" fillId="0" borderId="0" xfId="7" applyFont="1" applyAlignment="1">
      <alignment horizontal="center" vertical="center"/>
    </xf>
    <xf numFmtId="0" fontId="3" fillId="19" borderId="0" xfId="7" applyFont="1" applyFill="1" applyAlignment="1" applyProtection="1">
      <alignment horizontal="center" vertical="center"/>
      <protection locked="0"/>
    </xf>
    <xf numFmtId="0" fontId="3" fillId="19" borderId="50" xfId="7" applyFont="1" applyFill="1" applyBorder="1" applyAlignment="1" applyProtection="1">
      <alignment horizontal="center" vertical="center"/>
      <protection locked="0"/>
    </xf>
    <xf numFmtId="0" fontId="55" fillId="18" borderId="0" xfId="7" applyFont="1" applyFill="1" applyAlignment="1">
      <alignment horizontal="left" vertical="center" wrapText="1"/>
    </xf>
    <xf numFmtId="0" fontId="55" fillId="18" borderId="50" xfId="7" applyFont="1" applyFill="1" applyBorder="1" applyAlignment="1">
      <alignment horizontal="left" vertical="center" wrapText="1"/>
    </xf>
    <xf numFmtId="0" fontId="55" fillId="0" borderId="0" xfId="7" applyFont="1" applyAlignment="1">
      <alignment horizontal="left" vertical="center" wrapText="1"/>
    </xf>
    <xf numFmtId="0" fontId="12" fillId="18" borderId="1" xfId="7" applyFont="1" applyFill="1" applyBorder="1" applyAlignment="1">
      <alignment horizontal="center" vertical="center" wrapText="1"/>
    </xf>
    <xf numFmtId="0" fontId="12" fillId="18" borderId="2" xfId="7" applyFont="1" applyFill="1" applyBorder="1" applyAlignment="1">
      <alignment horizontal="center" vertical="center" wrapText="1"/>
    </xf>
    <xf numFmtId="0" fontId="12" fillId="0" borderId="2" xfId="7" applyFont="1" applyBorder="1" applyAlignment="1" applyProtection="1">
      <alignment horizontal="center" vertical="center" wrapText="1"/>
      <protection locked="0"/>
    </xf>
    <xf numFmtId="0" fontId="3" fillId="18" borderId="87" xfId="7" applyFont="1" applyFill="1" applyBorder="1" applyAlignment="1">
      <alignment horizontal="center" vertical="center"/>
    </xf>
    <xf numFmtId="0" fontId="3" fillId="18" borderId="88" xfId="7" applyFont="1" applyFill="1" applyBorder="1" applyAlignment="1">
      <alignment horizontal="center" vertical="center"/>
    </xf>
    <xf numFmtId="0" fontId="3" fillId="18" borderId="89" xfId="7" applyFont="1" applyFill="1" applyBorder="1" applyAlignment="1">
      <alignment horizontal="center" vertical="center"/>
    </xf>
    <xf numFmtId="0" fontId="3" fillId="18" borderId="51" xfId="7" applyFont="1" applyFill="1" applyBorder="1" applyAlignment="1">
      <alignment horizontal="center" vertical="center"/>
    </xf>
    <xf numFmtId="0" fontId="3" fillId="18" borderId="52" xfId="7" applyFont="1" applyFill="1" applyBorder="1" applyAlignment="1">
      <alignment horizontal="center" vertical="center"/>
    </xf>
    <xf numFmtId="0" fontId="3" fillId="18" borderId="53" xfId="7" applyFont="1" applyFill="1" applyBorder="1" applyAlignment="1">
      <alignment horizontal="center" vertical="center"/>
    </xf>
    <xf numFmtId="0" fontId="82" fillId="18" borderId="42" xfId="7" applyFont="1" applyFill="1" applyBorder="1" applyAlignment="1">
      <alignment horizontal="center" vertical="center"/>
    </xf>
    <xf numFmtId="0" fontId="82" fillId="18" borderId="59" xfId="7" applyFont="1" applyFill="1" applyBorder="1" applyAlignment="1">
      <alignment horizontal="center" vertical="center"/>
    </xf>
    <xf numFmtId="0" fontId="3" fillId="18" borderId="63" xfId="7" applyFont="1" applyFill="1" applyBorder="1" applyAlignment="1">
      <alignment horizontal="center" vertical="center"/>
    </xf>
    <xf numFmtId="0" fontId="3" fillId="18" borderId="39" xfId="7" applyFont="1" applyFill="1" applyBorder="1" applyAlignment="1">
      <alignment horizontal="center" vertical="center"/>
    </xf>
    <xf numFmtId="0" fontId="82" fillId="18" borderId="45" xfId="7" applyFont="1" applyFill="1" applyBorder="1" applyAlignment="1">
      <alignment horizontal="center" vertical="center" wrapText="1"/>
    </xf>
    <xf numFmtId="0" fontId="82" fillId="18" borderId="58" xfId="7" applyFont="1" applyFill="1" applyBorder="1" applyAlignment="1">
      <alignment horizontal="center" vertical="center" wrapText="1"/>
    </xf>
    <xf numFmtId="0" fontId="82" fillId="18" borderId="20" xfId="7" applyFont="1" applyFill="1" applyBorder="1" applyAlignment="1">
      <alignment horizontal="center" vertical="center"/>
    </xf>
    <xf numFmtId="0" fontId="82" fillId="18" borderId="47" xfId="7" applyFont="1" applyFill="1" applyBorder="1" applyAlignment="1">
      <alignment horizontal="center" vertical="center"/>
    </xf>
    <xf numFmtId="0" fontId="82" fillId="18" borderId="24" xfId="7" applyFont="1" applyFill="1" applyBorder="1" applyAlignment="1">
      <alignment horizontal="center" vertical="center"/>
    </xf>
    <xf numFmtId="0" fontId="1" fillId="0" borderId="0" xfId="7" applyAlignment="1" applyProtection="1">
      <alignment horizontal="center" vertical="center"/>
      <protection locked="0"/>
    </xf>
    <xf numFmtId="0" fontId="100" fillId="17" borderId="51" xfId="7" applyFont="1" applyFill="1" applyBorder="1" applyAlignment="1">
      <alignment horizontal="center" vertical="center"/>
    </xf>
    <xf numFmtId="0" fontId="100" fillId="17" borderId="52" xfId="7" applyFont="1" applyFill="1" applyBorder="1" applyAlignment="1">
      <alignment horizontal="center" vertical="center"/>
    </xf>
    <xf numFmtId="0" fontId="100" fillId="17" borderId="53" xfId="7" applyFont="1" applyFill="1" applyBorder="1" applyAlignment="1">
      <alignment horizontal="center" vertical="center"/>
    </xf>
    <xf numFmtId="0" fontId="100" fillId="0" borderId="0" xfId="7" applyFont="1" applyAlignment="1">
      <alignment horizontal="center" vertical="center"/>
    </xf>
    <xf numFmtId="0" fontId="3" fillId="0" borderId="0" xfId="7" applyFont="1" applyAlignment="1">
      <alignment horizontal="center" vertical="center" wrapText="1"/>
    </xf>
    <xf numFmtId="15" fontId="3" fillId="0" borderId="0" xfId="7" applyNumberFormat="1" applyFont="1" applyAlignment="1" applyProtection="1">
      <alignment horizontal="center" vertical="center" wrapText="1"/>
      <protection locked="0"/>
    </xf>
    <xf numFmtId="0" fontId="1" fillId="19" borderId="0" xfId="7" applyFill="1" applyAlignment="1" applyProtection="1">
      <alignment horizontal="center" vertical="center"/>
      <protection locked="0"/>
    </xf>
    <xf numFmtId="0" fontId="1" fillId="19" borderId="50" xfId="7" applyFill="1" applyBorder="1" applyAlignment="1" applyProtection="1">
      <alignment horizontal="center" vertical="center"/>
      <protection locked="0"/>
    </xf>
    <xf numFmtId="0" fontId="57" fillId="18" borderId="87" xfId="7" applyFont="1" applyFill="1" applyBorder="1" applyAlignment="1">
      <alignment horizontal="center" vertical="center" textRotation="90" wrapText="1"/>
    </xf>
    <xf numFmtId="0" fontId="57" fillId="18" borderId="88" xfId="7" applyFont="1" applyFill="1" applyBorder="1" applyAlignment="1">
      <alignment horizontal="center" vertical="center" textRotation="90" wrapText="1"/>
    </xf>
    <xf numFmtId="0" fontId="57" fillId="18" borderId="89" xfId="7" applyFont="1" applyFill="1" applyBorder="1" applyAlignment="1">
      <alignment horizontal="center" vertical="center" textRotation="90" wrapText="1"/>
    </xf>
    <xf numFmtId="0" fontId="57" fillId="18" borderId="49" xfId="7" applyFont="1" applyFill="1" applyBorder="1" applyAlignment="1">
      <alignment horizontal="center" vertical="center" textRotation="90" wrapText="1"/>
    </xf>
    <xf numFmtId="0" fontId="57" fillId="18" borderId="0" xfId="7" applyFont="1" applyFill="1" applyAlignment="1">
      <alignment horizontal="center" vertical="center" textRotation="90" wrapText="1"/>
    </xf>
    <xf numFmtId="0" fontId="57" fillId="18" borderId="50" xfId="7" applyFont="1" applyFill="1" applyBorder="1" applyAlignment="1">
      <alignment horizontal="center" vertical="center" textRotation="90" wrapText="1"/>
    </xf>
    <xf numFmtId="0" fontId="57" fillId="18" borderId="51" xfId="7" applyFont="1" applyFill="1" applyBorder="1" applyAlignment="1">
      <alignment horizontal="center" vertical="center" textRotation="90" wrapText="1"/>
    </xf>
    <xf numFmtId="0" fontId="57" fillId="18" borderId="52" xfId="7" applyFont="1" applyFill="1" applyBorder="1" applyAlignment="1">
      <alignment horizontal="center" vertical="center" textRotation="90" wrapText="1"/>
    </xf>
    <xf numFmtId="0" fontId="57" fillId="18" borderId="53" xfId="7" applyFont="1" applyFill="1" applyBorder="1" applyAlignment="1">
      <alignment horizontal="center" vertical="center" textRotation="90" wrapText="1"/>
    </xf>
    <xf numFmtId="0" fontId="61" fillId="11" borderId="20" xfId="7" applyFont="1" applyFill="1" applyBorder="1" applyAlignment="1">
      <alignment horizontal="center" vertical="center" wrapText="1"/>
    </xf>
    <xf numFmtId="0" fontId="61" fillId="11" borderId="47" xfId="7" applyFont="1" applyFill="1" applyBorder="1" applyAlignment="1">
      <alignment horizontal="center" vertical="center" wrapText="1"/>
    </xf>
    <xf numFmtId="0" fontId="61" fillId="11" borderId="24" xfId="7" applyFont="1" applyFill="1" applyBorder="1" applyAlignment="1">
      <alignment horizontal="center" vertical="center" wrapText="1"/>
    </xf>
    <xf numFmtId="0" fontId="5" fillId="0" borderId="26" xfId="7" applyFont="1" applyBorder="1" applyAlignment="1">
      <alignment horizontal="left" vertical="center" wrapText="1"/>
    </xf>
    <xf numFmtId="0" fontId="5" fillId="0" borderId="27" xfId="7" applyFont="1" applyBorder="1" applyAlignment="1">
      <alignment horizontal="left" vertical="center" wrapText="1"/>
    </xf>
    <xf numFmtId="0" fontId="56" fillId="0" borderId="26" xfId="7" applyFont="1" applyBorder="1" applyAlignment="1" applyProtection="1">
      <alignment horizontal="justify" vertical="center" wrapText="1"/>
      <protection locked="0"/>
    </xf>
    <xf numFmtId="0" fontId="56" fillId="0" borderId="56" xfId="7" applyFont="1" applyBorder="1" applyAlignment="1" applyProtection="1">
      <alignment horizontal="justify" vertical="center" wrapText="1"/>
      <protection locked="0"/>
    </xf>
    <xf numFmtId="0" fontId="56" fillId="0" borderId="27" xfId="7" applyFont="1" applyBorder="1" applyAlignment="1" applyProtection="1">
      <alignment horizontal="justify" vertical="center" wrapText="1"/>
      <protection locked="0"/>
    </xf>
    <xf numFmtId="0" fontId="82" fillId="0" borderId="0" xfId="7" applyFont="1" applyAlignment="1">
      <alignment horizontal="center" vertical="center"/>
    </xf>
    <xf numFmtId="0" fontId="82" fillId="0" borderId="0" xfId="7" applyFont="1" applyAlignment="1">
      <alignment horizontal="center" vertical="center" wrapText="1"/>
    </xf>
    <xf numFmtId="0" fontId="5" fillId="0" borderId="0" xfId="7" applyFont="1" applyAlignment="1">
      <alignment horizontal="left" vertical="center" wrapText="1"/>
    </xf>
    <xf numFmtId="0" fontId="5" fillId="0" borderId="0" xfId="7" applyFont="1" applyAlignment="1" applyProtection="1">
      <alignment horizontal="justify" vertical="center" wrapText="1"/>
      <protection locked="0"/>
    </xf>
    <xf numFmtId="0" fontId="2" fillId="0" borderId="26" xfId="7" applyFont="1" applyBorder="1" applyAlignment="1" applyProtection="1">
      <alignment horizontal="center" vertical="center" wrapText="1"/>
      <protection locked="0"/>
    </xf>
    <xf numFmtId="0" fontId="2" fillId="0" borderId="56" xfId="7" applyFont="1" applyBorder="1" applyAlignment="1" applyProtection="1">
      <alignment horizontal="center" vertical="center" wrapText="1"/>
      <protection locked="0"/>
    </xf>
    <xf numFmtId="0" fontId="2" fillId="0" borderId="27" xfId="7" applyFont="1" applyBorder="1" applyAlignment="1" applyProtection="1">
      <alignment horizontal="center" vertical="center" wrapText="1"/>
      <protection locked="0"/>
    </xf>
    <xf numFmtId="0" fontId="11" fillId="11" borderId="103" xfId="7" applyFont="1" applyFill="1" applyBorder="1" applyAlignment="1">
      <alignment horizontal="left" vertical="center" wrapText="1"/>
    </xf>
    <xf numFmtId="0" fontId="11" fillId="11" borderId="104" xfId="7" applyFont="1" applyFill="1" applyBorder="1" applyAlignment="1">
      <alignment horizontal="left" vertical="center" wrapText="1"/>
    </xf>
    <xf numFmtId="0" fontId="7" fillId="0" borderId="102" xfId="7" applyFont="1" applyBorder="1" applyAlignment="1">
      <alignment horizontal="left" vertical="center" wrapText="1"/>
    </xf>
    <xf numFmtId="0" fontId="7" fillId="0" borderId="103" xfId="7" applyFont="1" applyBorder="1" applyAlignment="1">
      <alignment horizontal="left" vertical="center" wrapText="1"/>
    </xf>
    <xf numFmtId="0" fontId="7" fillId="0" borderId="104" xfId="7" applyFont="1" applyBorder="1" applyAlignment="1">
      <alignment horizontal="left" vertical="center" wrapText="1"/>
    </xf>
    <xf numFmtId="0" fontId="5" fillId="0" borderId="91" xfId="7" applyFont="1" applyBorder="1" applyAlignment="1">
      <alignment horizontal="left" vertical="center" wrapText="1"/>
    </xf>
    <xf numFmtId="0" fontId="5" fillId="0" borderId="92" xfId="7" applyFont="1" applyBorder="1" applyAlignment="1">
      <alignment horizontal="left" vertical="center" wrapText="1"/>
    </xf>
    <xf numFmtId="0" fontId="56" fillId="0" borderId="91" xfId="7" applyFont="1" applyBorder="1" applyAlignment="1" applyProtection="1">
      <alignment horizontal="justify" vertical="center" wrapText="1"/>
      <protection locked="0"/>
    </xf>
    <xf numFmtId="0" fontId="56" fillId="0" borderId="112" xfId="7" applyFont="1" applyBorder="1" applyAlignment="1" applyProtection="1">
      <alignment horizontal="justify" vertical="center" wrapText="1"/>
      <protection locked="0"/>
    </xf>
    <xf numFmtId="0" fontId="56" fillId="0" borderId="92" xfId="7" applyFont="1" applyBorder="1" applyAlignment="1" applyProtection="1">
      <alignment horizontal="justify" vertical="center" wrapText="1"/>
      <protection locked="0"/>
    </xf>
    <xf numFmtId="0" fontId="3" fillId="11" borderId="26" xfId="7" applyFont="1" applyFill="1" applyBorder="1" applyAlignment="1">
      <alignment horizontal="center" vertical="center" wrapText="1"/>
    </xf>
    <xf numFmtId="0" fontId="3" fillId="11" borderId="56" xfId="7" applyFont="1" applyFill="1" applyBorder="1" applyAlignment="1">
      <alignment horizontal="center" vertical="center" wrapText="1"/>
    </xf>
    <xf numFmtId="0" fontId="3" fillId="11" borderId="27" xfId="7" applyFont="1" applyFill="1" applyBorder="1" applyAlignment="1">
      <alignment horizontal="center" vertical="center" wrapText="1"/>
    </xf>
    <xf numFmtId="0" fontId="11" fillId="0" borderId="0" xfId="7" applyFont="1" applyAlignment="1">
      <alignment horizontal="right" vertical="center" wrapText="1"/>
    </xf>
    <xf numFmtId="0" fontId="11" fillId="0" borderId="0" xfId="7" applyFont="1" applyAlignment="1">
      <alignment horizontal="left" vertical="center" wrapText="1"/>
    </xf>
    <xf numFmtId="0" fontId="7" fillId="0" borderId="0" xfId="7" applyFont="1" applyAlignment="1">
      <alignment horizontal="left" vertical="center" wrapText="1"/>
    </xf>
    <xf numFmtId="0" fontId="11" fillId="11" borderId="102" xfId="7" applyFont="1" applyFill="1" applyBorder="1" applyAlignment="1">
      <alignment horizontal="right" vertical="center" wrapText="1"/>
    </xf>
    <xf numFmtId="0" fontId="11" fillId="11" borderId="103" xfId="7" applyFont="1" applyFill="1" applyBorder="1" applyAlignment="1">
      <alignment horizontal="right" vertical="center" wrapText="1"/>
    </xf>
    <xf numFmtId="0" fontId="3" fillId="11" borderId="20" xfId="7" applyFont="1" applyFill="1" applyBorder="1" applyAlignment="1">
      <alignment horizontal="center" vertical="center" wrapText="1"/>
    </xf>
    <xf numFmtId="0" fontId="3" fillId="11" borderId="47" xfId="7" applyFont="1" applyFill="1" applyBorder="1" applyAlignment="1">
      <alignment horizontal="center" vertical="center" wrapText="1"/>
    </xf>
    <xf numFmtId="0" fontId="3" fillId="11" borderId="24" xfId="7" applyFont="1" applyFill="1" applyBorder="1" applyAlignment="1">
      <alignment horizontal="center" vertical="center" wrapText="1"/>
    </xf>
    <xf numFmtId="0" fontId="11" fillId="0" borderId="0" xfId="7" applyFont="1" applyAlignment="1">
      <alignment horizontal="center" vertical="center" wrapText="1"/>
    </xf>
    <xf numFmtId="0" fontId="11" fillId="11" borderId="103" xfId="7" applyFont="1" applyFill="1" applyBorder="1" applyAlignment="1">
      <alignment horizontal="center" vertical="center" wrapText="1"/>
    </xf>
    <xf numFmtId="0" fontId="11" fillId="11" borderId="104" xfId="7" applyFont="1" applyFill="1" applyBorder="1" applyAlignment="1">
      <alignment horizontal="center" vertical="center" wrapText="1"/>
    </xf>
    <xf numFmtId="0" fontId="5" fillId="0" borderId="56" xfId="7" applyFont="1" applyBorder="1" applyAlignment="1">
      <alignment horizontal="left" vertical="center" wrapText="1"/>
    </xf>
    <xf numFmtId="3" fontId="6" fillId="0" borderId="26" xfId="7" applyNumberFormat="1" applyFont="1" applyBorder="1" applyAlignment="1" applyProtection="1">
      <alignment horizontal="center" vertical="center" wrapText="1"/>
      <protection locked="0"/>
    </xf>
    <xf numFmtId="3" fontId="6" fillId="0" borderId="56" xfId="7" applyNumberFormat="1" applyFont="1" applyBorder="1" applyAlignment="1" applyProtection="1">
      <alignment horizontal="center" vertical="center" wrapText="1"/>
      <protection locked="0"/>
    </xf>
    <xf numFmtId="3" fontId="6" fillId="0" borderId="27" xfId="7" applyNumberFormat="1" applyFont="1" applyBorder="1" applyAlignment="1" applyProtection="1">
      <alignment horizontal="center" vertical="center" wrapText="1"/>
      <protection locked="0"/>
    </xf>
    <xf numFmtId="0" fontId="11" fillId="11" borderId="125" xfId="7" applyFont="1" applyFill="1" applyBorder="1" applyAlignment="1">
      <alignment horizontal="right" vertical="center" wrapText="1"/>
    </xf>
    <xf numFmtId="0" fontId="11" fillId="11" borderId="125" xfId="7" applyFont="1" applyFill="1" applyBorder="1" applyAlignment="1">
      <alignment horizontal="center" vertical="center" wrapText="1"/>
    </xf>
    <xf numFmtId="0" fontId="11" fillId="11" borderId="126" xfId="7" applyFont="1" applyFill="1" applyBorder="1" applyAlignment="1">
      <alignment horizontal="center" vertical="center" wrapText="1"/>
    </xf>
    <xf numFmtId="0" fontId="7" fillId="0" borderId="127" xfId="7" applyFont="1" applyBorder="1" applyAlignment="1">
      <alignment horizontal="left" vertical="center" wrapText="1"/>
    </xf>
    <xf numFmtId="0" fontId="7" fillId="0" borderId="125" xfId="7" applyFont="1" applyBorder="1" applyAlignment="1">
      <alignment horizontal="left" vertical="center" wrapText="1"/>
    </xf>
    <xf numFmtId="0" fontId="7" fillId="0" borderId="126" xfId="7" applyFont="1" applyBorder="1" applyAlignment="1">
      <alignment horizontal="left" vertical="center" wrapText="1"/>
    </xf>
    <xf numFmtId="0" fontId="5" fillId="0" borderId="112" xfId="7" applyFont="1" applyBorder="1" applyAlignment="1">
      <alignment horizontal="left" vertical="center" wrapText="1"/>
    </xf>
    <xf numFmtId="0" fontId="11" fillId="11" borderId="13" xfId="7" applyFont="1" applyFill="1" applyBorder="1" applyAlignment="1">
      <alignment horizontal="right" vertical="center" wrapText="1"/>
    </xf>
    <xf numFmtId="0" fontId="11" fillId="11" borderId="16" xfId="7" applyFont="1" applyFill="1" applyBorder="1" applyAlignment="1">
      <alignment horizontal="right" vertical="center" wrapText="1"/>
    </xf>
    <xf numFmtId="0" fontId="11" fillId="11" borderId="16" xfId="7" applyFont="1" applyFill="1" applyBorder="1" applyAlignment="1">
      <alignment horizontal="left" vertical="center" wrapText="1"/>
    </xf>
    <xf numFmtId="0" fontId="11" fillId="11" borderId="35" xfId="7" applyFont="1" applyFill="1" applyBorder="1" applyAlignment="1">
      <alignment horizontal="left" vertical="center" wrapText="1"/>
    </xf>
    <xf numFmtId="0" fontId="7" fillId="0" borderId="13" xfId="7" applyFont="1" applyBorder="1" applyAlignment="1">
      <alignment horizontal="left" vertical="center" wrapText="1"/>
    </xf>
    <xf numFmtId="0" fontId="7" fillId="0" borderId="16" xfId="7" applyFont="1" applyBorder="1" applyAlignment="1">
      <alignment horizontal="left" vertical="center" wrapText="1"/>
    </xf>
    <xf numFmtId="0" fontId="7" fillId="0" borderId="35" xfId="7" applyFont="1" applyBorder="1" applyAlignment="1">
      <alignment horizontal="left" vertical="center" wrapText="1"/>
    </xf>
    <xf numFmtId="0" fontId="11" fillId="11" borderId="113" xfId="7" applyFont="1" applyFill="1" applyBorder="1" applyAlignment="1">
      <alignment horizontal="right" vertical="center" wrapText="1"/>
    </xf>
    <xf numFmtId="0" fontId="11" fillId="11" borderId="105" xfId="7" applyFont="1" applyFill="1" applyBorder="1" applyAlignment="1">
      <alignment horizontal="right" vertical="center" wrapText="1"/>
    </xf>
    <xf numFmtId="0" fontId="11" fillId="11" borderId="105" xfId="7" applyFont="1" applyFill="1" applyBorder="1" applyAlignment="1">
      <alignment horizontal="left" vertical="center" wrapText="1"/>
    </xf>
    <xf numFmtId="0" fontId="11" fillId="11" borderId="106" xfId="7" applyFont="1" applyFill="1" applyBorder="1" applyAlignment="1">
      <alignment horizontal="left" vertical="center" wrapText="1"/>
    </xf>
    <xf numFmtId="0" fontId="1" fillId="11" borderId="13" xfId="7" applyFill="1" applyBorder="1" applyAlignment="1">
      <alignment horizontal="center"/>
    </xf>
    <xf numFmtId="0" fontId="1" fillId="11" borderId="16" xfId="7" applyFill="1" applyBorder="1" applyAlignment="1">
      <alignment horizontal="center"/>
    </xf>
    <xf numFmtId="0" fontId="11" fillId="11" borderId="16" xfId="7" applyFont="1" applyFill="1" applyBorder="1" applyAlignment="1">
      <alignment horizontal="center" vertical="center" wrapText="1"/>
    </xf>
    <xf numFmtId="0" fontId="1" fillId="0" borderId="103" xfId="7" applyBorder="1"/>
    <xf numFmtId="0" fontId="1" fillId="0" borderId="104" xfId="7" applyBorder="1"/>
    <xf numFmtId="0" fontId="1" fillId="0" borderId="0" xfId="7" applyAlignment="1">
      <alignment horizontal="center" vertical="center" textRotation="90"/>
    </xf>
    <xf numFmtId="0" fontId="2" fillId="2" borderId="42" xfId="7" applyFont="1" applyFill="1" applyBorder="1" applyAlignment="1">
      <alignment horizontal="center" vertical="center" wrapText="1"/>
    </xf>
    <xf numFmtId="0" fontId="2" fillId="2" borderId="44" xfId="7" applyFont="1" applyFill="1" applyBorder="1" applyAlignment="1">
      <alignment horizontal="center" vertical="center" wrapText="1"/>
    </xf>
    <xf numFmtId="0" fontId="2" fillId="2" borderId="45" xfId="7" applyFont="1" applyFill="1" applyBorder="1" applyAlignment="1">
      <alignment horizontal="center" vertical="center" wrapText="1"/>
    </xf>
    <xf numFmtId="0" fontId="50" fillId="0" borderId="96" xfId="7" applyFont="1" applyBorder="1" applyAlignment="1">
      <alignment horizontal="center" wrapText="1"/>
    </xf>
    <xf numFmtId="0" fontId="50" fillId="0" borderId="48" xfId="7" applyFont="1" applyBorder="1" applyAlignment="1">
      <alignment horizontal="center" wrapText="1"/>
    </xf>
    <xf numFmtId="0" fontId="49" fillId="0" borderId="77" xfId="7" applyFont="1" applyBorder="1" applyAlignment="1">
      <alignment horizontal="center" vertical="center" wrapText="1"/>
    </xf>
    <xf numFmtId="0" fontId="49" fillId="0" borderId="50" xfId="7" applyFont="1" applyBorder="1" applyAlignment="1">
      <alignment horizontal="center" vertical="center" wrapText="1"/>
    </xf>
    <xf numFmtId="0" fontId="49" fillId="0" borderId="84" xfId="7" applyFont="1" applyBorder="1" applyAlignment="1">
      <alignment horizontal="center" vertical="center" wrapText="1"/>
    </xf>
    <xf numFmtId="0" fontId="49" fillId="0" borderId="93" xfId="7" applyFont="1" applyBorder="1" applyAlignment="1">
      <alignment horizontal="center" vertical="center" wrapText="1"/>
    </xf>
    <xf numFmtId="0" fontId="53" fillId="18" borderId="0" xfId="7" applyFont="1" applyFill="1" applyAlignment="1">
      <alignment horizontal="left" vertical="center"/>
    </xf>
    <xf numFmtId="0" fontId="53" fillId="18" borderId="50" xfId="7" applyFont="1" applyFill="1" applyBorder="1" applyAlignment="1">
      <alignment horizontal="left" vertical="center"/>
    </xf>
    <xf numFmtId="0" fontId="92" fillId="18" borderId="0" xfId="7" applyFont="1" applyFill="1" applyAlignment="1">
      <alignment horizontal="left"/>
    </xf>
    <xf numFmtId="0" fontId="92" fillId="18" borderId="50" xfId="7" applyFont="1" applyFill="1" applyBorder="1" applyAlignment="1">
      <alignment horizontal="left"/>
    </xf>
    <xf numFmtId="15" fontId="92" fillId="18" borderId="0" xfId="7" applyNumberFormat="1" applyFont="1" applyFill="1" applyAlignment="1">
      <alignment horizontal="center" vertical="center"/>
    </xf>
    <xf numFmtId="0" fontId="92" fillId="18" borderId="0" xfId="7" applyFont="1" applyFill="1" applyAlignment="1">
      <alignment horizontal="center" vertical="center"/>
    </xf>
    <xf numFmtId="0" fontId="79" fillId="10" borderId="0" xfId="7" applyFont="1" applyFill="1" applyAlignment="1">
      <alignment horizontal="right" vertical="center"/>
    </xf>
    <xf numFmtId="15" fontId="92" fillId="18" borderId="0" xfId="7" applyNumberFormat="1" applyFont="1" applyFill="1" applyAlignment="1">
      <alignment horizontal="center"/>
    </xf>
    <xf numFmtId="0" fontId="83" fillId="18" borderId="0" xfId="7" applyFont="1" applyFill="1" applyAlignment="1">
      <alignment horizontal="center"/>
    </xf>
    <xf numFmtId="0" fontId="83" fillId="18" borderId="50" xfId="7" applyFont="1" applyFill="1" applyBorder="1" applyAlignment="1">
      <alignment horizontal="center"/>
    </xf>
    <xf numFmtId="178" fontId="53" fillId="18" borderId="0" xfId="7" applyNumberFormat="1" applyFont="1" applyFill="1" applyAlignment="1">
      <alignment horizontal="center" vertical="center"/>
    </xf>
    <xf numFmtId="0" fontId="48" fillId="0" borderId="0" xfId="7" applyFont="1" applyAlignment="1">
      <alignment horizontal="right" vertical="center" wrapText="1"/>
    </xf>
    <xf numFmtId="0" fontId="79" fillId="10" borderId="0" xfId="7" applyFont="1" applyFill="1" applyAlignment="1">
      <alignment horizontal="right" vertical="center" wrapText="1"/>
    </xf>
    <xf numFmtId="0" fontId="48" fillId="0" borderId="101" xfId="7" applyFont="1" applyBorder="1" applyAlignment="1">
      <alignment horizontal="center" vertical="center" wrapText="1"/>
    </xf>
    <xf numFmtId="0" fontId="48" fillId="0" borderId="88" xfId="7" applyFont="1" applyBorder="1" applyAlignment="1">
      <alignment horizontal="center" vertical="center" wrapText="1"/>
    </xf>
    <xf numFmtId="0" fontId="48" fillId="0" borderId="43" xfId="7" applyFont="1" applyBorder="1" applyAlignment="1">
      <alignment horizontal="center" vertical="center" wrapText="1"/>
    </xf>
    <xf numFmtId="0" fontId="48" fillId="0" borderId="77" xfId="7" applyFont="1" applyBorder="1" applyAlignment="1">
      <alignment horizontal="center" vertical="center" wrapText="1"/>
    </xf>
    <xf numFmtId="0" fontId="48" fillId="0" borderId="0" xfId="7" applyFont="1" applyAlignment="1">
      <alignment horizontal="center" vertical="center" wrapText="1"/>
    </xf>
    <xf numFmtId="0" fontId="48" fillId="0" borderId="78" xfId="7" applyFont="1" applyBorder="1" applyAlignment="1">
      <alignment horizontal="center" vertical="center" wrapText="1"/>
    </xf>
    <xf numFmtId="0" fontId="48" fillId="0" borderId="84" xfId="7" applyFont="1" applyBorder="1" applyAlignment="1">
      <alignment horizontal="center" vertical="center" wrapText="1"/>
    </xf>
    <xf numFmtId="0" fontId="48" fillId="0" borderId="18" xfId="7" applyFont="1" applyBorder="1" applyAlignment="1">
      <alignment horizontal="center" vertical="center" wrapText="1"/>
    </xf>
    <xf numFmtId="0" fontId="48" fillId="0" borderId="66" xfId="7" applyFont="1" applyBorder="1" applyAlignment="1">
      <alignment horizontal="center" vertical="center" wrapText="1"/>
    </xf>
    <xf numFmtId="0" fontId="49" fillId="0" borderId="101" xfId="7" applyFont="1" applyBorder="1" applyAlignment="1">
      <alignment horizontal="center" vertical="center"/>
    </xf>
    <xf numFmtId="0" fontId="49" fillId="0" borderId="89" xfId="7" applyFont="1" applyBorder="1" applyAlignment="1">
      <alignment horizontal="center" vertical="center"/>
    </xf>
    <xf numFmtId="0" fontId="49" fillId="0" borderId="84" xfId="7" applyFont="1" applyBorder="1" applyAlignment="1">
      <alignment horizontal="center" vertical="center"/>
    </xf>
    <xf numFmtId="0" fontId="49" fillId="0" borderId="93" xfId="7" applyFont="1" applyBorder="1" applyAlignment="1">
      <alignment horizontal="center" vertical="center"/>
    </xf>
    <xf numFmtId="0" fontId="101" fillId="19" borderId="3" xfId="7" applyFont="1" applyFill="1" applyBorder="1" applyAlignment="1">
      <alignment horizontal="center" wrapText="1"/>
    </xf>
    <xf numFmtId="0" fontId="101" fillId="19" borderId="5" xfId="7" applyFont="1" applyFill="1" applyBorder="1" applyAlignment="1">
      <alignment horizontal="center" wrapText="1"/>
    </xf>
    <xf numFmtId="0" fontId="101" fillId="19" borderId="56" xfId="7" applyFont="1" applyFill="1" applyBorder="1" applyAlignment="1">
      <alignment horizontal="center" wrapText="1"/>
    </xf>
    <xf numFmtId="0" fontId="53" fillId="18" borderId="0" xfId="7" applyFont="1" applyFill="1" applyAlignment="1">
      <alignment horizontal="right" vertical="center" wrapText="1"/>
    </xf>
    <xf numFmtId="0" fontId="53" fillId="18" borderId="3" xfId="7" applyFont="1" applyFill="1" applyBorder="1" applyAlignment="1">
      <alignment horizontal="center" vertical="center" wrapText="1"/>
    </xf>
    <xf numFmtId="0" fontId="53" fillId="18" borderId="5" xfId="7" applyFont="1" applyFill="1" applyBorder="1" applyAlignment="1">
      <alignment horizontal="center" vertical="center" wrapText="1"/>
    </xf>
    <xf numFmtId="0" fontId="53" fillId="18" borderId="56" xfId="7" applyFont="1" applyFill="1" applyBorder="1" applyAlignment="1">
      <alignment horizontal="center" vertical="center" wrapText="1"/>
    </xf>
    <xf numFmtId="0" fontId="101" fillId="18" borderId="49" xfId="7" applyFont="1" applyFill="1" applyBorder="1" applyAlignment="1">
      <alignment vertical="center" wrapText="1"/>
    </xf>
    <xf numFmtId="0" fontId="101" fillId="18" borderId="0" xfId="7" applyFont="1" applyFill="1" applyAlignment="1">
      <alignment vertical="center" wrapText="1"/>
    </xf>
    <xf numFmtId="0" fontId="101" fillId="18" borderId="50" xfId="7" applyFont="1" applyFill="1" applyBorder="1" applyAlignment="1">
      <alignment vertical="center" wrapText="1"/>
    </xf>
    <xf numFmtId="0" fontId="53" fillId="0" borderId="49" xfId="7" applyFont="1" applyBorder="1" applyAlignment="1">
      <alignment horizontal="center" vertical="center" wrapText="1"/>
    </xf>
    <xf numFmtId="0" fontId="101" fillId="19" borderId="0" xfId="7" applyFont="1" applyFill="1" applyAlignment="1">
      <alignment horizontal="left" vertical="center" wrapText="1"/>
    </xf>
    <xf numFmtId="0" fontId="101" fillId="19" borderId="50" xfId="7" applyFont="1" applyFill="1" applyBorder="1" applyAlignment="1">
      <alignment horizontal="left" vertical="center" wrapText="1"/>
    </xf>
    <xf numFmtId="0" fontId="95" fillId="20" borderId="51" xfId="7" applyFont="1" applyFill="1" applyBorder="1" applyAlignment="1">
      <alignment horizontal="center" vertical="center"/>
    </xf>
    <xf numFmtId="0" fontId="95" fillId="20" borderId="52" xfId="7" applyFont="1" applyFill="1" applyBorder="1" applyAlignment="1">
      <alignment horizontal="center" vertical="center"/>
    </xf>
    <xf numFmtId="0" fontId="95" fillId="20" borderId="53" xfId="7" applyFont="1" applyFill="1" applyBorder="1" applyAlignment="1">
      <alignment horizontal="center" vertical="center"/>
    </xf>
    <xf numFmtId="0" fontId="2" fillId="18" borderId="42" xfId="7" applyFont="1" applyFill="1" applyBorder="1" applyAlignment="1">
      <alignment horizontal="center" vertical="center" wrapText="1"/>
    </xf>
    <xf numFmtId="0" fontId="2" fillId="18" borderId="96" xfId="7" applyFont="1" applyFill="1" applyBorder="1" applyAlignment="1">
      <alignment horizontal="center" vertical="center" wrapText="1"/>
    </xf>
    <xf numFmtId="0" fontId="2" fillId="18" borderId="48" xfId="7" applyFont="1" applyFill="1" applyBorder="1" applyAlignment="1">
      <alignment horizontal="center" vertical="center" wrapText="1"/>
    </xf>
    <xf numFmtId="0" fontId="2" fillId="18" borderId="44" xfId="7" applyFont="1" applyFill="1" applyBorder="1" applyAlignment="1">
      <alignment horizontal="center" vertical="center" wrapText="1"/>
    </xf>
    <xf numFmtId="0" fontId="2" fillId="18" borderId="79" xfId="7" applyFont="1" applyFill="1" applyBorder="1" applyAlignment="1">
      <alignment horizontal="center" vertical="center" wrapText="1"/>
    </xf>
    <xf numFmtId="0" fontId="2" fillId="18" borderId="82" xfId="7" applyFont="1" applyFill="1" applyBorder="1" applyAlignment="1">
      <alignment horizontal="center" vertical="center" wrapText="1"/>
    </xf>
    <xf numFmtId="0" fontId="2" fillId="18" borderId="101" xfId="7" applyFont="1" applyFill="1" applyBorder="1" applyAlignment="1">
      <alignment horizontal="center" vertical="center" wrapText="1"/>
    </xf>
    <xf numFmtId="0" fontId="2" fillId="18" borderId="77" xfId="7" applyFont="1" applyFill="1" applyBorder="1" applyAlignment="1">
      <alignment horizontal="center" vertical="center" wrapText="1"/>
    </xf>
    <xf numFmtId="0" fontId="2" fillId="18" borderId="84" xfId="7" applyFont="1" applyFill="1" applyBorder="1" applyAlignment="1">
      <alignment horizontal="center" vertical="center" wrapText="1"/>
    </xf>
    <xf numFmtId="0" fontId="3" fillId="18" borderId="22" xfId="7" applyFont="1" applyFill="1" applyBorder="1" applyAlignment="1">
      <alignment horizontal="center" vertical="center"/>
    </xf>
    <xf numFmtId="0" fontId="3" fillId="18" borderId="23" xfId="7" applyFont="1" applyFill="1" applyBorder="1" applyAlignment="1">
      <alignment horizontal="center" vertical="center"/>
    </xf>
    <xf numFmtId="0" fontId="3" fillId="18" borderId="2" xfId="7" applyFont="1" applyFill="1" applyBorder="1" applyAlignment="1">
      <alignment horizontal="center" vertical="center"/>
    </xf>
    <xf numFmtId="0" fontId="2" fillId="18" borderId="4" xfId="7" applyFont="1" applyFill="1" applyBorder="1" applyAlignment="1">
      <alignment horizontal="center" vertical="center" wrapText="1"/>
    </xf>
    <xf numFmtId="171" fontId="56" fillId="0" borderId="2" xfId="7" applyNumberFormat="1" applyFont="1" applyBorder="1" applyAlignment="1">
      <alignment horizontal="center" vertical="center"/>
    </xf>
    <xf numFmtId="171" fontId="56" fillId="19" borderId="2" xfId="7" applyNumberFormat="1" applyFont="1" applyFill="1" applyBorder="1" applyAlignment="1">
      <alignment horizontal="center" vertical="center"/>
    </xf>
    <xf numFmtId="173" fontId="56" fillId="19" borderId="4" xfId="6" applyNumberFormat="1" applyFont="1" applyFill="1" applyBorder="1" applyAlignment="1" applyProtection="1">
      <alignment horizontal="center" vertical="center"/>
    </xf>
    <xf numFmtId="3" fontId="54" fillId="19" borderId="31" xfId="7" applyNumberFormat="1" applyFont="1" applyFill="1" applyBorder="1" applyAlignment="1">
      <alignment horizontal="center" vertical="center" wrapText="1"/>
    </xf>
    <xf numFmtId="0" fontId="54" fillId="19" borderId="96" xfId="7" applyFont="1" applyFill="1" applyBorder="1" applyAlignment="1">
      <alignment horizontal="center" vertical="center" wrapText="1"/>
    </xf>
    <xf numFmtId="0" fontId="54" fillId="19" borderId="48" xfId="7" applyFont="1" applyFill="1" applyBorder="1" applyAlignment="1">
      <alignment horizontal="center" vertical="center" wrapText="1"/>
    </xf>
    <xf numFmtId="0" fontId="56" fillId="19" borderId="11" xfId="7" applyFont="1" applyFill="1" applyBorder="1" applyAlignment="1">
      <alignment horizontal="center" vertical="center"/>
    </xf>
    <xf numFmtId="0" fontId="56" fillId="19" borderId="79" xfId="7" applyFont="1" applyFill="1" applyBorder="1" applyAlignment="1">
      <alignment horizontal="center" vertical="center"/>
    </xf>
    <xf numFmtId="0" fontId="56" fillId="19" borderId="82" xfId="7" applyFont="1" applyFill="1" applyBorder="1" applyAlignment="1">
      <alignment horizontal="center" vertical="center"/>
    </xf>
    <xf numFmtId="2" fontId="56" fillId="19" borderId="11" xfId="7" applyNumberFormat="1" applyFont="1" applyFill="1" applyBorder="1" applyAlignment="1">
      <alignment horizontal="center" vertical="center"/>
    </xf>
    <xf numFmtId="0" fontId="56" fillId="0" borderId="11" xfId="7" applyFont="1" applyBorder="1" applyAlignment="1">
      <alignment horizontal="center" vertical="center"/>
    </xf>
    <xf numFmtId="0" fontId="56" fillId="0" borderId="79" xfId="7" applyFont="1" applyBorder="1" applyAlignment="1">
      <alignment horizontal="center" vertical="center"/>
    </xf>
    <xf numFmtId="0" fontId="56" fillId="0" borderId="82" xfId="7" applyFont="1" applyBorder="1" applyAlignment="1">
      <alignment horizontal="center" vertical="center"/>
    </xf>
    <xf numFmtId="2" fontId="56" fillId="19" borderId="79" xfId="7" applyNumberFormat="1" applyFont="1" applyFill="1" applyBorder="1" applyAlignment="1">
      <alignment horizontal="center" vertical="center"/>
    </xf>
    <xf numFmtId="2" fontId="56" fillId="19" borderId="82" xfId="7" applyNumberFormat="1" applyFont="1" applyFill="1" applyBorder="1" applyAlignment="1">
      <alignment horizontal="center" vertical="center"/>
    </xf>
    <xf numFmtId="171" fontId="56" fillId="0" borderId="7" xfId="7" applyNumberFormat="1" applyFont="1" applyBorder="1" applyAlignment="1">
      <alignment horizontal="center" vertical="center"/>
    </xf>
    <xf numFmtId="171" fontId="56" fillId="0" borderId="11" xfId="7" applyNumberFormat="1" applyFont="1" applyBorder="1" applyAlignment="1">
      <alignment horizontal="center" vertical="center"/>
    </xf>
    <xf numFmtId="171" fontId="56" fillId="0" borderId="79" xfId="7" applyNumberFormat="1" applyFont="1" applyBorder="1" applyAlignment="1">
      <alignment horizontal="center" vertical="center"/>
    </xf>
    <xf numFmtId="171" fontId="56" fillId="0" borderId="82" xfId="7" applyNumberFormat="1" applyFont="1" applyBorder="1" applyAlignment="1">
      <alignment horizontal="center" vertical="center"/>
    </xf>
    <xf numFmtId="171" fontId="56" fillId="0" borderId="97" xfId="7" applyNumberFormat="1" applyFont="1" applyBorder="1" applyAlignment="1">
      <alignment horizontal="center" vertical="center"/>
    </xf>
    <xf numFmtId="0" fontId="1" fillId="10" borderId="87" xfId="7" applyFill="1" applyBorder="1" applyAlignment="1">
      <alignment horizontal="center"/>
    </xf>
    <xf numFmtId="0" fontId="1" fillId="10" borderId="88" xfId="7" applyFill="1" applyBorder="1" applyAlignment="1">
      <alignment horizontal="center"/>
    </xf>
    <xf numFmtId="0" fontId="1" fillId="10" borderId="89" xfId="7" applyFill="1" applyBorder="1" applyAlignment="1">
      <alignment horizontal="center"/>
    </xf>
    <xf numFmtId="0" fontId="1" fillId="10" borderId="49" xfId="7" applyFill="1" applyBorder="1" applyAlignment="1">
      <alignment horizontal="center"/>
    </xf>
    <xf numFmtId="0" fontId="1" fillId="10" borderId="0" xfId="7" applyFill="1" applyAlignment="1">
      <alignment horizontal="center"/>
    </xf>
    <xf numFmtId="0" fontId="1" fillId="10" borderId="50" xfId="7" applyFill="1" applyBorder="1" applyAlignment="1">
      <alignment horizontal="center"/>
    </xf>
    <xf numFmtId="0" fontId="1" fillId="10" borderId="51" xfId="7" applyFill="1" applyBorder="1" applyAlignment="1">
      <alignment horizontal="center"/>
    </xf>
    <xf numFmtId="0" fontId="1" fillId="10" borderId="52" xfId="7" applyFill="1" applyBorder="1" applyAlignment="1">
      <alignment horizontal="center"/>
    </xf>
    <xf numFmtId="0" fontId="1" fillId="10" borderId="53" xfId="7" applyFill="1" applyBorder="1" applyAlignment="1">
      <alignment horizontal="center"/>
    </xf>
    <xf numFmtId="171" fontId="56" fillId="19" borderId="7" xfId="7" applyNumberFormat="1" applyFont="1" applyFill="1" applyBorder="1" applyAlignment="1">
      <alignment horizontal="center" vertical="center"/>
    </xf>
    <xf numFmtId="10" fontId="56" fillId="19" borderId="4" xfId="6" applyNumberFormat="1" applyFont="1" applyFill="1" applyBorder="1" applyAlignment="1" applyProtection="1">
      <alignment horizontal="center" vertical="center"/>
    </xf>
    <xf numFmtId="10" fontId="56" fillId="19" borderId="9" xfId="6" applyNumberFormat="1" applyFont="1" applyFill="1" applyBorder="1" applyAlignment="1" applyProtection="1">
      <alignment horizontal="center" vertical="center"/>
    </xf>
    <xf numFmtId="0" fontId="54" fillId="19" borderId="59" xfId="7" applyFont="1" applyFill="1" applyBorder="1" applyAlignment="1">
      <alignment horizontal="center" vertical="center" wrapText="1"/>
    </xf>
    <xf numFmtId="0" fontId="56" fillId="19" borderId="2" xfId="7" applyFont="1" applyFill="1" applyBorder="1" applyAlignment="1">
      <alignment horizontal="center" vertical="center"/>
    </xf>
    <xf numFmtId="0" fontId="56" fillId="19" borderId="7" xfId="7" applyFont="1" applyFill="1" applyBorder="1" applyAlignment="1">
      <alignment horizontal="center" vertical="center"/>
    </xf>
    <xf numFmtId="2" fontId="56" fillId="19" borderId="2" xfId="7" applyNumberFormat="1" applyFont="1" applyFill="1" applyBorder="1" applyAlignment="1">
      <alignment horizontal="center" vertical="center"/>
    </xf>
    <xf numFmtId="0" fontId="56" fillId="0" borderId="2" xfId="7" applyFont="1" applyBorder="1" applyAlignment="1">
      <alignment horizontal="center" vertical="center"/>
    </xf>
    <xf numFmtId="0" fontId="56" fillId="0" borderId="7" xfId="7" applyFont="1" applyBorder="1" applyAlignment="1">
      <alignment horizontal="center" vertical="center"/>
    </xf>
    <xf numFmtId="0" fontId="88" fillId="19" borderId="118" xfId="7" applyFont="1" applyFill="1" applyBorder="1" applyAlignment="1" applyProtection="1">
      <alignment horizontal="center" vertical="center"/>
      <protection locked="0"/>
    </xf>
    <xf numFmtId="0" fontId="88" fillId="19" borderId="119" xfId="7" applyFont="1" applyFill="1" applyBorder="1" applyAlignment="1" applyProtection="1">
      <alignment horizontal="center" vertical="center"/>
      <protection locked="0"/>
    </xf>
    <xf numFmtId="0" fontId="48" fillId="18" borderId="0" xfId="7" applyFont="1" applyFill="1" applyAlignment="1">
      <alignment horizontal="left" vertical="center" wrapText="1"/>
    </xf>
    <xf numFmtId="0" fontId="48" fillId="18" borderId="50" xfId="7" applyFont="1" applyFill="1" applyBorder="1" applyAlignment="1">
      <alignment horizontal="left" vertical="center" wrapText="1"/>
    </xf>
    <xf numFmtId="0" fontId="48" fillId="0" borderId="0" xfId="7" applyFont="1" applyAlignment="1">
      <alignment horizontal="left" vertical="center" wrapText="1"/>
    </xf>
    <xf numFmtId="0" fontId="48" fillId="0" borderId="50" xfId="7" applyFont="1" applyBorder="1" applyAlignment="1">
      <alignment horizontal="left" vertical="center" wrapText="1"/>
    </xf>
    <xf numFmtId="0" fontId="48" fillId="0" borderId="118" xfId="7" applyFont="1" applyBorder="1" applyAlignment="1" applyProtection="1">
      <alignment horizontal="right" vertical="center"/>
      <protection locked="0"/>
    </xf>
    <xf numFmtId="0" fontId="48" fillId="0" borderId="120" xfId="7" applyFont="1" applyBorder="1" applyAlignment="1" applyProtection="1">
      <alignment horizontal="right" vertical="center"/>
      <protection locked="0"/>
    </xf>
    <xf numFmtId="0" fontId="55" fillId="18" borderId="0" xfId="7" applyFont="1" applyFill="1" applyAlignment="1">
      <alignment horizontal="center" vertical="center" wrapText="1"/>
    </xf>
    <xf numFmtId="0" fontId="95" fillId="17" borderId="115" xfId="7" applyFont="1" applyFill="1" applyBorder="1" applyAlignment="1" applyProtection="1">
      <alignment horizontal="center"/>
      <protection locked="0"/>
    </xf>
    <xf numFmtId="0" fontId="95" fillId="17" borderId="116" xfId="7" applyFont="1" applyFill="1" applyBorder="1" applyAlignment="1" applyProtection="1">
      <alignment horizontal="center"/>
      <protection locked="0"/>
    </xf>
    <xf numFmtId="0" fontId="95" fillId="17" borderId="117" xfId="7" applyFont="1" applyFill="1" applyBorder="1" applyAlignment="1" applyProtection="1">
      <alignment horizontal="center"/>
      <protection locked="0"/>
    </xf>
    <xf numFmtId="3" fontId="56" fillId="19" borderId="96" xfId="7" applyNumberFormat="1" applyFont="1" applyFill="1" applyBorder="1" applyAlignment="1">
      <alignment horizontal="center" vertical="center" wrapText="1"/>
    </xf>
    <xf numFmtId="0" fontId="56" fillId="19" borderId="96" xfId="7" applyFont="1" applyFill="1" applyBorder="1" applyAlignment="1">
      <alignment horizontal="center" vertical="center" wrapText="1"/>
    </xf>
    <xf numFmtId="0" fontId="56" fillId="19" borderId="59" xfId="7" applyFont="1" applyFill="1" applyBorder="1" applyAlignment="1">
      <alignment horizontal="center" vertical="center" wrapText="1"/>
    </xf>
    <xf numFmtId="3" fontId="54" fillId="19" borderId="96" xfId="7" applyNumberFormat="1" applyFont="1" applyFill="1" applyBorder="1" applyAlignment="1">
      <alignment horizontal="center" vertical="center" wrapText="1"/>
    </xf>
    <xf numFmtId="3" fontId="54" fillId="19" borderId="42" xfId="7" applyNumberFormat="1" applyFont="1" applyFill="1" applyBorder="1" applyAlignment="1">
      <alignment horizontal="center" vertical="center" wrapText="1"/>
    </xf>
    <xf numFmtId="0" fontId="3" fillId="19" borderId="96" xfId="7" applyFont="1" applyFill="1" applyBorder="1"/>
    <xf numFmtId="0" fontId="3" fillId="19" borderId="59" xfId="7" applyFont="1" applyFill="1" applyBorder="1"/>
    <xf numFmtId="0" fontId="2" fillId="18" borderId="87" xfId="7" applyFont="1" applyFill="1" applyBorder="1" applyAlignment="1">
      <alignment horizontal="center" vertical="center" wrapText="1"/>
    </xf>
    <xf numFmtId="0" fontId="2" fillId="18" borderId="51" xfId="7" applyFont="1" applyFill="1" applyBorder="1" applyAlignment="1">
      <alignment horizontal="center" vertical="center" wrapText="1"/>
    </xf>
    <xf numFmtId="0" fontId="2" fillId="18" borderId="97" xfId="7" applyFont="1" applyFill="1" applyBorder="1" applyAlignment="1">
      <alignment horizontal="center" vertical="center" wrapText="1"/>
    </xf>
    <xf numFmtId="0" fontId="2" fillId="18" borderId="43" xfId="7" applyFont="1" applyFill="1" applyBorder="1" applyAlignment="1">
      <alignment horizontal="center" vertical="center" wrapText="1"/>
    </xf>
    <xf numFmtId="0" fontId="2" fillId="18" borderId="99" xfId="7" applyFont="1" applyFill="1" applyBorder="1" applyAlignment="1">
      <alignment horizontal="center" vertical="center" wrapText="1"/>
    </xf>
    <xf numFmtId="0" fontId="88" fillId="19" borderId="0" xfId="7" applyFont="1" applyFill="1" applyAlignment="1" applyProtection="1">
      <alignment horizontal="center"/>
      <protection locked="0"/>
    </xf>
    <xf numFmtId="0" fontId="49" fillId="0" borderId="3" xfId="7" applyFont="1" applyBorder="1" applyAlignment="1">
      <alignment horizontal="center" vertical="center" wrapText="1"/>
    </xf>
    <xf numFmtId="0" fontId="49" fillId="0" borderId="27" xfId="7" applyFont="1" applyBorder="1" applyAlignment="1">
      <alignment horizontal="center" vertical="center" wrapText="1"/>
    </xf>
    <xf numFmtId="0" fontId="95" fillId="17" borderId="51" xfId="7" applyFont="1" applyFill="1" applyBorder="1" applyAlignment="1" applyProtection="1">
      <alignment horizontal="center" vertical="center"/>
      <protection locked="0"/>
    </xf>
    <xf numFmtId="0" fontId="95" fillId="17" borderId="52" xfId="7" applyFont="1" applyFill="1" applyBorder="1" applyAlignment="1" applyProtection="1">
      <alignment horizontal="center" vertical="center"/>
      <protection locked="0"/>
    </xf>
    <xf numFmtId="0" fontId="95" fillId="17" borderId="53" xfId="7" applyFont="1" applyFill="1" applyBorder="1" applyAlignment="1" applyProtection="1">
      <alignment horizontal="center" vertical="center"/>
      <protection locked="0"/>
    </xf>
    <xf numFmtId="0" fontId="2" fillId="18" borderId="31" xfId="7" applyFont="1" applyFill="1" applyBorder="1" applyAlignment="1">
      <alignment horizontal="center" vertical="center" wrapText="1"/>
    </xf>
    <xf numFmtId="0" fontId="2" fillId="18" borderId="11" xfId="7" applyFont="1" applyFill="1" applyBorder="1" applyAlignment="1">
      <alignment horizontal="center" vertical="center" wrapText="1"/>
    </xf>
    <xf numFmtId="0" fontId="3" fillId="18" borderId="3" xfId="7" applyFont="1" applyFill="1" applyBorder="1" applyAlignment="1">
      <alignment horizontal="center"/>
    </xf>
    <xf numFmtId="0" fontId="3" fillId="18" borderId="56" xfId="7" applyFont="1" applyFill="1" applyBorder="1" applyAlignment="1">
      <alignment horizontal="center"/>
    </xf>
    <xf numFmtId="0" fontId="3" fillId="18" borderId="27" xfId="7" applyFont="1" applyFill="1" applyBorder="1" applyAlignment="1">
      <alignment horizontal="center"/>
    </xf>
    <xf numFmtId="3" fontId="56" fillId="19" borderId="31" xfId="7" applyNumberFormat="1" applyFont="1" applyFill="1" applyBorder="1" applyAlignment="1">
      <alignment horizontal="center" vertical="center" wrapText="1"/>
    </xf>
    <xf numFmtId="3" fontId="56" fillId="19" borderId="48" xfId="7" applyNumberFormat="1" applyFont="1" applyFill="1" applyBorder="1" applyAlignment="1">
      <alignment horizontal="center" vertical="center" wrapText="1"/>
    </xf>
    <xf numFmtId="0" fontId="56" fillId="19" borderId="11" xfId="7" applyFont="1" applyFill="1" applyBorder="1" applyAlignment="1">
      <alignment horizontal="left" vertical="center" wrapText="1"/>
    </xf>
    <xf numFmtId="0" fontId="56" fillId="19" borderId="79" xfId="7" applyFont="1" applyFill="1" applyBorder="1" applyAlignment="1">
      <alignment horizontal="left" vertical="center" wrapText="1"/>
    </xf>
    <xf numFmtId="0" fontId="56" fillId="19" borderId="82" xfId="7" applyFont="1" applyFill="1" applyBorder="1" applyAlignment="1">
      <alignment horizontal="left" vertical="center" wrapText="1"/>
    </xf>
    <xf numFmtId="178" fontId="56" fillId="19" borderId="11" xfId="7" applyNumberFormat="1" applyFont="1" applyFill="1" applyBorder="1" applyAlignment="1">
      <alignment horizontal="right" vertical="center" wrapText="1"/>
    </xf>
    <xf numFmtId="178" fontId="56" fillId="19" borderId="79" xfId="7" applyNumberFormat="1" applyFont="1" applyFill="1" applyBorder="1" applyAlignment="1">
      <alignment horizontal="right" vertical="center" wrapText="1"/>
    </xf>
    <xf numFmtId="178" fontId="56" fillId="19" borderId="82" xfId="7" applyNumberFormat="1" applyFont="1" applyFill="1" applyBorder="1" applyAlignment="1">
      <alignment horizontal="right" vertical="center" wrapText="1"/>
    </xf>
    <xf numFmtId="3" fontId="56" fillId="19" borderId="11" xfId="7" applyNumberFormat="1" applyFont="1" applyFill="1" applyBorder="1" applyAlignment="1">
      <alignment horizontal="right" vertical="center" wrapText="1"/>
    </xf>
    <xf numFmtId="0" fontId="56" fillId="19" borderId="79" xfId="7" applyFont="1" applyFill="1" applyBorder="1" applyAlignment="1">
      <alignment horizontal="right" vertical="center" wrapText="1"/>
    </xf>
    <xf numFmtId="0" fontId="56" fillId="19" borderId="82" xfId="7" applyFont="1" applyFill="1" applyBorder="1" applyAlignment="1">
      <alignment horizontal="right" vertical="center" wrapText="1"/>
    </xf>
    <xf numFmtId="0" fontId="3" fillId="10" borderId="21" xfId="7" applyFont="1" applyFill="1" applyBorder="1" applyAlignment="1">
      <alignment horizontal="center" vertical="center"/>
    </xf>
    <xf numFmtId="0" fontId="3" fillId="10" borderId="22" xfId="7" applyFont="1" applyFill="1" applyBorder="1" applyAlignment="1">
      <alignment horizontal="center" vertical="center"/>
    </xf>
    <xf numFmtId="0" fontId="3" fillId="10" borderId="1" xfId="7" applyFont="1" applyFill="1" applyBorder="1" applyAlignment="1">
      <alignment horizontal="center" vertical="center"/>
    </xf>
    <xf numFmtId="0" fontId="3" fillId="10" borderId="2" xfId="7" applyFont="1" applyFill="1" applyBorder="1" applyAlignment="1">
      <alignment horizontal="center" vertical="center"/>
    </xf>
    <xf numFmtId="0" fontId="3" fillId="10" borderId="6" xfId="7" applyFont="1" applyFill="1" applyBorder="1" applyAlignment="1">
      <alignment horizontal="center" vertical="center"/>
    </xf>
    <xf numFmtId="0" fontId="3" fillId="10" borderId="7" xfId="7" applyFont="1" applyFill="1" applyBorder="1" applyAlignment="1">
      <alignment horizontal="center" vertical="center"/>
    </xf>
    <xf numFmtId="178" fontId="3" fillId="10" borderId="22" xfId="7" applyNumberFormat="1" applyFont="1" applyFill="1" applyBorder="1" applyAlignment="1">
      <alignment horizontal="center" vertical="center"/>
    </xf>
    <xf numFmtId="0" fontId="1" fillId="10" borderId="87" xfId="7" applyFill="1" applyBorder="1" applyAlignment="1" applyProtection="1">
      <alignment horizontal="justify" vertical="center" wrapText="1"/>
      <protection locked="0"/>
    </xf>
    <xf numFmtId="0" fontId="1" fillId="10" borderId="88" xfId="7" applyFill="1" applyBorder="1" applyAlignment="1" applyProtection="1">
      <alignment horizontal="justify" vertical="center" wrapText="1"/>
      <protection locked="0"/>
    </xf>
    <xf numFmtId="0" fontId="1" fillId="10" borderId="89" xfId="7" applyFill="1" applyBorder="1" applyAlignment="1" applyProtection="1">
      <alignment horizontal="justify" vertical="center" wrapText="1"/>
      <protection locked="0"/>
    </xf>
    <xf numFmtId="0" fontId="1" fillId="10" borderId="49" xfId="7" applyFill="1" applyBorder="1" applyAlignment="1" applyProtection="1">
      <alignment horizontal="justify" vertical="center" wrapText="1"/>
      <protection locked="0"/>
    </xf>
    <xf numFmtId="0" fontId="1" fillId="10" borderId="0" xfId="7" applyFill="1" applyAlignment="1" applyProtection="1">
      <alignment horizontal="justify" vertical="center" wrapText="1"/>
      <protection locked="0"/>
    </xf>
    <xf numFmtId="0" fontId="1" fillId="10" borderId="50" xfId="7" applyFill="1" applyBorder="1" applyAlignment="1" applyProtection="1">
      <alignment horizontal="justify" vertical="center" wrapText="1"/>
      <protection locked="0"/>
    </xf>
    <xf numFmtId="0" fontId="1" fillId="10" borderId="51" xfId="7" applyFill="1" applyBorder="1" applyAlignment="1" applyProtection="1">
      <alignment horizontal="justify" vertical="center" wrapText="1"/>
      <protection locked="0"/>
    </xf>
    <xf numFmtId="0" fontId="1" fillId="10" borderId="52" xfId="7" applyFill="1" applyBorder="1" applyAlignment="1" applyProtection="1">
      <alignment horizontal="justify" vertical="center" wrapText="1"/>
      <protection locked="0"/>
    </xf>
    <xf numFmtId="0" fontId="1" fillId="10" borderId="53" xfId="7" applyFill="1" applyBorder="1" applyAlignment="1" applyProtection="1">
      <alignment horizontal="justify" vertical="center" wrapText="1"/>
      <protection locked="0"/>
    </xf>
    <xf numFmtId="0" fontId="49" fillId="0" borderId="0" xfId="7" applyFont="1" applyAlignment="1">
      <alignment horizontal="left" vertical="center" wrapText="1"/>
    </xf>
    <xf numFmtId="0" fontId="49" fillId="0" borderId="50" xfId="7" applyFont="1" applyBorder="1" applyAlignment="1">
      <alignment horizontal="left" vertical="center" wrapText="1"/>
    </xf>
    <xf numFmtId="0" fontId="78" fillId="18" borderId="0" xfId="7" applyFont="1" applyFill="1" applyAlignment="1">
      <alignment horizontal="left" vertical="center" wrapText="1"/>
    </xf>
    <xf numFmtId="0" fontId="78" fillId="18" borderId="50" xfId="7" applyFont="1" applyFill="1" applyBorder="1" applyAlignment="1">
      <alignment horizontal="left" vertical="center" wrapText="1"/>
    </xf>
    <xf numFmtId="15" fontId="78" fillId="19" borderId="0" xfId="7" applyNumberFormat="1" applyFont="1" applyFill="1" applyAlignment="1">
      <alignment horizontal="center" vertical="center" wrapText="1"/>
    </xf>
    <xf numFmtId="0" fontId="78" fillId="19" borderId="0" xfId="7" applyFont="1" applyFill="1" applyAlignment="1">
      <alignment horizontal="center" vertical="center" wrapText="1"/>
    </xf>
    <xf numFmtId="0" fontId="1" fillId="19" borderId="0" xfId="7" applyFill="1" applyAlignment="1">
      <alignment horizontal="center" vertical="center" wrapText="1"/>
    </xf>
    <xf numFmtId="0" fontId="49" fillId="18" borderId="0" xfId="7" applyFont="1" applyFill="1" applyAlignment="1">
      <alignment horizontal="center"/>
    </xf>
    <xf numFmtId="0" fontId="87" fillId="17" borderId="28" xfId="7" applyFont="1" applyFill="1" applyBorder="1" applyAlignment="1" applyProtection="1">
      <alignment horizontal="center" vertical="center"/>
      <protection locked="0"/>
    </xf>
    <xf numFmtId="0" fontId="87" fillId="17" borderId="57" xfId="7" applyFont="1" applyFill="1" applyBorder="1" applyAlignment="1" applyProtection="1">
      <alignment horizontal="center" vertical="center"/>
      <protection locked="0"/>
    </xf>
    <xf numFmtId="0" fontId="87" fillId="17" borderId="55" xfId="7" applyFont="1" applyFill="1" applyBorder="1" applyAlignment="1" applyProtection="1">
      <alignment horizontal="center" vertical="center"/>
      <protection locked="0"/>
    </xf>
    <xf numFmtId="0" fontId="78" fillId="18" borderId="21" xfId="7" applyFont="1" applyFill="1" applyBorder="1" applyAlignment="1">
      <alignment horizontal="center" vertical="center" wrapText="1"/>
    </xf>
    <xf numFmtId="0" fontId="78" fillId="18" borderId="31" xfId="7" applyFont="1" applyFill="1" applyBorder="1" applyAlignment="1">
      <alignment horizontal="center" vertical="center" wrapText="1"/>
    </xf>
    <xf numFmtId="0" fontId="78" fillId="18" borderId="22" xfId="7" applyFont="1" applyFill="1" applyBorder="1" applyAlignment="1">
      <alignment horizontal="center" vertical="center" wrapText="1"/>
    </xf>
    <xf numFmtId="0" fontId="78" fillId="18" borderId="11" xfId="7" applyFont="1" applyFill="1" applyBorder="1" applyAlignment="1">
      <alignment horizontal="center" vertical="center" wrapText="1"/>
    </xf>
    <xf numFmtId="0" fontId="78" fillId="18" borderId="44" xfId="7" applyFont="1" applyFill="1" applyBorder="1" applyAlignment="1">
      <alignment horizontal="center" vertical="center" wrapText="1"/>
    </xf>
    <xf numFmtId="0" fontId="78" fillId="18" borderId="79" xfId="7" applyFont="1" applyFill="1" applyBorder="1" applyAlignment="1">
      <alignment horizontal="center" vertical="center" wrapText="1"/>
    </xf>
    <xf numFmtId="0" fontId="78" fillId="18" borderId="63" xfId="7" applyFont="1" applyFill="1" applyBorder="1" applyAlignment="1">
      <alignment horizontal="center" vertical="center" wrapText="1"/>
    </xf>
    <xf numFmtId="0" fontId="78" fillId="18" borderId="47" xfId="7" applyFont="1" applyFill="1" applyBorder="1" applyAlignment="1">
      <alignment horizontal="center" vertical="center" wrapText="1"/>
    </xf>
    <xf numFmtId="0" fontId="78" fillId="18" borderId="24" xfId="7" applyFont="1" applyFill="1" applyBorder="1" applyAlignment="1">
      <alignment horizontal="center" vertical="center" wrapText="1"/>
    </xf>
    <xf numFmtId="3" fontId="49" fillId="19" borderId="42" xfId="7" applyNumberFormat="1" applyFont="1" applyFill="1" applyBorder="1" applyAlignment="1">
      <alignment horizontal="center" vertical="center" wrapText="1"/>
    </xf>
    <xf numFmtId="3" fontId="49" fillId="19" borderId="96" xfId="7" applyNumberFormat="1" applyFont="1" applyFill="1" applyBorder="1" applyAlignment="1">
      <alignment horizontal="center" vertical="center" wrapText="1"/>
    </xf>
    <xf numFmtId="3" fontId="49" fillId="19" borderId="59" xfId="7" applyNumberFormat="1" applyFont="1" applyFill="1" applyBorder="1" applyAlignment="1">
      <alignment horizontal="center" vertical="center" wrapText="1"/>
    </xf>
    <xf numFmtId="0" fontId="49" fillId="19" borderId="44" xfId="7" applyFont="1" applyFill="1" applyBorder="1" applyAlignment="1">
      <alignment horizontal="left" vertical="center" wrapText="1"/>
    </xf>
    <xf numFmtId="0" fontId="49" fillId="19" borderId="79" xfId="7" applyFont="1" applyFill="1" applyBorder="1" applyAlignment="1">
      <alignment horizontal="left" vertical="center" wrapText="1"/>
    </xf>
    <xf numFmtId="0" fontId="49" fillId="19" borderId="82" xfId="7" applyFont="1" applyFill="1" applyBorder="1" applyAlignment="1">
      <alignment horizontal="left" vertical="center" wrapText="1"/>
    </xf>
    <xf numFmtId="0" fontId="49" fillId="19" borderId="11" xfId="7" applyFont="1" applyFill="1" applyBorder="1" applyAlignment="1">
      <alignment horizontal="left" vertical="center" wrapText="1"/>
    </xf>
    <xf numFmtId="0" fontId="49" fillId="19" borderId="97" xfId="7" applyFont="1" applyFill="1" applyBorder="1" applyAlignment="1">
      <alignment horizontal="left" vertical="center" wrapText="1"/>
    </xf>
    <xf numFmtId="0" fontId="78" fillId="10" borderId="6" xfId="7" applyFont="1" applyFill="1" applyBorder="1" applyAlignment="1">
      <alignment horizontal="right" vertical="center"/>
    </xf>
    <xf numFmtId="0" fontId="78" fillId="10" borderId="7" xfId="7" applyFont="1" applyFill="1" applyBorder="1" applyAlignment="1">
      <alignment horizontal="right" vertical="center"/>
    </xf>
    <xf numFmtId="0" fontId="55" fillId="10" borderId="87" xfId="7" applyFont="1" applyFill="1" applyBorder="1" applyAlignment="1" applyProtection="1">
      <alignment horizontal="center" vertical="center" wrapText="1"/>
      <protection locked="0"/>
    </xf>
    <xf numFmtId="0" fontId="55" fillId="10" borderId="88" xfId="7" applyFont="1" applyFill="1" applyBorder="1" applyAlignment="1" applyProtection="1">
      <alignment horizontal="center" vertical="center" wrapText="1"/>
      <protection locked="0"/>
    </xf>
    <xf numFmtId="0" fontId="55" fillId="10" borderId="89" xfId="7" applyFont="1" applyFill="1" applyBorder="1" applyAlignment="1" applyProtection="1">
      <alignment horizontal="center" vertical="center" wrapText="1"/>
      <protection locked="0"/>
    </xf>
    <xf numFmtId="0" fontId="55" fillId="10" borderId="49" xfId="7" applyFont="1" applyFill="1" applyBorder="1" applyAlignment="1" applyProtection="1">
      <alignment horizontal="center" vertical="center" wrapText="1"/>
      <protection locked="0"/>
    </xf>
    <xf numFmtId="0" fontId="55" fillId="10" borderId="0" xfId="7" applyFont="1" applyFill="1" applyAlignment="1" applyProtection="1">
      <alignment horizontal="center" vertical="center" wrapText="1"/>
      <protection locked="0"/>
    </xf>
    <xf numFmtId="0" fontId="55" fillId="10" borderId="50" xfId="7" applyFont="1" applyFill="1" applyBorder="1" applyAlignment="1" applyProtection="1">
      <alignment horizontal="center" vertical="center" wrapText="1"/>
      <protection locked="0"/>
    </xf>
    <xf numFmtId="0" fontId="55" fillId="10" borderId="51" xfId="7" applyFont="1" applyFill="1" applyBorder="1" applyAlignment="1" applyProtection="1">
      <alignment horizontal="center" vertical="center" wrapText="1"/>
      <protection locked="0"/>
    </xf>
    <xf numFmtId="0" fontId="55" fillId="10" borderId="52" xfId="7" applyFont="1" applyFill="1" applyBorder="1" applyAlignment="1" applyProtection="1">
      <alignment horizontal="center" vertical="center" wrapText="1"/>
      <protection locked="0"/>
    </xf>
    <xf numFmtId="0" fontId="55" fillId="10" borderId="53" xfId="7" applyFont="1" applyFill="1" applyBorder="1" applyAlignment="1" applyProtection="1">
      <alignment horizontal="center" vertical="center" wrapText="1"/>
      <protection locked="0"/>
    </xf>
    <xf numFmtId="0" fontId="102" fillId="22" borderId="21" xfId="7" applyFont="1" applyFill="1" applyBorder="1" applyAlignment="1">
      <alignment horizontal="right" vertical="center"/>
    </xf>
    <xf numFmtId="0" fontId="102" fillId="22" borderId="22" xfId="7" applyFont="1" applyFill="1" applyBorder="1" applyAlignment="1">
      <alignment horizontal="right" vertical="center"/>
    </xf>
    <xf numFmtId="0" fontId="78" fillId="10" borderId="1" xfId="7" applyFont="1" applyFill="1" applyBorder="1" applyAlignment="1">
      <alignment horizontal="right" vertical="center"/>
    </xf>
    <xf numFmtId="0" fontId="78" fillId="10" borderId="2" xfId="7" applyFont="1" applyFill="1" applyBorder="1" applyAlignment="1">
      <alignment horizontal="right" vertical="center"/>
    </xf>
    <xf numFmtId="0" fontId="49" fillId="0" borderId="77" xfId="7" applyFont="1" applyBorder="1" applyAlignment="1">
      <alignment horizontal="center" vertical="center"/>
    </xf>
    <xf numFmtId="0" fontId="49" fillId="0" borderId="50" xfId="7" applyFont="1" applyBorder="1" applyAlignment="1">
      <alignment horizontal="center" vertical="center"/>
    </xf>
    <xf numFmtId="0" fontId="50" fillId="0" borderId="49" xfId="7" applyFont="1" applyBorder="1" applyAlignment="1">
      <alignment horizontal="center" wrapText="1"/>
    </xf>
    <xf numFmtId="0" fontId="50" fillId="0" borderId="17" xfId="7" applyFont="1" applyBorder="1" applyAlignment="1">
      <alignment horizontal="center" wrapText="1"/>
    </xf>
    <xf numFmtId="0" fontId="49" fillId="0" borderId="76" xfId="7" applyFont="1" applyBorder="1" applyAlignment="1">
      <alignment horizontal="center" vertical="center" wrapText="1"/>
    </xf>
    <xf numFmtId="0" fontId="49" fillId="0" borderId="34" xfId="7" applyFont="1" applyBorder="1" applyAlignment="1">
      <alignment horizontal="center" vertical="center" wrapText="1"/>
    </xf>
    <xf numFmtId="0" fontId="56" fillId="19" borderId="48" xfId="7" applyFont="1" applyFill="1" applyBorder="1" applyAlignment="1">
      <alignment horizontal="center" vertical="center" wrapText="1"/>
    </xf>
    <xf numFmtId="0" fontId="56" fillId="0" borderId="2" xfId="7" applyFont="1" applyBorder="1" applyAlignment="1" applyProtection="1">
      <alignment horizontal="justify" vertical="center" wrapText="1"/>
      <protection locked="0"/>
    </xf>
    <xf numFmtId="0" fontId="56" fillId="0" borderId="4" xfId="7" applyFont="1" applyBorder="1" applyAlignment="1" applyProtection="1">
      <alignment horizontal="justify" vertical="center" wrapText="1"/>
      <protection locked="0"/>
    </xf>
    <xf numFmtId="0" fontId="87" fillId="17" borderId="13" xfId="7" applyFont="1" applyFill="1" applyBorder="1" applyAlignment="1" applyProtection="1">
      <alignment horizontal="center" vertical="center"/>
      <protection locked="0"/>
    </xf>
    <xf numFmtId="0" fontId="87" fillId="17" borderId="16" xfId="7" applyFont="1" applyFill="1" applyBorder="1" applyAlignment="1" applyProtection="1">
      <alignment horizontal="center" vertical="center"/>
      <protection locked="0"/>
    </xf>
    <xf numFmtId="0" fontId="87" fillId="17" borderId="35" xfId="7" applyFont="1" applyFill="1" applyBorder="1" applyAlignment="1" applyProtection="1">
      <alignment horizontal="center" vertical="center"/>
      <protection locked="0"/>
    </xf>
    <xf numFmtId="0" fontId="2" fillId="18" borderId="76" xfId="7" applyFont="1" applyFill="1" applyBorder="1" applyAlignment="1">
      <alignment horizontal="center" vertical="center" wrapText="1"/>
    </xf>
    <xf numFmtId="0" fontId="2" fillId="18" borderId="60" xfId="7" applyFont="1" applyFill="1" applyBorder="1" applyAlignment="1">
      <alignment horizontal="center" vertical="center" wrapText="1"/>
    </xf>
    <xf numFmtId="0" fontId="2" fillId="18" borderId="34" xfId="7" applyFont="1" applyFill="1" applyBorder="1" applyAlignment="1">
      <alignment horizontal="center" vertical="center" wrapText="1"/>
    </xf>
    <xf numFmtId="0" fontId="2" fillId="18" borderId="0" xfId="7" applyFont="1" applyFill="1" applyAlignment="1">
      <alignment horizontal="center" vertical="center" wrapText="1"/>
    </xf>
    <xf numFmtId="0" fontId="2" fillId="18" borderId="50" xfId="7" applyFont="1" applyFill="1" applyBorder="1" applyAlignment="1">
      <alignment horizontal="center" vertical="center" wrapText="1"/>
    </xf>
    <xf numFmtId="0" fontId="56" fillId="0" borderId="7" xfId="7" applyFont="1" applyBorder="1" applyAlignment="1" applyProtection="1">
      <alignment horizontal="justify" vertical="center" wrapText="1"/>
      <protection locked="0"/>
    </xf>
    <xf numFmtId="0" fontId="56" fillId="0" borderId="9" xfId="7" applyFont="1" applyBorder="1" applyAlignment="1" applyProtection="1">
      <alignment horizontal="justify" vertical="center" wrapText="1"/>
      <protection locked="0"/>
    </xf>
    <xf numFmtId="173" fontId="56" fillId="19" borderId="9" xfId="6" applyNumberFormat="1" applyFont="1" applyFill="1" applyBorder="1" applyAlignment="1" applyProtection="1">
      <alignment horizontal="center" vertical="center"/>
    </xf>
    <xf numFmtId="3" fontId="54" fillId="19" borderId="1" xfId="7" applyNumberFormat="1" applyFont="1" applyFill="1" applyBorder="1" applyAlignment="1">
      <alignment horizontal="center" vertical="center" wrapText="1"/>
    </xf>
    <xf numFmtId="0" fontId="54" fillId="19" borderId="1" xfId="7" applyFont="1" applyFill="1" applyBorder="1" applyAlignment="1">
      <alignment horizontal="center" vertical="center" wrapText="1"/>
    </xf>
    <xf numFmtId="0" fontId="54" fillId="19" borderId="6" xfId="7" applyFont="1" applyFill="1" applyBorder="1" applyAlignment="1">
      <alignment horizontal="center" vertical="center" wrapText="1"/>
    </xf>
    <xf numFmtId="0" fontId="56" fillId="0" borderId="97" xfId="7" applyFont="1" applyBorder="1" applyAlignment="1">
      <alignment horizontal="center" vertical="center"/>
    </xf>
    <xf numFmtId="0" fontId="49" fillId="10" borderId="87" xfId="7" applyFont="1" applyFill="1" applyBorder="1" applyAlignment="1" applyProtection="1">
      <alignment horizontal="center" vertical="center" wrapText="1"/>
      <protection locked="0"/>
    </xf>
    <xf numFmtId="0" fontId="49" fillId="10" borderId="88" xfId="7" applyFont="1" applyFill="1" applyBorder="1" applyAlignment="1" applyProtection="1">
      <alignment horizontal="center" vertical="center" wrapText="1"/>
      <protection locked="0"/>
    </xf>
    <xf numFmtId="0" fontId="49" fillId="10" borderId="89" xfId="7" applyFont="1" applyFill="1" applyBorder="1" applyAlignment="1" applyProtection="1">
      <alignment horizontal="center" vertical="center" wrapText="1"/>
      <protection locked="0"/>
    </xf>
    <xf numFmtId="0" fontId="49" fillId="10" borderId="49" xfId="7" applyFont="1" applyFill="1" applyBorder="1" applyAlignment="1" applyProtection="1">
      <alignment horizontal="center" vertical="center" wrapText="1"/>
      <protection locked="0"/>
    </xf>
    <xf numFmtId="0" fontId="49" fillId="10" borderId="0" xfId="7" applyFont="1" applyFill="1" applyAlignment="1" applyProtection="1">
      <alignment horizontal="center" vertical="center" wrapText="1"/>
      <protection locked="0"/>
    </xf>
    <xf numFmtId="0" fontId="49" fillId="10" borderId="50" xfId="7" applyFont="1" applyFill="1" applyBorder="1" applyAlignment="1" applyProtection="1">
      <alignment horizontal="center" vertical="center" wrapText="1"/>
      <protection locked="0"/>
    </xf>
    <xf numFmtId="0" fontId="49" fillId="10" borderId="51" xfId="7" applyFont="1" applyFill="1" applyBorder="1" applyAlignment="1" applyProtection="1">
      <alignment horizontal="center" vertical="center" wrapText="1"/>
      <protection locked="0"/>
    </xf>
    <xf numFmtId="0" fontId="49" fillId="10" borderId="52" xfId="7" applyFont="1" applyFill="1" applyBorder="1" applyAlignment="1" applyProtection="1">
      <alignment horizontal="center" vertical="center" wrapText="1"/>
      <protection locked="0"/>
    </xf>
    <xf numFmtId="0" fontId="49" fillId="10" borderId="53" xfId="7" applyFont="1" applyFill="1" applyBorder="1" applyAlignment="1" applyProtection="1">
      <alignment horizontal="center" vertical="center" wrapText="1"/>
      <protection locked="0"/>
    </xf>
  </cellXfs>
  <cellStyles count="10">
    <cellStyle name="Euro" xfId="1" xr:uid="{00000000-0005-0000-0000-000000000000}"/>
    <cellStyle name="Hipervínculo" xfId="2" builtinId="8"/>
    <cellStyle name="Incorrecto" xfId="8" builtinId="27"/>
    <cellStyle name="Millares" xfId="3" builtinId="3"/>
    <cellStyle name="Millares 2" xfId="4" xr:uid="{00000000-0005-0000-0000-000004000000}"/>
    <cellStyle name="Millares_Costos" xfId="9" xr:uid="{AD46FDF0-CC82-41D4-A759-6516532FDA2D}"/>
    <cellStyle name="Moneda" xfId="5" builtinId="4"/>
    <cellStyle name="Normal" xfId="0" builtinId="0"/>
    <cellStyle name="Normal 2" xfId="7" xr:uid="{00000000-0005-0000-0000-000008000000}"/>
    <cellStyle name="Porcentaje" xfId="6" builtinId="5"/>
  </cellStyles>
  <dxfs count="213">
    <dxf>
      <fill>
        <patternFill>
          <bgColor theme="4" tint="0.79998168889431442"/>
        </patternFill>
      </fill>
    </dxf>
    <dxf>
      <font>
        <color rgb="FFCCCCFF"/>
      </font>
    </dxf>
    <dxf>
      <fill>
        <patternFill>
          <bgColor theme="4" tint="0.79998168889431442"/>
        </patternFill>
      </fill>
    </dxf>
    <dxf>
      <font>
        <color rgb="FFCCCCFF"/>
      </font>
    </dxf>
    <dxf>
      <font>
        <color rgb="FFFFFFCC"/>
      </font>
    </dxf>
    <dxf>
      <font>
        <color rgb="FFCCCCFF"/>
      </font>
    </dxf>
    <dxf>
      <fill>
        <patternFill>
          <bgColor theme="4" tint="0.79998168889431442"/>
        </patternFill>
      </fill>
    </dxf>
    <dxf>
      <font>
        <color rgb="FFCCCCFF"/>
      </font>
    </dxf>
    <dxf>
      <fill>
        <patternFill>
          <bgColor theme="4" tint="0.79998168889431442"/>
        </patternFill>
      </fill>
    </dxf>
    <dxf>
      <font>
        <color rgb="FFCCCCFF"/>
      </font>
    </dxf>
    <dxf>
      <font>
        <color rgb="FFFFFFCC"/>
      </font>
    </dxf>
    <dxf>
      <font>
        <color rgb="FFCCCCFF"/>
      </font>
    </dxf>
    <dxf>
      <fill>
        <patternFill>
          <bgColor theme="4" tint="0.79998168889431442"/>
        </patternFill>
      </fill>
    </dxf>
    <dxf>
      <font>
        <color rgb="FFCCCCFF"/>
      </font>
    </dxf>
    <dxf>
      <fill>
        <patternFill>
          <bgColor theme="4" tint="0.79998168889431442"/>
        </patternFill>
      </fill>
    </dxf>
    <dxf>
      <font>
        <color rgb="FFCCCCFF"/>
      </font>
    </dxf>
    <dxf>
      <font>
        <color rgb="FFFFFFCC"/>
      </font>
    </dxf>
    <dxf>
      <font>
        <color rgb="FFCCCCFF"/>
      </font>
    </dxf>
    <dxf>
      <fill>
        <patternFill>
          <bgColor theme="4" tint="0.79998168889431442"/>
        </patternFill>
      </fill>
    </dxf>
    <dxf>
      <font>
        <color rgb="FFCCCCFF"/>
      </font>
    </dxf>
    <dxf>
      <fill>
        <patternFill>
          <bgColor theme="4" tint="0.79998168889431442"/>
        </patternFill>
      </fill>
    </dxf>
    <dxf>
      <font>
        <color rgb="FFCCCCFF"/>
      </font>
    </dxf>
    <dxf>
      <font>
        <color rgb="FFFFFFCC"/>
      </font>
    </dxf>
    <dxf>
      <font>
        <color rgb="FFCCCCFF"/>
      </font>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ont>
        <b/>
        <i val="0"/>
        <condense val="0"/>
        <extend val="0"/>
        <color indexed="8"/>
      </font>
      <fill>
        <patternFill>
          <bgColor indexed="53"/>
        </patternFill>
      </fill>
    </dxf>
    <dxf>
      <font>
        <b/>
        <i val="0"/>
        <condense val="0"/>
        <extend val="0"/>
        <color indexed="8"/>
      </font>
      <fill>
        <patternFill>
          <bgColor indexed="43"/>
        </patternFill>
      </fill>
    </dxf>
    <dxf>
      <fill>
        <patternFill>
          <bgColor indexed="14"/>
        </patternFill>
      </fill>
    </dxf>
    <dxf>
      <fill>
        <patternFill>
          <bgColor indexed="22"/>
        </patternFill>
      </fill>
    </dxf>
    <dxf>
      <fill>
        <patternFill>
          <bgColor indexed="14"/>
        </patternFill>
      </fill>
    </dxf>
    <dxf>
      <fill>
        <patternFill>
          <bgColor indexed="22"/>
        </patternFill>
      </fill>
    </dxf>
    <dxf>
      <fill>
        <patternFill>
          <bgColor indexed="53"/>
        </patternFill>
      </fill>
    </dxf>
    <dxf>
      <fill>
        <patternFill>
          <bgColor indexed="43"/>
        </patternFill>
      </fill>
    </dxf>
    <dxf>
      <fill>
        <patternFill>
          <bgColor indexed="11"/>
        </patternFill>
      </fill>
    </dxf>
    <dxf>
      <fill>
        <patternFill>
          <bgColor indexed="53"/>
        </patternFill>
      </fill>
    </dxf>
    <dxf>
      <fill>
        <patternFill>
          <bgColor indexed="43"/>
        </patternFill>
      </fill>
    </dxf>
    <dxf>
      <fill>
        <patternFill>
          <bgColor indexed="11"/>
        </patternFill>
      </fill>
    </dxf>
    <dxf>
      <font>
        <b val="0"/>
        <i val="0"/>
        <condense val="0"/>
        <extend val="0"/>
        <color indexed="8"/>
      </font>
    </dxf>
    <dxf>
      <font>
        <b/>
        <i val="0"/>
        <condense val="0"/>
        <extend val="0"/>
        <color indexed="8"/>
      </font>
      <fill>
        <patternFill>
          <bgColor indexed="11"/>
        </patternFill>
      </fill>
    </dxf>
    <dxf>
      <font>
        <color rgb="FFCCCCFF"/>
      </font>
    </dxf>
    <dxf>
      <font>
        <color theme="1"/>
      </font>
      <fill>
        <patternFill>
          <bgColor rgb="FFFFFF99"/>
        </patternFill>
      </fill>
    </dxf>
    <dxf>
      <font>
        <color auto="1"/>
      </font>
      <fill>
        <patternFill>
          <bgColor theme="0" tint="-0.14996795556505021"/>
        </patternFill>
      </fill>
    </dxf>
    <dxf>
      <font>
        <strike val="0"/>
        <color rgb="FFFFFFCC"/>
      </font>
      <fill>
        <patternFill>
          <bgColor rgb="FFFFFFCC"/>
        </patternFill>
      </fill>
    </dxf>
    <dxf>
      <font>
        <color theme="1"/>
      </font>
      <fill>
        <patternFill patternType="none">
          <bgColor auto="1"/>
        </patternFill>
      </fill>
    </dxf>
    <dxf>
      <font>
        <b val="0"/>
        <i val="0"/>
        <color theme="1" tint="4.9989318521683403E-2"/>
      </font>
      <fill>
        <patternFill patternType="solid">
          <bgColor theme="0" tint="-0.14996795556505021"/>
        </patternFill>
      </fill>
    </dxf>
    <dxf>
      <font>
        <condense val="0"/>
        <extend val="0"/>
        <color indexed="55"/>
      </font>
      <fill>
        <patternFill patternType="solid">
          <bgColor indexed="55"/>
        </patternFill>
      </fill>
    </dxf>
    <dxf>
      <font>
        <condense val="0"/>
        <extend val="0"/>
        <color indexed="55"/>
      </font>
      <fill>
        <patternFill patternType="solid">
          <bgColor indexed="55"/>
        </patternFill>
      </fill>
    </dxf>
    <dxf>
      <font>
        <b val="0"/>
        <i val="0"/>
        <color theme="1" tint="4.9989318521683403E-2"/>
      </font>
      <fill>
        <patternFill patternType="solid">
          <bgColor theme="0" tint="-0.14996795556505021"/>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color theme="1"/>
      </font>
      <fill>
        <patternFill>
          <fgColor rgb="FFFFFF99"/>
          <bgColor rgb="FFFFFF99"/>
        </patternFill>
      </fill>
    </dxf>
    <dxf>
      <font>
        <b val="0"/>
        <i val="0"/>
        <color theme="1" tint="4.9989318521683403E-2"/>
      </font>
      <fill>
        <patternFill patternType="solid">
          <bgColor theme="0" tint="-0.14996795556505021"/>
        </patternFill>
      </fill>
    </dxf>
    <dxf>
      <font>
        <condense val="0"/>
        <extend val="0"/>
        <color indexed="55"/>
      </font>
      <fill>
        <patternFill patternType="solid">
          <bgColor indexed="55"/>
        </patternFill>
      </fill>
    </dxf>
    <dxf>
      <fill>
        <patternFill>
          <bgColor theme="4" tint="0.79998168889431442"/>
        </patternFill>
      </fill>
    </dxf>
    <dxf>
      <font>
        <color theme="0"/>
      </font>
    </dxf>
    <dxf>
      <fill>
        <patternFill>
          <bgColor theme="4" tint="0.79998168889431442"/>
        </patternFill>
      </fill>
    </dxf>
    <dxf>
      <font>
        <b/>
        <i val="0"/>
      </font>
      <fill>
        <patternFill>
          <bgColor rgb="FFC00000"/>
        </patternFill>
      </fill>
    </dxf>
    <dxf>
      <font>
        <condense val="0"/>
        <extend val="0"/>
        <color indexed="8"/>
      </font>
    </dxf>
    <dxf>
      <font>
        <b/>
        <i val="0"/>
      </font>
      <fill>
        <patternFill>
          <bgColor rgb="FFC00000"/>
        </patternFill>
      </fill>
    </dxf>
    <dxf>
      <font>
        <condense val="0"/>
        <extend val="0"/>
        <color indexed="8"/>
      </font>
    </dxf>
    <dxf>
      <font>
        <condense val="0"/>
        <extend val="0"/>
        <color indexed="8"/>
      </font>
    </dxf>
    <dxf>
      <fill>
        <patternFill>
          <bgColor theme="0" tint="-0.24994659260841701"/>
        </patternFill>
      </fill>
    </dxf>
    <dxf>
      <font>
        <b/>
        <i val="0"/>
      </font>
      <fill>
        <patternFill>
          <bgColor rgb="FFC00000"/>
        </patternFill>
      </fill>
    </dxf>
    <dxf>
      <font>
        <condense val="0"/>
        <extend val="0"/>
        <color indexed="8"/>
      </font>
    </dxf>
    <dxf>
      <font>
        <condense val="0"/>
        <extend val="0"/>
        <color indexed="8"/>
      </font>
    </dxf>
    <dxf>
      <fill>
        <patternFill>
          <bgColor theme="0" tint="-0.24994659260841701"/>
        </patternFill>
      </fill>
    </dxf>
    <dxf>
      <font>
        <condense val="0"/>
        <extend val="0"/>
        <color indexed="8"/>
      </font>
      <fill>
        <patternFill>
          <bgColor indexed="10"/>
        </patternFill>
      </fill>
    </dxf>
    <dxf>
      <font>
        <condense val="0"/>
        <extend val="0"/>
        <color indexed="8"/>
      </font>
      <fill>
        <patternFill>
          <bgColor indexed="22"/>
        </patternFill>
      </fill>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ill>
        <patternFill>
          <bgColor theme="4" tint="0.79998168889431442"/>
        </patternFill>
      </fill>
    </dxf>
    <dxf>
      <font>
        <b/>
        <i val="0"/>
      </font>
      <fill>
        <patternFill>
          <bgColor theme="0" tint="-0.14996795556505021"/>
        </patternFill>
      </fill>
    </dxf>
    <dxf>
      <fill>
        <patternFill>
          <bgColor theme="0" tint="-0.14996795556505021"/>
        </patternFill>
      </fill>
    </dxf>
  </dxfs>
  <tableStyles count="0" defaultTableStyle="TableStyleMedium9" defaultPivotStyle="PivotStyleLight16"/>
  <colors>
    <mruColors>
      <color rgb="FF96BE55"/>
      <color rgb="FF4D4D4D"/>
      <color rgb="FFE1E1E1"/>
      <color rgb="FFF2F2F2"/>
      <color rgb="FF154A8A"/>
      <color rgb="FFFFFF99"/>
      <color rgb="FFFF3300"/>
      <color rgb="FFFFFFCC"/>
      <color rgb="FFFF505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pivotCacheDefinition" Target="pivotCache/pivotCacheDefinition2.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externalLink" Target="externalLinks/externalLink7.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pivotCacheDefinition" Target="pivotCache/pivotCacheDefinition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pivotCacheDefinition" Target="pivotCache/pivotCacheDefinition1.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pivotCacheDefinition" Target="pivotCache/pivotCacheDefinition4.xml"/></Relationships>
</file>

<file path=xl/ctrlProps/ctrlProp1.xml><?xml version="1.0" encoding="utf-8"?>
<formControlPr xmlns="http://schemas.microsoft.com/office/spreadsheetml/2009/9/main" objectType="Radio" firstButton="1" lockText="1"/>
</file>

<file path=xl/ctrlProps/ctrlProp10.xml><?xml version="1.0" encoding="utf-8"?>
<formControlPr xmlns="http://schemas.microsoft.com/office/spreadsheetml/2009/9/main" objectType="Radio" firstButton="1" lockText="1"/>
</file>

<file path=xl/ctrlProps/ctrlProp11.xml><?xml version="1.0" encoding="utf-8"?>
<formControlPr xmlns="http://schemas.microsoft.com/office/spreadsheetml/2009/9/main" objectType="Radio" firstButton="1" lockText="1"/>
</file>

<file path=xl/ctrlProps/ctrlProp12.xml><?xml version="1.0" encoding="utf-8"?>
<formControlPr xmlns="http://schemas.microsoft.com/office/spreadsheetml/2009/9/main" objectType="Radio" checked="Checked" lockText="1"/>
</file>

<file path=xl/ctrlProps/ctrlProp13.xml><?xml version="1.0" encoding="utf-8"?>
<formControlPr xmlns="http://schemas.microsoft.com/office/spreadsheetml/2009/9/main" objectType="Radio" checked="Checked" lockText="1"/>
</file>

<file path=xl/ctrlProps/ctrlProp14.xml><?xml version="1.0" encoding="utf-8"?>
<formControlPr xmlns="http://schemas.microsoft.com/office/spreadsheetml/2009/9/main" objectType="Radio" checked="Checked" lockText="1"/>
</file>

<file path=xl/ctrlProps/ctrlProp15.xml><?xml version="1.0" encoding="utf-8"?>
<formControlPr xmlns="http://schemas.microsoft.com/office/spreadsheetml/2009/9/main" objectType="Radio" checked="Checked" lockText="1"/>
</file>

<file path=xl/ctrlProps/ctrlProp16.xml><?xml version="1.0" encoding="utf-8"?>
<formControlPr xmlns="http://schemas.microsoft.com/office/spreadsheetml/2009/9/main" objectType="Radio" checked="Checked" lockText="1"/>
</file>

<file path=xl/ctrlProps/ctrlProp17.xml><?xml version="1.0" encoding="utf-8"?>
<formControlPr xmlns="http://schemas.microsoft.com/office/spreadsheetml/2009/9/main" objectType="Radio" checked="Checked" lockText="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lockText="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lockText="1"/>
</file>

<file path=xl/ctrlProps/ctrlProp25.xml><?xml version="1.0" encoding="utf-8"?>
<formControlPr xmlns="http://schemas.microsoft.com/office/spreadsheetml/2009/9/main" objectType="Radio" firstButton="1" lockText="1"/>
</file>

<file path=xl/ctrlProps/ctrlProp26.xml><?xml version="1.0" encoding="utf-8"?>
<formControlPr xmlns="http://schemas.microsoft.com/office/spreadsheetml/2009/9/main" objectType="Radio" firstButton="1" lockText="1"/>
</file>

<file path=xl/ctrlProps/ctrlProp27.xml><?xml version="1.0" encoding="utf-8"?>
<formControlPr xmlns="http://schemas.microsoft.com/office/spreadsheetml/2009/9/main" objectType="Radio" firstButton="1" lockText="1"/>
</file>

<file path=xl/ctrlProps/ctrlProp28.xml><?xml version="1.0" encoding="utf-8"?>
<formControlPr xmlns="http://schemas.microsoft.com/office/spreadsheetml/2009/9/main" objectType="Radio" checked="Checked" lockText="1"/>
</file>

<file path=xl/ctrlProps/ctrlProp29.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Radio" checked="Checked" lockText="1"/>
</file>

<file path=xl/ctrlProps/ctrlProp31.xml><?xml version="1.0" encoding="utf-8"?>
<formControlPr xmlns="http://schemas.microsoft.com/office/spreadsheetml/2009/9/main" objectType="Radio" checked="Checked" lockText="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Radio" firstButton="1" lockText="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Radio" checked="Checked" lockText="1"/>
</file>

<file path=xl/ctrlProps/ctrlProp6.xml><?xml version="1.0" encoding="utf-8"?>
<formControlPr xmlns="http://schemas.microsoft.com/office/spreadsheetml/2009/9/main" objectType="Radio" firstButton="1" lockText="1"/>
</file>

<file path=xl/ctrlProps/ctrlProp7.xml><?xml version="1.0" encoding="utf-8"?>
<formControlPr xmlns="http://schemas.microsoft.com/office/spreadsheetml/2009/9/main" objectType="Radio" firstButton="1" lockText="1"/>
</file>

<file path=xl/ctrlProps/ctrlProp8.xml><?xml version="1.0" encoding="utf-8"?>
<formControlPr xmlns="http://schemas.microsoft.com/office/spreadsheetml/2009/9/main" objectType="Radio" firstButton="1" lockText="1"/>
</file>

<file path=xl/ctrlProps/ctrlProp9.xml><?xml version="1.0" encoding="utf-8"?>
<formControlPr xmlns="http://schemas.microsoft.com/office/spreadsheetml/2009/9/main" objectType="Radio" firstButton="1"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8.emf"/></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emf"/></Relationships>
</file>

<file path=xl/drawings/_rels/drawing14.xml.rels><?xml version="1.0" encoding="UTF-8" standalone="yes"?>
<Relationships xmlns="http://schemas.openxmlformats.org/package/2006/relationships"><Relationship Id="rId1" Type="http://schemas.openxmlformats.org/officeDocument/2006/relationships/image" Target="../media/image8.emf"/></Relationships>
</file>

<file path=xl/drawings/_rels/drawing15.xml.rels><?xml version="1.0" encoding="UTF-8" standalone="yes"?>
<Relationships xmlns="http://schemas.openxmlformats.org/package/2006/relationships"><Relationship Id="rId1" Type="http://schemas.openxmlformats.org/officeDocument/2006/relationships/image" Target="../media/image8.emf"/></Relationships>
</file>

<file path=xl/drawings/_rels/drawing16.xml.rels><?xml version="1.0" encoding="UTF-8" standalone="yes"?>
<Relationships xmlns="http://schemas.openxmlformats.org/package/2006/relationships"><Relationship Id="rId1" Type="http://schemas.openxmlformats.org/officeDocument/2006/relationships/image" Target="../media/image8.emf"/></Relationships>
</file>

<file path=xl/drawings/_rels/drawing17.xml.rels><?xml version="1.0" encoding="UTF-8" standalone="yes"?>
<Relationships xmlns="http://schemas.openxmlformats.org/package/2006/relationships"><Relationship Id="rId1" Type="http://schemas.openxmlformats.org/officeDocument/2006/relationships/image" Target="../media/image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emf"/></Relationships>
</file>

<file path=xl/drawings/_rels/drawing19.xml.rels><?xml version="1.0" encoding="UTF-8" standalone="yes"?>
<Relationships xmlns="http://schemas.openxmlformats.org/package/2006/relationships"><Relationship Id="rId1" Type="http://schemas.openxmlformats.org/officeDocument/2006/relationships/image" Target="../media/image8.e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8.emf"/></Relationships>
</file>

<file path=xl/drawings/_rels/drawing21.xml.rels><?xml version="1.0" encoding="UTF-8" standalone="yes"?>
<Relationships xmlns="http://schemas.openxmlformats.org/package/2006/relationships"><Relationship Id="rId1" Type="http://schemas.openxmlformats.org/officeDocument/2006/relationships/image" Target="../media/image8.emf"/></Relationships>
</file>

<file path=xl/drawings/_rels/drawing22.xml.rels><?xml version="1.0" encoding="UTF-8" standalone="yes"?>
<Relationships xmlns="http://schemas.openxmlformats.org/package/2006/relationships"><Relationship Id="rId1" Type="http://schemas.openxmlformats.org/officeDocument/2006/relationships/image" Target="../media/image8.emf"/></Relationships>
</file>

<file path=xl/drawings/_rels/drawing23.xml.rels><?xml version="1.0" encoding="UTF-8" standalone="yes"?>
<Relationships xmlns="http://schemas.openxmlformats.org/package/2006/relationships"><Relationship Id="rId1" Type="http://schemas.openxmlformats.org/officeDocument/2006/relationships/image" Target="../media/image8.emf"/></Relationships>
</file>

<file path=xl/drawings/_rels/drawing24.xml.rels><?xml version="1.0" encoding="UTF-8" standalone="yes"?>
<Relationships xmlns="http://schemas.openxmlformats.org/package/2006/relationships"><Relationship Id="rId1" Type="http://schemas.openxmlformats.org/officeDocument/2006/relationships/image" Target="../media/image8.emf"/></Relationships>
</file>

<file path=xl/drawings/_rels/drawing25.xml.rels><?xml version="1.0" encoding="UTF-8" standalone="yes"?>
<Relationships xmlns="http://schemas.openxmlformats.org/package/2006/relationships"><Relationship Id="rId1" Type="http://schemas.openxmlformats.org/officeDocument/2006/relationships/image" Target="../media/image8.emf"/></Relationships>
</file>

<file path=xl/drawings/_rels/drawing26.xml.rels><?xml version="1.0" encoding="UTF-8" standalone="yes"?>
<Relationships xmlns="http://schemas.openxmlformats.org/package/2006/relationships"><Relationship Id="rId1" Type="http://schemas.openxmlformats.org/officeDocument/2006/relationships/image" Target="../media/image8.emf"/></Relationships>
</file>

<file path=xl/drawings/_rels/drawing27.xml.rels><?xml version="1.0" encoding="UTF-8" standalone="yes"?>
<Relationships xmlns="http://schemas.openxmlformats.org/package/2006/relationships"><Relationship Id="rId1" Type="http://schemas.openxmlformats.org/officeDocument/2006/relationships/image" Target="../media/image8.emf"/></Relationships>
</file>

<file path=xl/drawings/_rels/drawing28.xml.rels><?xml version="1.0" encoding="UTF-8" standalone="yes"?>
<Relationships xmlns="http://schemas.openxmlformats.org/package/2006/relationships"><Relationship Id="rId1" Type="http://schemas.openxmlformats.org/officeDocument/2006/relationships/image" Target="../media/image8.emf"/></Relationships>
</file>

<file path=xl/drawings/_rels/drawing29.xml.rels><?xml version="1.0" encoding="UTF-8" standalone="yes"?>
<Relationships xmlns="http://schemas.openxmlformats.org/package/2006/relationships"><Relationship Id="rId1" Type="http://schemas.openxmlformats.org/officeDocument/2006/relationships/image" Target="../media/image8.emf"/></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1" Type="http://schemas.openxmlformats.org/officeDocument/2006/relationships/image" Target="../media/image8.emf"/></Relationships>
</file>

<file path=xl/drawings/_rels/drawing31.xml.rels><?xml version="1.0" encoding="UTF-8" standalone="yes"?>
<Relationships xmlns="http://schemas.openxmlformats.org/package/2006/relationships"><Relationship Id="rId1" Type="http://schemas.openxmlformats.org/officeDocument/2006/relationships/image" Target="../media/image8.emf"/></Relationships>
</file>

<file path=xl/drawings/_rels/drawing32.xml.rels><?xml version="1.0" encoding="UTF-8" standalone="yes"?>
<Relationships xmlns="http://schemas.openxmlformats.org/package/2006/relationships"><Relationship Id="rId1" Type="http://schemas.openxmlformats.org/officeDocument/2006/relationships/image" Target="../media/image8.emf"/></Relationships>
</file>

<file path=xl/drawings/_rels/drawing33.xml.rels><?xml version="1.0" encoding="UTF-8" standalone="yes"?>
<Relationships xmlns="http://schemas.openxmlformats.org/package/2006/relationships"><Relationship Id="rId1" Type="http://schemas.openxmlformats.org/officeDocument/2006/relationships/image" Target="../media/image8.emf"/></Relationships>
</file>

<file path=xl/drawings/_rels/drawing34.xml.rels><?xml version="1.0" encoding="UTF-8" standalone="yes"?>
<Relationships xmlns="http://schemas.openxmlformats.org/package/2006/relationships"><Relationship Id="rId1" Type="http://schemas.openxmlformats.org/officeDocument/2006/relationships/image" Target="../media/image8.emf"/></Relationships>
</file>

<file path=xl/drawings/_rels/drawing35.xml.rels><?xml version="1.0" encoding="UTF-8" standalone="yes"?>
<Relationships xmlns="http://schemas.openxmlformats.org/package/2006/relationships"><Relationship Id="rId1" Type="http://schemas.openxmlformats.org/officeDocument/2006/relationships/image" Target="../media/image8.emf"/></Relationships>
</file>

<file path=xl/drawings/_rels/drawing36.xml.rels><?xml version="1.0" encoding="UTF-8" standalone="yes"?>
<Relationships xmlns="http://schemas.openxmlformats.org/package/2006/relationships"><Relationship Id="rId1" Type="http://schemas.openxmlformats.org/officeDocument/2006/relationships/image" Target="../media/image8.emf"/></Relationships>
</file>

<file path=xl/drawings/_rels/drawing37.xml.rels><?xml version="1.0" encoding="UTF-8" standalone="yes"?>
<Relationships xmlns="http://schemas.openxmlformats.org/package/2006/relationships"><Relationship Id="rId1" Type="http://schemas.openxmlformats.org/officeDocument/2006/relationships/image" Target="../media/image8.emf"/></Relationships>
</file>

<file path=xl/drawings/_rels/drawing38.xml.rels><?xml version="1.0" encoding="UTF-8" standalone="yes"?>
<Relationships xmlns="http://schemas.openxmlformats.org/package/2006/relationships"><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1911406</xdr:colOff>
      <xdr:row>12</xdr:row>
      <xdr:rowOff>212911</xdr:rowOff>
    </xdr:from>
    <xdr:to>
      <xdr:col>1</xdr:col>
      <xdr:colOff>9009531</xdr:colOff>
      <xdr:row>12</xdr:row>
      <xdr:rowOff>2980765</xdr:rowOff>
    </xdr:to>
    <xdr:grpSp>
      <xdr:nvGrpSpPr>
        <xdr:cNvPr id="2" name="1 Grupo">
          <a:extLst>
            <a:ext uri="{FF2B5EF4-FFF2-40B4-BE49-F238E27FC236}">
              <a16:creationId xmlns:a16="http://schemas.microsoft.com/office/drawing/2014/main" id="{00000000-0008-0000-0000-000002000000}"/>
            </a:ext>
          </a:extLst>
        </xdr:cNvPr>
        <xdr:cNvGrpSpPr/>
      </xdr:nvGrpSpPr>
      <xdr:grpSpPr>
        <a:xfrm>
          <a:off x="2673406" y="10452286"/>
          <a:ext cx="7098125" cy="2767854"/>
          <a:chOff x="10320619" y="3789990"/>
          <a:chExt cx="3496636" cy="1462598"/>
        </a:xfrm>
      </xdr:grpSpPr>
      <xdr:pic>
        <xdr:nvPicPr>
          <xdr:cNvPr id="3" name="Picture 54">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320619" y="3789990"/>
            <a:ext cx="3496636" cy="1462598"/>
          </a:xfrm>
          <a:prstGeom prst="rect">
            <a:avLst/>
          </a:prstGeom>
          <a:noFill/>
          <a:ln w="1">
            <a:noFill/>
            <a:miter lim="800000"/>
            <a:headEnd/>
            <a:tailEnd type="none" w="med" len="med"/>
          </a:ln>
          <a:effectLst/>
        </xdr:spPr>
      </xdr:pic>
      <xdr:sp macro="" textlink="">
        <xdr:nvSpPr>
          <xdr:cNvPr id="4" name="3 Elipse">
            <a:extLst>
              <a:ext uri="{FF2B5EF4-FFF2-40B4-BE49-F238E27FC236}">
                <a16:creationId xmlns:a16="http://schemas.microsoft.com/office/drawing/2014/main" id="{00000000-0008-0000-0000-000004000000}"/>
              </a:ext>
            </a:extLst>
          </xdr:cNvPr>
          <xdr:cNvSpPr/>
        </xdr:nvSpPr>
        <xdr:spPr>
          <a:xfrm>
            <a:off x="10331823" y="4504765"/>
            <a:ext cx="3238501" cy="5042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5" name="4 Elipse">
            <a:extLst>
              <a:ext uri="{FF2B5EF4-FFF2-40B4-BE49-F238E27FC236}">
                <a16:creationId xmlns:a16="http://schemas.microsoft.com/office/drawing/2014/main" id="{00000000-0008-0000-0000-000005000000}"/>
              </a:ext>
            </a:extLst>
          </xdr:cNvPr>
          <xdr:cNvSpPr/>
        </xdr:nvSpPr>
        <xdr:spPr>
          <a:xfrm>
            <a:off x="12685060" y="4650439"/>
            <a:ext cx="869577" cy="2196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twoCellAnchor editAs="oneCell">
    <xdr:from>
      <xdr:col>1</xdr:col>
      <xdr:colOff>1905000</xdr:colOff>
      <xdr:row>9</xdr:row>
      <xdr:rowOff>104775</xdr:rowOff>
    </xdr:from>
    <xdr:to>
      <xdr:col>1</xdr:col>
      <xdr:colOff>1905000</xdr:colOff>
      <xdr:row>9</xdr:row>
      <xdr:rowOff>161924</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905000" y="2466975"/>
          <a:ext cx="7448550" cy="3200400"/>
        </a:xfrm>
        <a:prstGeom prst="rect">
          <a:avLst/>
        </a:prstGeom>
        <a:noFill/>
        <a:ln w="9525">
          <a:noFill/>
          <a:miter lim="800000"/>
          <a:headEnd/>
          <a:tailEnd/>
        </a:ln>
      </xdr:spPr>
    </xdr:pic>
    <xdr:clientData/>
  </xdr:twoCellAnchor>
  <xdr:twoCellAnchor editAs="oneCell">
    <xdr:from>
      <xdr:col>1</xdr:col>
      <xdr:colOff>2390775</xdr:colOff>
      <xdr:row>12</xdr:row>
      <xdr:rowOff>219075</xdr:rowOff>
    </xdr:from>
    <xdr:to>
      <xdr:col>1</xdr:col>
      <xdr:colOff>2390775</xdr:colOff>
      <xdr:row>12</xdr:row>
      <xdr:rowOff>225479</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390775" y="6677025"/>
          <a:ext cx="5391150" cy="1466850"/>
        </a:xfrm>
        <a:prstGeom prst="rect">
          <a:avLst/>
        </a:prstGeom>
        <a:noFill/>
        <a:ln w="9525">
          <a:noFill/>
          <a:miter lim="800000"/>
          <a:headEnd/>
          <a:tailEnd/>
        </a:ln>
      </xdr:spPr>
    </xdr:pic>
    <xdr:clientData/>
  </xdr:twoCellAnchor>
  <xdr:twoCellAnchor editAs="oneCell">
    <xdr:from>
      <xdr:col>1</xdr:col>
      <xdr:colOff>1736912</xdr:colOff>
      <xdr:row>9</xdr:row>
      <xdr:rowOff>257735</xdr:rowOff>
    </xdr:from>
    <xdr:to>
      <xdr:col>1</xdr:col>
      <xdr:colOff>9185462</xdr:colOff>
      <xdr:row>9</xdr:row>
      <xdr:rowOff>3458135</xdr:rowOff>
    </xdr:to>
    <xdr:pic>
      <xdr:nvPicPr>
        <xdr:cNvPr id="9" name="Picture 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498912" y="3877235"/>
          <a:ext cx="7448550" cy="3200400"/>
        </a:xfrm>
        <a:prstGeom prst="rect">
          <a:avLst/>
        </a:prstGeom>
        <a:noFill/>
        <a:ln w="9525">
          <a:solidFill>
            <a:schemeClr val="tx1"/>
          </a:solid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306471</xdr:colOff>
      <xdr:row>1</xdr:row>
      <xdr:rowOff>41415</xdr:rowOff>
    </xdr:from>
    <xdr:to>
      <xdr:col>2</xdr:col>
      <xdr:colOff>503597</xdr:colOff>
      <xdr:row>2</xdr:row>
      <xdr:rowOff>353261</xdr:rowOff>
    </xdr:to>
    <xdr:grpSp>
      <xdr:nvGrpSpPr>
        <xdr:cNvPr id="6" name="5 Grupo">
          <a:extLst>
            <a:ext uri="{FF2B5EF4-FFF2-40B4-BE49-F238E27FC236}">
              <a16:creationId xmlns:a16="http://schemas.microsoft.com/office/drawing/2014/main" id="{00000000-0008-0000-0900-000006000000}"/>
            </a:ext>
          </a:extLst>
        </xdr:cNvPr>
        <xdr:cNvGrpSpPr/>
      </xdr:nvGrpSpPr>
      <xdr:grpSpPr>
        <a:xfrm>
          <a:off x="362500" y="142268"/>
          <a:ext cx="1250479" cy="1051434"/>
          <a:chOff x="428625" y="417430"/>
          <a:chExt cx="1257300" cy="982746"/>
        </a:xfrm>
      </xdr:grpSpPr>
      <xdr:pic>
        <xdr:nvPicPr>
          <xdr:cNvPr id="7" name="Picture 3">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8" name="7 CuadroTexto">
            <a:extLst>
              <a:ext uri="{FF2B5EF4-FFF2-40B4-BE49-F238E27FC236}">
                <a16:creationId xmlns:a16="http://schemas.microsoft.com/office/drawing/2014/main" id="{00000000-0008-0000-0900-000008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mc:AlternateContent xmlns:mc="http://schemas.openxmlformats.org/markup-compatibility/2006">
    <mc:Choice xmlns:a14="http://schemas.microsoft.com/office/drawing/2010/main" Requires="a14">
      <xdr:twoCellAnchor editAs="oneCell">
        <xdr:from>
          <xdr:col>13</xdr:col>
          <xdr:colOff>38100</xdr:colOff>
          <xdr:row>5</xdr:row>
          <xdr:rowOff>190500</xdr:rowOff>
        </xdr:from>
        <xdr:to>
          <xdr:col>15</xdr:col>
          <xdr:colOff>161925</xdr:colOff>
          <xdr:row>7</xdr:row>
          <xdr:rowOff>123825</xdr:rowOff>
        </xdr:to>
        <xdr:sp macro="" textlink="">
          <xdr:nvSpPr>
            <xdr:cNvPr id="20514" name="Check Box 34" hidden="1">
              <a:extLst>
                <a:ext uri="{63B3BB69-23CF-44E3-9099-C40C66FF867C}">
                  <a14:compatExt spid="_x0000_s20514"/>
                </a:ext>
                <a:ext uri="{FF2B5EF4-FFF2-40B4-BE49-F238E27FC236}">
                  <a16:creationId xmlns:a16="http://schemas.microsoft.com/office/drawing/2014/main" id="{00000000-0008-0000-09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Costos de los Sistemas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xdr:row>
          <xdr:rowOff>76200</xdr:rowOff>
        </xdr:from>
        <xdr:to>
          <xdr:col>14</xdr:col>
          <xdr:colOff>523875</xdr:colOff>
          <xdr:row>8</xdr:row>
          <xdr:rowOff>85725</xdr:rowOff>
        </xdr:to>
        <xdr:sp macro="" textlink="">
          <xdr:nvSpPr>
            <xdr:cNvPr id="20515" name="Check Box 35" hidden="1">
              <a:extLst>
                <a:ext uri="{63B3BB69-23CF-44E3-9099-C40C66FF867C}">
                  <a14:compatExt spid="_x0000_s20515"/>
                </a:ext>
                <a:ext uri="{FF2B5EF4-FFF2-40B4-BE49-F238E27FC236}">
                  <a16:creationId xmlns:a16="http://schemas.microsoft.com/office/drawing/2014/main" id="{00000000-0008-0000-09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Gestión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7</xdr:row>
          <xdr:rowOff>76200</xdr:rowOff>
        </xdr:from>
        <xdr:to>
          <xdr:col>18</xdr:col>
          <xdr:colOff>47625</xdr:colOff>
          <xdr:row>8</xdr:row>
          <xdr:rowOff>85725</xdr:rowOff>
        </xdr:to>
        <xdr:sp macro="" textlink="">
          <xdr:nvSpPr>
            <xdr:cNvPr id="20516" name="Check Box 36" hidden="1">
              <a:extLst>
                <a:ext uri="{63B3BB69-23CF-44E3-9099-C40C66FF867C}">
                  <a14:compatExt spid="_x0000_s20516"/>
                </a:ext>
                <a:ext uri="{FF2B5EF4-FFF2-40B4-BE49-F238E27FC236}">
                  <a16:creationId xmlns:a16="http://schemas.microsoft.com/office/drawing/2014/main" id="{00000000-0008-0000-09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Distribución Financiera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8</xdr:row>
          <xdr:rowOff>28575</xdr:rowOff>
        </xdr:from>
        <xdr:to>
          <xdr:col>15</xdr:col>
          <xdr:colOff>323850</xdr:colOff>
          <xdr:row>9</xdr:row>
          <xdr:rowOff>0</xdr:rowOff>
        </xdr:to>
        <xdr:sp macro="" textlink="">
          <xdr:nvSpPr>
            <xdr:cNvPr id="20517" name="Check Box 37" hidden="1">
              <a:extLst>
                <a:ext uri="{63B3BB69-23CF-44E3-9099-C40C66FF867C}">
                  <a14:compatExt spid="_x0000_s20517"/>
                </a:ext>
                <a:ext uri="{FF2B5EF4-FFF2-40B4-BE49-F238E27FC236}">
                  <a16:creationId xmlns:a16="http://schemas.microsoft.com/office/drawing/2014/main" id="{00000000-0008-0000-09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Cronogramas (Activ y Presup)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5</xdr:row>
          <xdr:rowOff>190500</xdr:rowOff>
        </xdr:from>
        <xdr:to>
          <xdr:col>17</xdr:col>
          <xdr:colOff>476250</xdr:colOff>
          <xdr:row>7</xdr:row>
          <xdr:rowOff>123825</xdr:rowOff>
        </xdr:to>
        <xdr:sp macro="" textlink="">
          <xdr:nvSpPr>
            <xdr:cNvPr id="20518" name="Check Box 38" hidden="1">
              <a:extLst>
                <a:ext uri="{63B3BB69-23CF-44E3-9099-C40C66FF867C}">
                  <a14:compatExt spid="_x0000_s20518"/>
                </a:ext>
                <a:ext uri="{FF2B5EF4-FFF2-40B4-BE49-F238E27FC236}">
                  <a16:creationId xmlns:a16="http://schemas.microsoft.com/office/drawing/2014/main" id="{00000000-0008-0000-09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Aislamiento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457200</xdr:colOff>
          <xdr:row>8</xdr:row>
          <xdr:rowOff>28575</xdr:rowOff>
        </xdr:from>
        <xdr:to>
          <xdr:col>18</xdr:col>
          <xdr:colOff>47625</xdr:colOff>
          <xdr:row>9</xdr:row>
          <xdr:rowOff>0</xdr:rowOff>
        </xdr:to>
        <xdr:sp macro="" textlink="">
          <xdr:nvSpPr>
            <xdr:cNvPr id="20519" name="Check Box 39" hidden="1">
              <a:extLst>
                <a:ext uri="{63B3BB69-23CF-44E3-9099-C40C66FF867C}">
                  <a14:compatExt spid="_x0000_s20519"/>
                </a:ext>
                <a:ext uri="{FF2B5EF4-FFF2-40B4-BE49-F238E27FC236}">
                  <a16:creationId xmlns:a16="http://schemas.microsoft.com/office/drawing/2014/main" id="{00000000-0008-0000-09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MX" sz="800" b="0" i="0" u="none" strike="noStrike" baseline="0">
                  <a:solidFill>
                    <a:srgbClr val="000000"/>
                  </a:solidFill>
                  <a:latin typeface="Tahoma"/>
                  <a:ea typeface="Tahoma"/>
                  <a:cs typeface="Tahoma"/>
                </a:rPr>
                <a:t>Cambio de Sistema(s)</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197692</xdr:colOff>
      <xdr:row>1</xdr:row>
      <xdr:rowOff>44930</xdr:rowOff>
    </xdr:from>
    <xdr:to>
      <xdr:col>1</xdr:col>
      <xdr:colOff>1454992</xdr:colOff>
      <xdr:row>2</xdr:row>
      <xdr:rowOff>320442</xdr:rowOff>
    </xdr:to>
    <xdr:grpSp>
      <xdr:nvGrpSpPr>
        <xdr:cNvPr id="10" name="9 Grupo">
          <a:extLst>
            <a:ext uri="{FF2B5EF4-FFF2-40B4-BE49-F238E27FC236}">
              <a16:creationId xmlns:a16="http://schemas.microsoft.com/office/drawing/2014/main" id="{00000000-0008-0000-0A00-00000A000000}"/>
            </a:ext>
          </a:extLst>
        </xdr:cNvPr>
        <xdr:cNvGrpSpPr/>
      </xdr:nvGrpSpPr>
      <xdr:grpSpPr>
        <a:xfrm>
          <a:off x="332480" y="215661"/>
          <a:ext cx="1257300" cy="1057281"/>
          <a:chOff x="428625" y="417430"/>
          <a:chExt cx="1257300" cy="982746"/>
        </a:xfrm>
      </xdr:grpSpPr>
      <xdr:pic>
        <xdr:nvPicPr>
          <xdr:cNvPr id="11" name="Picture 3">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12" name="11 CuadroTexto">
            <a:extLst>
              <a:ext uri="{FF2B5EF4-FFF2-40B4-BE49-F238E27FC236}">
                <a16:creationId xmlns:a16="http://schemas.microsoft.com/office/drawing/2014/main" id="{00000000-0008-0000-0A00-00000C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12.xml><?xml version="1.0" encoding="utf-8"?>
<xdr:wsDr xmlns:xdr="http://schemas.openxmlformats.org/drawingml/2006/spreadsheetDrawing" xmlns:a="http://schemas.openxmlformats.org/drawingml/2006/main">
  <xdr:oneCellAnchor>
    <xdr:from>
      <xdr:col>100</xdr:col>
      <xdr:colOff>38100</xdr:colOff>
      <xdr:row>1</xdr:row>
      <xdr:rowOff>95250</xdr:rowOff>
    </xdr:from>
    <xdr:ext cx="1209387" cy="465667"/>
    <xdr:pic>
      <xdr:nvPicPr>
        <xdr:cNvPr id="3" name="Imagen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8" b="1248"/>
        <a:stretch/>
      </xdr:blipFill>
      <xdr:spPr bwMode="auto">
        <a:xfrm>
          <a:off x="16621125" y="266700"/>
          <a:ext cx="1209387" cy="46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2</xdr:col>
      <xdr:colOff>1086988</xdr:colOff>
      <xdr:row>1</xdr:row>
      <xdr:rowOff>56030</xdr:rowOff>
    </xdr:from>
    <xdr:to>
      <xdr:col>3</xdr:col>
      <xdr:colOff>69493</xdr:colOff>
      <xdr:row>6</xdr:row>
      <xdr:rowOff>328899</xdr:rowOff>
    </xdr:to>
    <xdr:grpSp>
      <xdr:nvGrpSpPr>
        <xdr:cNvPr id="6" name="5 Grupo">
          <a:extLst>
            <a:ext uri="{FF2B5EF4-FFF2-40B4-BE49-F238E27FC236}">
              <a16:creationId xmlns:a16="http://schemas.microsoft.com/office/drawing/2014/main" id="{00000000-0008-0000-0C00-000006000000}"/>
            </a:ext>
          </a:extLst>
        </xdr:cNvPr>
        <xdr:cNvGrpSpPr/>
      </xdr:nvGrpSpPr>
      <xdr:grpSpPr>
        <a:xfrm>
          <a:off x="1714517" y="224118"/>
          <a:ext cx="1257300" cy="1057281"/>
          <a:chOff x="428625" y="417430"/>
          <a:chExt cx="1257300" cy="982746"/>
        </a:xfrm>
      </xdr:grpSpPr>
      <xdr:pic>
        <xdr:nvPicPr>
          <xdr:cNvPr id="7" name="Picture 3">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8" name="7 CuadroTexto">
            <a:extLst>
              <a:ext uri="{FF2B5EF4-FFF2-40B4-BE49-F238E27FC236}">
                <a16:creationId xmlns:a16="http://schemas.microsoft.com/office/drawing/2014/main" id="{00000000-0008-0000-0C00-000008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114300</xdr:colOff>
      <xdr:row>1</xdr:row>
      <xdr:rowOff>66675</xdr:rowOff>
    </xdr:from>
    <xdr:to>
      <xdr:col>2</xdr:col>
      <xdr:colOff>1371600</xdr:colOff>
      <xdr:row>7</xdr:row>
      <xdr:rowOff>38106</xdr:rowOff>
    </xdr:to>
    <xdr:grpSp>
      <xdr:nvGrpSpPr>
        <xdr:cNvPr id="6" name="5 Grupo">
          <a:extLst>
            <a:ext uri="{FF2B5EF4-FFF2-40B4-BE49-F238E27FC236}">
              <a16:creationId xmlns:a16="http://schemas.microsoft.com/office/drawing/2014/main" id="{00000000-0008-0000-0D00-000006000000}"/>
            </a:ext>
          </a:extLst>
        </xdr:cNvPr>
        <xdr:cNvGrpSpPr/>
      </xdr:nvGrpSpPr>
      <xdr:grpSpPr>
        <a:xfrm>
          <a:off x="853888" y="234763"/>
          <a:ext cx="1257300" cy="1035990"/>
          <a:chOff x="428625" y="417430"/>
          <a:chExt cx="1257300" cy="982746"/>
        </a:xfrm>
      </xdr:grpSpPr>
      <xdr:pic>
        <xdr:nvPicPr>
          <xdr:cNvPr id="7" name="Picture 3">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8" name="7 CuadroTexto">
            <a:extLst>
              <a:ext uri="{FF2B5EF4-FFF2-40B4-BE49-F238E27FC236}">
                <a16:creationId xmlns:a16="http://schemas.microsoft.com/office/drawing/2014/main" id="{00000000-0008-0000-0D00-000008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85725</xdr:colOff>
      <xdr:row>1</xdr:row>
      <xdr:rowOff>9525</xdr:rowOff>
    </xdr:from>
    <xdr:to>
      <xdr:col>2</xdr:col>
      <xdr:colOff>1343025</xdr:colOff>
      <xdr:row>7</xdr:row>
      <xdr:rowOff>95256</xdr:rowOff>
    </xdr:to>
    <xdr:grpSp>
      <xdr:nvGrpSpPr>
        <xdr:cNvPr id="6" name="5 Grupo">
          <a:extLst>
            <a:ext uri="{FF2B5EF4-FFF2-40B4-BE49-F238E27FC236}">
              <a16:creationId xmlns:a16="http://schemas.microsoft.com/office/drawing/2014/main" id="{00000000-0008-0000-0E00-000006000000}"/>
            </a:ext>
          </a:extLst>
        </xdr:cNvPr>
        <xdr:cNvGrpSpPr/>
      </xdr:nvGrpSpPr>
      <xdr:grpSpPr>
        <a:xfrm>
          <a:off x="706921" y="125482"/>
          <a:ext cx="1257300" cy="1079644"/>
          <a:chOff x="428625" y="417430"/>
          <a:chExt cx="1257300" cy="982746"/>
        </a:xfrm>
      </xdr:grpSpPr>
      <xdr:pic>
        <xdr:nvPicPr>
          <xdr:cNvPr id="7" name="Picture 3">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8" name="7 CuadroTexto">
            <a:extLst>
              <a:ext uri="{FF2B5EF4-FFF2-40B4-BE49-F238E27FC236}">
                <a16:creationId xmlns:a16="http://schemas.microsoft.com/office/drawing/2014/main" id="{00000000-0008-0000-0E00-000008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35707</xdr:colOff>
      <xdr:row>1</xdr:row>
      <xdr:rowOff>130966</xdr:rowOff>
    </xdr:from>
    <xdr:to>
      <xdr:col>2</xdr:col>
      <xdr:colOff>1293007</xdr:colOff>
      <xdr:row>6</xdr:row>
      <xdr:rowOff>354810</xdr:rowOff>
    </xdr:to>
    <xdr:grpSp>
      <xdr:nvGrpSpPr>
        <xdr:cNvPr id="6" name="5 Grupo">
          <a:extLst>
            <a:ext uri="{FF2B5EF4-FFF2-40B4-BE49-F238E27FC236}">
              <a16:creationId xmlns:a16="http://schemas.microsoft.com/office/drawing/2014/main" id="{00000000-0008-0000-0F00-000006000000}"/>
            </a:ext>
          </a:extLst>
        </xdr:cNvPr>
        <xdr:cNvGrpSpPr/>
      </xdr:nvGrpSpPr>
      <xdr:grpSpPr>
        <a:xfrm>
          <a:off x="634421" y="307859"/>
          <a:ext cx="1257300" cy="1040272"/>
          <a:chOff x="428625" y="417430"/>
          <a:chExt cx="1257300" cy="982746"/>
        </a:xfrm>
      </xdr:grpSpPr>
      <xdr:pic>
        <xdr:nvPicPr>
          <xdr:cNvPr id="7" name="Picture 3">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8" name="7 CuadroTexto">
            <a:extLst>
              <a:ext uri="{FF2B5EF4-FFF2-40B4-BE49-F238E27FC236}">
                <a16:creationId xmlns:a16="http://schemas.microsoft.com/office/drawing/2014/main" id="{00000000-0008-0000-0F00-000008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235324</xdr:colOff>
      <xdr:row>1</xdr:row>
      <xdr:rowOff>78442</xdr:rowOff>
    </xdr:from>
    <xdr:to>
      <xdr:col>1</xdr:col>
      <xdr:colOff>1619236</xdr:colOff>
      <xdr:row>6</xdr:row>
      <xdr:rowOff>342633</xdr:rowOff>
    </xdr:to>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336177" y="246530"/>
          <a:ext cx="1383912" cy="10486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152400</xdr:colOff>
      <xdr:row>33</xdr:row>
      <xdr:rowOff>42297</xdr:rowOff>
    </xdr:from>
    <xdr:to>
      <xdr:col>22</xdr:col>
      <xdr:colOff>361950</xdr:colOff>
      <xdr:row>33</xdr:row>
      <xdr:rowOff>289807</xdr:rowOff>
    </xdr:to>
    <xdr:grpSp>
      <xdr:nvGrpSpPr>
        <xdr:cNvPr id="2" name="Group 517">
          <a:extLst>
            <a:ext uri="{FF2B5EF4-FFF2-40B4-BE49-F238E27FC236}">
              <a16:creationId xmlns:a16="http://schemas.microsoft.com/office/drawing/2014/main" id="{00000000-0008-0000-1100-000002000000}"/>
            </a:ext>
          </a:extLst>
        </xdr:cNvPr>
        <xdr:cNvGrpSpPr>
          <a:grpSpLocks/>
        </xdr:cNvGrpSpPr>
      </xdr:nvGrpSpPr>
      <xdr:grpSpPr bwMode="auto">
        <a:xfrm>
          <a:off x="9229165" y="6978738"/>
          <a:ext cx="3358403" cy="247510"/>
          <a:chOff x="748" y="1064"/>
          <a:chExt cx="296" cy="18"/>
        </a:xfrm>
      </xdr:grpSpPr>
      <xdr:sp macro="" textlink="">
        <xdr:nvSpPr>
          <xdr:cNvPr id="3" name="Text Box 511">
            <a:extLst>
              <a:ext uri="{FF2B5EF4-FFF2-40B4-BE49-F238E27FC236}">
                <a16:creationId xmlns:a16="http://schemas.microsoft.com/office/drawing/2014/main" id="{00000000-0008-0000-1100-00000300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 name="Text Box 512">
            <a:extLst>
              <a:ext uri="{FF2B5EF4-FFF2-40B4-BE49-F238E27FC236}">
                <a16:creationId xmlns:a16="http://schemas.microsoft.com/office/drawing/2014/main" id="{00000000-0008-0000-1100-00000400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 name="Text Box 513">
            <a:extLst>
              <a:ext uri="{FF2B5EF4-FFF2-40B4-BE49-F238E27FC236}">
                <a16:creationId xmlns:a16="http://schemas.microsoft.com/office/drawing/2014/main" id="{00000000-0008-0000-1100-00000500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 name="Text Box 514">
            <a:extLst>
              <a:ext uri="{FF2B5EF4-FFF2-40B4-BE49-F238E27FC236}">
                <a16:creationId xmlns:a16="http://schemas.microsoft.com/office/drawing/2014/main" id="{00000000-0008-0000-1100-00000600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 name="Text Box 515">
            <a:extLst>
              <a:ext uri="{FF2B5EF4-FFF2-40B4-BE49-F238E27FC236}">
                <a16:creationId xmlns:a16="http://schemas.microsoft.com/office/drawing/2014/main" id="{00000000-0008-0000-1100-00000700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8" name="Text Box 516">
            <a:extLst>
              <a:ext uri="{FF2B5EF4-FFF2-40B4-BE49-F238E27FC236}">
                <a16:creationId xmlns:a16="http://schemas.microsoft.com/office/drawing/2014/main" id="{00000000-0008-0000-1100-00000800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33</xdr:row>
      <xdr:rowOff>28575</xdr:rowOff>
    </xdr:from>
    <xdr:to>
      <xdr:col>41</xdr:col>
      <xdr:colOff>361950</xdr:colOff>
      <xdr:row>34</xdr:row>
      <xdr:rowOff>0</xdr:rowOff>
    </xdr:to>
    <xdr:grpSp>
      <xdr:nvGrpSpPr>
        <xdr:cNvPr id="9" name="Group 517">
          <a:extLst>
            <a:ext uri="{FF2B5EF4-FFF2-40B4-BE49-F238E27FC236}">
              <a16:creationId xmlns:a16="http://schemas.microsoft.com/office/drawing/2014/main" id="{00000000-0008-0000-1100-000009000000}"/>
            </a:ext>
          </a:extLst>
        </xdr:cNvPr>
        <xdr:cNvGrpSpPr>
          <a:grpSpLocks/>
        </xdr:cNvGrpSpPr>
      </xdr:nvGrpSpPr>
      <xdr:grpSpPr bwMode="auto">
        <a:xfrm>
          <a:off x="13122088" y="6965016"/>
          <a:ext cx="0" cy="273984"/>
          <a:chOff x="748" y="1063"/>
          <a:chExt cx="296" cy="24"/>
        </a:xfrm>
      </xdr:grpSpPr>
      <xdr:sp macro="" textlink="">
        <xdr:nvSpPr>
          <xdr:cNvPr id="10" name="Text Box 511">
            <a:extLst>
              <a:ext uri="{FF2B5EF4-FFF2-40B4-BE49-F238E27FC236}">
                <a16:creationId xmlns:a16="http://schemas.microsoft.com/office/drawing/2014/main" id="{00000000-0008-0000-1100-00000A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1" name="Text Box 512">
            <a:extLst>
              <a:ext uri="{FF2B5EF4-FFF2-40B4-BE49-F238E27FC236}">
                <a16:creationId xmlns:a16="http://schemas.microsoft.com/office/drawing/2014/main" id="{00000000-0008-0000-1100-00000B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2" name="Text Box 513">
            <a:extLst>
              <a:ext uri="{FF2B5EF4-FFF2-40B4-BE49-F238E27FC236}">
                <a16:creationId xmlns:a16="http://schemas.microsoft.com/office/drawing/2014/main" id="{00000000-0008-0000-1100-00000C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3" name="Text Box 514">
            <a:extLst>
              <a:ext uri="{FF2B5EF4-FFF2-40B4-BE49-F238E27FC236}">
                <a16:creationId xmlns:a16="http://schemas.microsoft.com/office/drawing/2014/main" id="{00000000-0008-0000-1100-00000D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4" name="Text Box 515">
            <a:extLst>
              <a:ext uri="{FF2B5EF4-FFF2-40B4-BE49-F238E27FC236}">
                <a16:creationId xmlns:a16="http://schemas.microsoft.com/office/drawing/2014/main" id="{00000000-0008-0000-1100-00000E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5" name="Text Box 516">
            <a:extLst>
              <a:ext uri="{FF2B5EF4-FFF2-40B4-BE49-F238E27FC236}">
                <a16:creationId xmlns:a16="http://schemas.microsoft.com/office/drawing/2014/main" id="{00000000-0008-0000-1100-00000F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78</xdr:row>
      <xdr:rowOff>19050</xdr:rowOff>
    </xdr:from>
    <xdr:to>
      <xdr:col>41</xdr:col>
      <xdr:colOff>361950</xdr:colOff>
      <xdr:row>79</xdr:row>
      <xdr:rowOff>0</xdr:rowOff>
    </xdr:to>
    <xdr:grpSp>
      <xdr:nvGrpSpPr>
        <xdr:cNvPr id="16" name="Group 518">
          <a:extLst>
            <a:ext uri="{FF2B5EF4-FFF2-40B4-BE49-F238E27FC236}">
              <a16:creationId xmlns:a16="http://schemas.microsoft.com/office/drawing/2014/main" id="{00000000-0008-0000-1100-000010000000}"/>
            </a:ext>
          </a:extLst>
        </xdr:cNvPr>
        <xdr:cNvGrpSpPr>
          <a:grpSpLocks/>
        </xdr:cNvGrpSpPr>
      </xdr:nvGrpSpPr>
      <xdr:grpSpPr bwMode="auto">
        <a:xfrm>
          <a:off x="13122088" y="11079256"/>
          <a:ext cx="0" cy="384362"/>
          <a:chOff x="748" y="1063"/>
          <a:chExt cx="296" cy="24"/>
        </a:xfrm>
      </xdr:grpSpPr>
      <xdr:sp macro="" textlink="">
        <xdr:nvSpPr>
          <xdr:cNvPr id="17" name="Text Box 519">
            <a:extLst>
              <a:ext uri="{FF2B5EF4-FFF2-40B4-BE49-F238E27FC236}">
                <a16:creationId xmlns:a16="http://schemas.microsoft.com/office/drawing/2014/main" id="{00000000-0008-0000-1100-000011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8" name="Text Box 520">
            <a:extLst>
              <a:ext uri="{FF2B5EF4-FFF2-40B4-BE49-F238E27FC236}">
                <a16:creationId xmlns:a16="http://schemas.microsoft.com/office/drawing/2014/main" id="{00000000-0008-0000-1100-000012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9" name="Text Box 521">
            <a:extLst>
              <a:ext uri="{FF2B5EF4-FFF2-40B4-BE49-F238E27FC236}">
                <a16:creationId xmlns:a16="http://schemas.microsoft.com/office/drawing/2014/main" id="{00000000-0008-0000-1100-000013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0" name="Text Box 522">
            <a:extLst>
              <a:ext uri="{FF2B5EF4-FFF2-40B4-BE49-F238E27FC236}">
                <a16:creationId xmlns:a16="http://schemas.microsoft.com/office/drawing/2014/main" id="{00000000-0008-0000-1100-000014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1" name="Text Box 523">
            <a:extLst>
              <a:ext uri="{FF2B5EF4-FFF2-40B4-BE49-F238E27FC236}">
                <a16:creationId xmlns:a16="http://schemas.microsoft.com/office/drawing/2014/main" id="{00000000-0008-0000-1100-000015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2" name="Text Box 524">
            <a:extLst>
              <a:ext uri="{FF2B5EF4-FFF2-40B4-BE49-F238E27FC236}">
                <a16:creationId xmlns:a16="http://schemas.microsoft.com/office/drawing/2014/main" id="{00000000-0008-0000-1100-000016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144</xdr:row>
      <xdr:rowOff>19050</xdr:rowOff>
    </xdr:from>
    <xdr:to>
      <xdr:col>41</xdr:col>
      <xdr:colOff>361950</xdr:colOff>
      <xdr:row>145</xdr:row>
      <xdr:rowOff>0</xdr:rowOff>
    </xdr:to>
    <xdr:grpSp>
      <xdr:nvGrpSpPr>
        <xdr:cNvPr id="23" name="Group 525">
          <a:extLst>
            <a:ext uri="{FF2B5EF4-FFF2-40B4-BE49-F238E27FC236}">
              <a16:creationId xmlns:a16="http://schemas.microsoft.com/office/drawing/2014/main" id="{00000000-0008-0000-1100-000017000000}"/>
            </a:ext>
          </a:extLst>
        </xdr:cNvPr>
        <xdr:cNvGrpSpPr>
          <a:grpSpLocks/>
        </xdr:cNvGrpSpPr>
      </xdr:nvGrpSpPr>
      <xdr:grpSpPr bwMode="auto">
        <a:xfrm>
          <a:off x="13122088" y="16995962"/>
          <a:ext cx="0" cy="496420"/>
          <a:chOff x="748" y="1063"/>
          <a:chExt cx="296" cy="24"/>
        </a:xfrm>
      </xdr:grpSpPr>
      <xdr:sp macro="" textlink="">
        <xdr:nvSpPr>
          <xdr:cNvPr id="24" name="Text Box 526">
            <a:extLst>
              <a:ext uri="{FF2B5EF4-FFF2-40B4-BE49-F238E27FC236}">
                <a16:creationId xmlns:a16="http://schemas.microsoft.com/office/drawing/2014/main" id="{00000000-0008-0000-1100-000018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5" name="Text Box 527">
            <a:extLst>
              <a:ext uri="{FF2B5EF4-FFF2-40B4-BE49-F238E27FC236}">
                <a16:creationId xmlns:a16="http://schemas.microsoft.com/office/drawing/2014/main" id="{00000000-0008-0000-1100-000019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6" name="Text Box 528">
            <a:extLst>
              <a:ext uri="{FF2B5EF4-FFF2-40B4-BE49-F238E27FC236}">
                <a16:creationId xmlns:a16="http://schemas.microsoft.com/office/drawing/2014/main" id="{00000000-0008-0000-1100-00001A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7" name="Text Box 529">
            <a:extLst>
              <a:ext uri="{FF2B5EF4-FFF2-40B4-BE49-F238E27FC236}">
                <a16:creationId xmlns:a16="http://schemas.microsoft.com/office/drawing/2014/main" id="{00000000-0008-0000-1100-00001B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8" name="Text Box 530">
            <a:extLst>
              <a:ext uri="{FF2B5EF4-FFF2-40B4-BE49-F238E27FC236}">
                <a16:creationId xmlns:a16="http://schemas.microsoft.com/office/drawing/2014/main" id="{00000000-0008-0000-1100-00001C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9" name="Text Box 531">
            <a:extLst>
              <a:ext uri="{FF2B5EF4-FFF2-40B4-BE49-F238E27FC236}">
                <a16:creationId xmlns:a16="http://schemas.microsoft.com/office/drawing/2014/main" id="{00000000-0008-0000-1100-00001D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34</xdr:col>
      <xdr:colOff>11206</xdr:colOff>
      <xdr:row>166</xdr:row>
      <xdr:rowOff>1</xdr:rowOff>
    </xdr:from>
    <xdr:to>
      <xdr:col>41</xdr:col>
      <xdr:colOff>456079</xdr:colOff>
      <xdr:row>167</xdr:row>
      <xdr:rowOff>0</xdr:rowOff>
    </xdr:to>
    <xdr:grpSp>
      <xdr:nvGrpSpPr>
        <xdr:cNvPr id="30" name="Group 532">
          <a:extLst>
            <a:ext uri="{FF2B5EF4-FFF2-40B4-BE49-F238E27FC236}">
              <a16:creationId xmlns:a16="http://schemas.microsoft.com/office/drawing/2014/main" id="{00000000-0008-0000-1100-00001E000000}"/>
            </a:ext>
          </a:extLst>
        </xdr:cNvPr>
        <xdr:cNvGrpSpPr>
          <a:grpSpLocks/>
        </xdr:cNvGrpSpPr>
      </xdr:nvGrpSpPr>
      <xdr:grpSpPr bwMode="auto">
        <a:xfrm>
          <a:off x="13122088" y="19072413"/>
          <a:ext cx="0" cy="448234"/>
          <a:chOff x="748" y="1063"/>
          <a:chExt cx="296" cy="24"/>
        </a:xfrm>
      </xdr:grpSpPr>
      <xdr:sp macro="" textlink="">
        <xdr:nvSpPr>
          <xdr:cNvPr id="31" name="Text Box 533">
            <a:extLst>
              <a:ext uri="{FF2B5EF4-FFF2-40B4-BE49-F238E27FC236}">
                <a16:creationId xmlns:a16="http://schemas.microsoft.com/office/drawing/2014/main" id="{00000000-0008-0000-1100-00001F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32" name="Text Box 534">
            <a:extLst>
              <a:ext uri="{FF2B5EF4-FFF2-40B4-BE49-F238E27FC236}">
                <a16:creationId xmlns:a16="http://schemas.microsoft.com/office/drawing/2014/main" id="{00000000-0008-0000-1100-000020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33" name="Text Box 535">
            <a:extLst>
              <a:ext uri="{FF2B5EF4-FFF2-40B4-BE49-F238E27FC236}">
                <a16:creationId xmlns:a16="http://schemas.microsoft.com/office/drawing/2014/main" id="{00000000-0008-0000-1100-000021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34" name="Text Box 536">
            <a:extLst>
              <a:ext uri="{FF2B5EF4-FFF2-40B4-BE49-F238E27FC236}">
                <a16:creationId xmlns:a16="http://schemas.microsoft.com/office/drawing/2014/main" id="{00000000-0008-0000-1100-000022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35" name="Text Box 537">
            <a:extLst>
              <a:ext uri="{FF2B5EF4-FFF2-40B4-BE49-F238E27FC236}">
                <a16:creationId xmlns:a16="http://schemas.microsoft.com/office/drawing/2014/main" id="{00000000-0008-0000-1100-000023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36" name="Text Box 538">
            <a:extLst>
              <a:ext uri="{FF2B5EF4-FFF2-40B4-BE49-F238E27FC236}">
                <a16:creationId xmlns:a16="http://schemas.microsoft.com/office/drawing/2014/main" id="{00000000-0008-0000-1100-000024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156884</xdr:colOff>
      <xdr:row>122</xdr:row>
      <xdr:rowOff>11206</xdr:rowOff>
    </xdr:from>
    <xdr:to>
      <xdr:col>41</xdr:col>
      <xdr:colOff>366434</xdr:colOff>
      <xdr:row>122</xdr:row>
      <xdr:rowOff>291353</xdr:rowOff>
    </xdr:to>
    <xdr:grpSp>
      <xdr:nvGrpSpPr>
        <xdr:cNvPr id="37" name="Group 532">
          <a:extLst>
            <a:ext uri="{FF2B5EF4-FFF2-40B4-BE49-F238E27FC236}">
              <a16:creationId xmlns:a16="http://schemas.microsoft.com/office/drawing/2014/main" id="{00000000-0008-0000-1100-000025000000}"/>
            </a:ext>
          </a:extLst>
        </xdr:cNvPr>
        <xdr:cNvGrpSpPr>
          <a:grpSpLocks/>
        </xdr:cNvGrpSpPr>
      </xdr:nvGrpSpPr>
      <xdr:grpSpPr bwMode="auto">
        <a:xfrm>
          <a:off x="13122088" y="15038294"/>
          <a:ext cx="0" cy="280147"/>
          <a:chOff x="748" y="1063"/>
          <a:chExt cx="296" cy="24"/>
        </a:xfrm>
      </xdr:grpSpPr>
      <xdr:sp macro="" textlink="">
        <xdr:nvSpPr>
          <xdr:cNvPr id="38" name="Text Box 533">
            <a:extLst>
              <a:ext uri="{FF2B5EF4-FFF2-40B4-BE49-F238E27FC236}">
                <a16:creationId xmlns:a16="http://schemas.microsoft.com/office/drawing/2014/main" id="{00000000-0008-0000-1100-000026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39" name="Text Box 534">
            <a:extLst>
              <a:ext uri="{FF2B5EF4-FFF2-40B4-BE49-F238E27FC236}">
                <a16:creationId xmlns:a16="http://schemas.microsoft.com/office/drawing/2014/main" id="{00000000-0008-0000-1100-000027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0" name="Text Box 535">
            <a:extLst>
              <a:ext uri="{FF2B5EF4-FFF2-40B4-BE49-F238E27FC236}">
                <a16:creationId xmlns:a16="http://schemas.microsoft.com/office/drawing/2014/main" id="{00000000-0008-0000-1100-000028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1" name="Text Box 536">
            <a:extLst>
              <a:ext uri="{FF2B5EF4-FFF2-40B4-BE49-F238E27FC236}">
                <a16:creationId xmlns:a16="http://schemas.microsoft.com/office/drawing/2014/main" id="{00000000-0008-0000-1100-000029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2" name="Text Box 537">
            <a:extLst>
              <a:ext uri="{FF2B5EF4-FFF2-40B4-BE49-F238E27FC236}">
                <a16:creationId xmlns:a16="http://schemas.microsoft.com/office/drawing/2014/main" id="{00000000-0008-0000-1100-00002A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43" name="Text Box 538">
            <a:extLst>
              <a:ext uri="{FF2B5EF4-FFF2-40B4-BE49-F238E27FC236}">
                <a16:creationId xmlns:a16="http://schemas.microsoft.com/office/drawing/2014/main" id="{00000000-0008-0000-1100-00002B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224120</xdr:colOff>
      <xdr:row>100</xdr:row>
      <xdr:rowOff>33618</xdr:rowOff>
    </xdr:from>
    <xdr:to>
      <xdr:col>41</xdr:col>
      <xdr:colOff>433670</xdr:colOff>
      <xdr:row>100</xdr:row>
      <xdr:rowOff>347943</xdr:rowOff>
    </xdr:to>
    <xdr:grpSp>
      <xdr:nvGrpSpPr>
        <xdr:cNvPr id="44" name="Group 532">
          <a:extLst>
            <a:ext uri="{FF2B5EF4-FFF2-40B4-BE49-F238E27FC236}">
              <a16:creationId xmlns:a16="http://schemas.microsoft.com/office/drawing/2014/main" id="{00000000-0008-0000-1100-00002C000000}"/>
            </a:ext>
          </a:extLst>
        </xdr:cNvPr>
        <xdr:cNvGrpSpPr>
          <a:grpSpLocks/>
        </xdr:cNvGrpSpPr>
      </xdr:nvGrpSpPr>
      <xdr:grpSpPr bwMode="auto">
        <a:xfrm>
          <a:off x="13122088" y="13088471"/>
          <a:ext cx="0" cy="314325"/>
          <a:chOff x="748" y="1063"/>
          <a:chExt cx="296" cy="24"/>
        </a:xfrm>
      </xdr:grpSpPr>
      <xdr:sp macro="" textlink="">
        <xdr:nvSpPr>
          <xdr:cNvPr id="45" name="Text Box 533">
            <a:extLst>
              <a:ext uri="{FF2B5EF4-FFF2-40B4-BE49-F238E27FC236}">
                <a16:creationId xmlns:a16="http://schemas.microsoft.com/office/drawing/2014/main" id="{00000000-0008-0000-1100-00002D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46" name="Text Box 534">
            <a:extLst>
              <a:ext uri="{FF2B5EF4-FFF2-40B4-BE49-F238E27FC236}">
                <a16:creationId xmlns:a16="http://schemas.microsoft.com/office/drawing/2014/main" id="{00000000-0008-0000-1100-00002E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47" name="Text Box 535">
            <a:extLst>
              <a:ext uri="{FF2B5EF4-FFF2-40B4-BE49-F238E27FC236}">
                <a16:creationId xmlns:a16="http://schemas.microsoft.com/office/drawing/2014/main" id="{00000000-0008-0000-1100-00002F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48" name="Text Box 536">
            <a:extLst>
              <a:ext uri="{FF2B5EF4-FFF2-40B4-BE49-F238E27FC236}">
                <a16:creationId xmlns:a16="http://schemas.microsoft.com/office/drawing/2014/main" id="{00000000-0008-0000-1100-000030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49" name="Text Box 537">
            <a:extLst>
              <a:ext uri="{FF2B5EF4-FFF2-40B4-BE49-F238E27FC236}">
                <a16:creationId xmlns:a16="http://schemas.microsoft.com/office/drawing/2014/main" id="{00000000-0008-0000-1100-000031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0" name="Text Box 538">
            <a:extLst>
              <a:ext uri="{FF2B5EF4-FFF2-40B4-BE49-F238E27FC236}">
                <a16:creationId xmlns:a16="http://schemas.microsoft.com/office/drawing/2014/main" id="{00000000-0008-0000-1100-000032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190500</xdr:colOff>
      <xdr:row>56</xdr:row>
      <xdr:rowOff>22412</xdr:rowOff>
    </xdr:from>
    <xdr:to>
      <xdr:col>41</xdr:col>
      <xdr:colOff>344021</xdr:colOff>
      <xdr:row>56</xdr:row>
      <xdr:rowOff>324971</xdr:rowOff>
    </xdr:to>
    <xdr:grpSp>
      <xdr:nvGrpSpPr>
        <xdr:cNvPr id="51" name="Group 532">
          <a:extLst>
            <a:ext uri="{FF2B5EF4-FFF2-40B4-BE49-F238E27FC236}">
              <a16:creationId xmlns:a16="http://schemas.microsoft.com/office/drawing/2014/main" id="{00000000-0008-0000-1100-000033000000}"/>
            </a:ext>
          </a:extLst>
        </xdr:cNvPr>
        <xdr:cNvGrpSpPr>
          <a:grpSpLocks/>
        </xdr:cNvGrpSpPr>
      </xdr:nvGrpSpPr>
      <xdr:grpSpPr bwMode="auto">
        <a:xfrm>
          <a:off x="13122088" y="9099177"/>
          <a:ext cx="0" cy="302559"/>
          <a:chOff x="748" y="1063"/>
          <a:chExt cx="296" cy="24"/>
        </a:xfrm>
      </xdr:grpSpPr>
      <xdr:sp macro="" textlink="">
        <xdr:nvSpPr>
          <xdr:cNvPr id="52" name="Text Box 533">
            <a:extLst>
              <a:ext uri="{FF2B5EF4-FFF2-40B4-BE49-F238E27FC236}">
                <a16:creationId xmlns:a16="http://schemas.microsoft.com/office/drawing/2014/main" id="{00000000-0008-0000-1100-000034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53" name="Text Box 534">
            <a:extLst>
              <a:ext uri="{FF2B5EF4-FFF2-40B4-BE49-F238E27FC236}">
                <a16:creationId xmlns:a16="http://schemas.microsoft.com/office/drawing/2014/main" id="{00000000-0008-0000-1100-000035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54" name="Text Box 535">
            <a:extLst>
              <a:ext uri="{FF2B5EF4-FFF2-40B4-BE49-F238E27FC236}">
                <a16:creationId xmlns:a16="http://schemas.microsoft.com/office/drawing/2014/main" id="{00000000-0008-0000-1100-000036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55" name="Text Box 536">
            <a:extLst>
              <a:ext uri="{FF2B5EF4-FFF2-40B4-BE49-F238E27FC236}">
                <a16:creationId xmlns:a16="http://schemas.microsoft.com/office/drawing/2014/main" id="{00000000-0008-0000-1100-000037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56" name="Text Box 537">
            <a:extLst>
              <a:ext uri="{FF2B5EF4-FFF2-40B4-BE49-F238E27FC236}">
                <a16:creationId xmlns:a16="http://schemas.microsoft.com/office/drawing/2014/main" id="{00000000-0008-0000-1100-000038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57" name="Text Box 538">
            <a:extLst>
              <a:ext uri="{FF2B5EF4-FFF2-40B4-BE49-F238E27FC236}">
                <a16:creationId xmlns:a16="http://schemas.microsoft.com/office/drawing/2014/main" id="{00000000-0008-0000-1100-000039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176</xdr:row>
      <xdr:rowOff>28575</xdr:rowOff>
    </xdr:from>
    <xdr:to>
      <xdr:col>41</xdr:col>
      <xdr:colOff>361950</xdr:colOff>
      <xdr:row>177</xdr:row>
      <xdr:rowOff>0</xdr:rowOff>
    </xdr:to>
    <xdr:grpSp>
      <xdr:nvGrpSpPr>
        <xdr:cNvPr id="58" name="Group 517">
          <a:extLst>
            <a:ext uri="{FF2B5EF4-FFF2-40B4-BE49-F238E27FC236}">
              <a16:creationId xmlns:a16="http://schemas.microsoft.com/office/drawing/2014/main" id="{00000000-0008-0000-1100-00003A000000}"/>
            </a:ext>
          </a:extLst>
        </xdr:cNvPr>
        <xdr:cNvGrpSpPr>
          <a:grpSpLocks/>
        </xdr:cNvGrpSpPr>
      </xdr:nvGrpSpPr>
      <xdr:grpSpPr bwMode="auto">
        <a:xfrm>
          <a:off x="13122088" y="21162869"/>
          <a:ext cx="0" cy="318807"/>
          <a:chOff x="748" y="1063"/>
          <a:chExt cx="296" cy="24"/>
        </a:xfrm>
      </xdr:grpSpPr>
      <xdr:sp macro="" textlink="">
        <xdr:nvSpPr>
          <xdr:cNvPr id="59" name="Text Box 511">
            <a:extLst>
              <a:ext uri="{FF2B5EF4-FFF2-40B4-BE49-F238E27FC236}">
                <a16:creationId xmlns:a16="http://schemas.microsoft.com/office/drawing/2014/main" id="{00000000-0008-0000-1100-00003B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0" name="Text Box 512">
            <a:extLst>
              <a:ext uri="{FF2B5EF4-FFF2-40B4-BE49-F238E27FC236}">
                <a16:creationId xmlns:a16="http://schemas.microsoft.com/office/drawing/2014/main" id="{00000000-0008-0000-1100-00003C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1" name="Text Box 513">
            <a:extLst>
              <a:ext uri="{FF2B5EF4-FFF2-40B4-BE49-F238E27FC236}">
                <a16:creationId xmlns:a16="http://schemas.microsoft.com/office/drawing/2014/main" id="{00000000-0008-0000-1100-00003D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2" name="Text Box 514">
            <a:extLst>
              <a:ext uri="{FF2B5EF4-FFF2-40B4-BE49-F238E27FC236}">
                <a16:creationId xmlns:a16="http://schemas.microsoft.com/office/drawing/2014/main" id="{00000000-0008-0000-1100-00003E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63" name="Text Box 515">
            <a:extLst>
              <a:ext uri="{FF2B5EF4-FFF2-40B4-BE49-F238E27FC236}">
                <a16:creationId xmlns:a16="http://schemas.microsoft.com/office/drawing/2014/main" id="{00000000-0008-0000-1100-00003F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64" name="Text Box 516">
            <a:extLst>
              <a:ext uri="{FF2B5EF4-FFF2-40B4-BE49-F238E27FC236}">
                <a16:creationId xmlns:a16="http://schemas.microsoft.com/office/drawing/2014/main" id="{00000000-0008-0000-1100-000040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33</xdr:col>
      <xdr:colOff>152400</xdr:colOff>
      <xdr:row>177</xdr:row>
      <xdr:rowOff>0</xdr:rowOff>
    </xdr:from>
    <xdr:to>
      <xdr:col>41</xdr:col>
      <xdr:colOff>361950</xdr:colOff>
      <xdr:row>177</xdr:row>
      <xdr:rowOff>0</xdr:rowOff>
    </xdr:to>
    <xdr:grpSp>
      <xdr:nvGrpSpPr>
        <xdr:cNvPr id="65" name="Group 517">
          <a:extLst>
            <a:ext uri="{FF2B5EF4-FFF2-40B4-BE49-F238E27FC236}">
              <a16:creationId xmlns:a16="http://schemas.microsoft.com/office/drawing/2014/main" id="{00000000-0008-0000-1100-000041000000}"/>
            </a:ext>
          </a:extLst>
        </xdr:cNvPr>
        <xdr:cNvGrpSpPr>
          <a:grpSpLocks/>
        </xdr:cNvGrpSpPr>
      </xdr:nvGrpSpPr>
      <xdr:grpSpPr bwMode="auto">
        <a:xfrm>
          <a:off x="13122088" y="21481676"/>
          <a:ext cx="0" cy="0"/>
          <a:chOff x="748" y="1063"/>
          <a:chExt cx="296" cy="24"/>
        </a:xfrm>
      </xdr:grpSpPr>
      <xdr:sp macro="" textlink="">
        <xdr:nvSpPr>
          <xdr:cNvPr id="66" name="Text Box 511">
            <a:extLst>
              <a:ext uri="{FF2B5EF4-FFF2-40B4-BE49-F238E27FC236}">
                <a16:creationId xmlns:a16="http://schemas.microsoft.com/office/drawing/2014/main" id="{00000000-0008-0000-1100-000042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67" name="Text Box 512">
            <a:extLst>
              <a:ext uri="{FF2B5EF4-FFF2-40B4-BE49-F238E27FC236}">
                <a16:creationId xmlns:a16="http://schemas.microsoft.com/office/drawing/2014/main" id="{00000000-0008-0000-1100-000043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68" name="Text Box 513">
            <a:extLst>
              <a:ext uri="{FF2B5EF4-FFF2-40B4-BE49-F238E27FC236}">
                <a16:creationId xmlns:a16="http://schemas.microsoft.com/office/drawing/2014/main" id="{00000000-0008-0000-1100-000044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69" name="Text Box 514">
            <a:extLst>
              <a:ext uri="{FF2B5EF4-FFF2-40B4-BE49-F238E27FC236}">
                <a16:creationId xmlns:a16="http://schemas.microsoft.com/office/drawing/2014/main" id="{00000000-0008-0000-1100-000045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0" name="Text Box 515">
            <a:extLst>
              <a:ext uri="{FF2B5EF4-FFF2-40B4-BE49-F238E27FC236}">
                <a16:creationId xmlns:a16="http://schemas.microsoft.com/office/drawing/2014/main" id="{00000000-0008-0000-1100-000046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1" name="Text Box 516">
            <a:extLst>
              <a:ext uri="{FF2B5EF4-FFF2-40B4-BE49-F238E27FC236}">
                <a16:creationId xmlns:a16="http://schemas.microsoft.com/office/drawing/2014/main" id="{00000000-0008-0000-1100-000047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33</xdr:row>
      <xdr:rowOff>28575</xdr:rowOff>
    </xdr:from>
    <xdr:to>
      <xdr:col>60</xdr:col>
      <xdr:colOff>361950</xdr:colOff>
      <xdr:row>34</xdr:row>
      <xdr:rowOff>0</xdr:rowOff>
    </xdr:to>
    <xdr:grpSp>
      <xdr:nvGrpSpPr>
        <xdr:cNvPr id="72" name="Group 517">
          <a:extLst>
            <a:ext uri="{FF2B5EF4-FFF2-40B4-BE49-F238E27FC236}">
              <a16:creationId xmlns:a16="http://schemas.microsoft.com/office/drawing/2014/main" id="{00000000-0008-0000-1100-000048000000}"/>
            </a:ext>
          </a:extLst>
        </xdr:cNvPr>
        <xdr:cNvGrpSpPr>
          <a:grpSpLocks/>
        </xdr:cNvGrpSpPr>
      </xdr:nvGrpSpPr>
      <xdr:grpSpPr bwMode="auto">
        <a:xfrm>
          <a:off x="13122088" y="6965016"/>
          <a:ext cx="0" cy="273984"/>
          <a:chOff x="748" y="1063"/>
          <a:chExt cx="296" cy="24"/>
        </a:xfrm>
      </xdr:grpSpPr>
      <xdr:sp macro="" textlink="">
        <xdr:nvSpPr>
          <xdr:cNvPr id="73" name="Text Box 511">
            <a:extLst>
              <a:ext uri="{FF2B5EF4-FFF2-40B4-BE49-F238E27FC236}">
                <a16:creationId xmlns:a16="http://schemas.microsoft.com/office/drawing/2014/main" id="{00000000-0008-0000-1100-000049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74" name="Text Box 512">
            <a:extLst>
              <a:ext uri="{FF2B5EF4-FFF2-40B4-BE49-F238E27FC236}">
                <a16:creationId xmlns:a16="http://schemas.microsoft.com/office/drawing/2014/main" id="{00000000-0008-0000-1100-00004A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75" name="Text Box 513">
            <a:extLst>
              <a:ext uri="{FF2B5EF4-FFF2-40B4-BE49-F238E27FC236}">
                <a16:creationId xmlns:a16="http://schemas.microsoft.com/office/drawing/2014/main" id="{00000000-0008-0000-1100-00004B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76" name="Text Box 514">
            <a:extLst>
              <a:ext uri="{FF2B5EF4-FFF2-40B4-BE49-F238E27FC236}">
                <a16:creationId xmlns:a16="http://schemas.microsoft.com/office/drawing/2014/main" id="{00000000-0008-0000-1100-00004C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77" name="Text Box 515">
            <a:extLst>
              <a:ext uri="{FF2B5EF4-FFF2-40B4-BE49-F238E27FC236}">
                <a16:creationId xmlns:a16="http://schemas.microsoft.com/office/drawing/2014/main" id="{00000000-0008-0000-1100-00004D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78" name="Text Box 516">
            <a:extLst>
              <a:ext uri="{FF2B5EF4-FFF2-40B4-BE49-F238E27FC236}">
                <a16:creationId xmlns:a16="http://schemas.microsoft.com/office/drawing/2014/main" id="{00000000-0008-0000-1100-00004E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78</xdr:row>
      <xdr:rowOff>19050</xdr:rowOff>
    </xdr:from>
    <xdr:to>
      <xdr:col>60</xdr:col>
      <xdr:colOff>361950</xdr:colOff>
      <xdr:row>79</xdr:row>
      <xdr:rowOff>0</xdr:rowOff>
    </xdr:to>
    <xdr:grpSp>
      <xdr:nvGrpSpPr>
        <xdr:cNvPr id="79" name="Group 518">
          <a:extLst>
            <a:ext uri="{FF2B5EF4-FFF2-40B4-BE49-F238E27FC236}">
              <a16:creationId xmlns:a16="http://schemas.microsoft.com/office/drawing/2014/main" id="{00000000-0008-0000-1100-00004F000000}"/>
            </a:ext>
          </a:extLst>
        </xdr:cNvPr>
        <xdr:cNvGrpSpPr>
          <a:grpSpLocks/>
        </xdr:cNvGrpSpPr>
      </xdr:nvGrpSpPr>
      <xdr:grpSpPr bwMode="auto">
        <a:xfrm>
          <a:off x="13122088" y="11079256"/>
          <a:ext cx="0" cy="384362"/>
          <a:chOff x="748" y="1063"/>
          <a:chExt cx="296" cy="24"/>
        </a:xfrm>
      </xdr:grpSpPr>
      <xdr:sp macro="" textlink="">
        <xdr:nvSpPr>
          <xdr:cNvPr id="80" name="Text Box 519">
            <a:extLst>
              <a:ext uri="{FF2B5EF4-FFF2-40B4-BE49-F238E27FC236}">
                <a16:creationId xmlns:a16="http://schemas.microsoft.com/office/drawing/2014/main" id="{00000000-0008-0000-1100-000050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81" name="Text Box 520">
            <a:extLst>
              <a:ext uri="{FF2B5EF4-FFF2-40B4-BE49-F238E27FC236}">
                <a16:creationId xmlns:a16="http://schemas.microsoft.com/office/drawing/2014/main" id="{00000000-0008-0000-1100-000051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82" name="Text Box 521">
            <a:extLst>
              <a:ext uri="{FF2B5EF4-FFF2-40B4-BE49-F238E27FC236}">
                <a16:creationId xmlns:a16="http://schemas.microsoft.com/office/drawing/2014/main" id="{00000000-0008-0000-1100-000052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83" name="Text Box 522">
            <a:extLst>
              <a:ext uri="{FF2B5EF4-FFF2-40B4-BE49-F238E27FC236}">
                <a16:creationId xmlns:a16="http://schemas.microsoft.com/office/drawing/2014/main" id="{00000000-0008-0000-1100-000053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84" name="Text Box 523">
            <a:extLst>
              <a:ext uri="{FF2B5EF4-FFF2-40B4-BE49-F238E27FC236}">
                <a16:creationId xmlns:a16="http://schemas.microsoft.com/office/drawing/2014/main" id="{00000000-0008-0000-1100-000054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85" name="Text Box 524">
            <a:extLst>
              <a:ext uri="{FF2B5EF4-FFF2-40B4-BE49-F238E27FC236}">
                <a16:creationId xmlns:a16="http://schemas.microsoft.com/office/drawing/2014/main" id="{00000000-0008-0000-1100-000055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144</xdr:row>
      <xdr:rowOff>19050</xdr:rowOff>
    </xdr:from>
    <xdr:to>
      <xdr:col>60</xdr:col>
      <xdr:colOff>361950</xdr:colOff>
      <xdr:row>145</xdr:row>
      <xdr:rowOff>0</xdr:rowOff>
    </xdr:to>
    <xdr:grpSp>
      <xdr:nvGrpSpPr>
        <xdr:cNvPr id="86" name="Group 525">
          <a:extLst>
            <a:ext uri="{FF2B5EF4-FFF2-40B4-BE49-F238E27FC236}">
              <a16:creationId xmlns:a16="http://schemas.microsoft.com/office/drawing/2014/main" id="{00000000-0008-0000-1100-000056000000}"/>
            </a:ext>
          </a:extLst>
        </xdr:cNvPr>
        <xdr:cNvGrpSpPr>
          <a:grpSpLocks/>
        </xdr:cNvGrpSpPr>
      </xdr:nvGrpSpPr>
      <xdr:grpSpPr bwMode="auto">
        <a:xfrm>
          <a:off x="13122088" y="16995962"/>
          <a:ext cx="0" cy="496420"/>
          <a:chOff x="748" y="1063"/>
          <a:chExt cx="296" cy="24"/>
        </a:xfrm>
      </xdr:grpSpPr>
      <xdr:sp macro="" textlink="">
        <xdr:nvSpPr>
          <xdr:cNvPr id="87" name="Text Box 526">
            <a:extLst>
              <a:ext uri="{FF2B5EF4-FFF2-40B4-BE49-F238E27FC236}">
                <a16:creationId xmlns:a16="http://schemas.microsoft.com/office/drawing/2014/main" id="{00000000-0008-0000-1100-000057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88" name="Text Box 527">
            <a:extLst>
              <a:ext uri="{FF2B5EF4-FFF2-40B4-BE49-F238E27FC236}">
                <a16:creationId xmlns:a16="http://schemas.microsoft.com/office/drawing/2014/main" id="{00000000-0008-0000-1100-000058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89" name="Text Box 528">
            <a:extLst>
              <a:ext uri="{FF2B5EF4-FFF2-40B4-BE49-F238E27FC236}">
                <a16:creationId xmlns:a16="http://schemas.microsoft.com/office/drawing/2014/main" id="{00000000-0008-0000-1100-000059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90" name="Text Box 529">
            <a:extLst>
              <a:ext uri="{FF2B5EF4-FFF2-40B4-BE49-F238E27FC236}">
                <a16:creationId xmlns:a16="http://schemas.microsoft.com/office/drawing/2014/main" id="{00000000-0008-0000-1100-00005A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91" name="Text Box 530">
            <a:extLst>
              <a:ext uri="{FF2B5EF4-FFF2-40B4-BE49-F238E27FC236}">
                <a16:creationId xmlns:a16="http://schemas.microsoft.com/office/drawing/2014/main" id="{00000000-0008-0000-1100-00005B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92" name="Text Box 531">
            <a:extLst>
              <a:ext uri="{FF2B5EF4-FFF2-40B4-BE49-F238E27FC236}">
                <a16:creationId xmlns:a16="http://schemas.microsoft.com/office/drawing/2014/main" id="{00000000-0008-0000-1100-00005C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53</xdr:col>
      <xdr:colOff>11206</xdr:colOff>
      <xdr:row>166</xdr:row>
      <xdr:rowOff>1</xdr:rowOff>
    </xdr:from>
    <xdr:to>
      <xdr:col>60</xdr:col>
      <xdr:colOff>456079</xdr:colOff>
      <xdr:row>167</xdr:row>
      <xdr:rowOff>0</xdr:rowOff>
    </xdr:to>
    <xdr:grpSp>
      <xdr:nvGrpSpPr>
        <xdr:cNvPr id="93" name="Group 532">
          <a:extLst>
            <a:ext uri="{FF2B5EF4-FFF2-40B4-BE49-F238E27FC236}">
              <a16:creationId xmlns:a16="http://schemas.microsoft.com/office/drawing/2014/main" id="{00000000-0008-0000-1100-00005D000000}"/>
            </a:ext>
          </a:extLst>
        </xdr:cNvPr>
        <xdr:cNvGrpSpPr>
          <a:grpSpLocks/>
        </xdr:cNvGrpSpPr>
      </xdr:nvGrpSpPr>
      <xdr:grpSpPr bwMode="auto">
        <a:xfrm>
          <a:off x="13122088" y="19072413"/>
          <a:ext cx="0" cy="448234"/>
          <a:chOff x="748" y="1063"/>
          <a:chExt cx="296" cy="24"/>
        </a:xfrm>
      </xdr:grpSpPr>
      <xdr:sp macro="" textlink="">
        <xdr:nvSpPr>
          <xdr:cNvPr id="94" name="Text Box 533">
            <a:extLst>
              <a:ext uri="{FF2B5EF4-FFF2-40B4-BE49-F238E27FC236}">
                <a16:creationId xmlns:a16="http://schemas.microsoft.com/office/drawing/2014/main" id="{00000000-0008-0000-1100-00005E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95" name="Text Box 534">
            <a:extLst>
              <a:ext uri="{FF2B5EF4-FFF2-40B4-BE49-F238E27FC236}">
                <a16:creationId xmlns:a16="http://schemas.microsoft.com/office/drawing/2014/main" id="{00000000-0008-0000-1100-00005F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96" name="Text Box 535">
            <a:extLst>
              <a:ext uri="{FF2B5EF4-FFF2-40B4-BE49-F238E27FC236}">
                <a16:creationId xmlns:a16="http://schemas.microsoft.com/office/drawing/2014/main" id="{00000000-0008-0000-1100-000060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97" name="Text Box 536">
            <a:extLst>
              <a:ext uri="{FF2B5EF4-FFF2-40B4-BE49-F238E27FC236}">
                <a16:creationId xmlns:a16="http://schemas.microsoft.com/office/drawing/2014/main" id="{00000000-0008-0000-1100-000061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98" name="Text Box 537">
            <a:extLst>
              <a:ext uri="{FF2B5EF4-FFF2-40B4-BE49-F238E27FC236}">
                <a16:creationId xmlns:a16="http://schemas.microsoft.com/office/drawing/2014/main" id="{00000000-0008-0000-1100-000062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99" name="Text Box 538">
            <a:extLst>
              <a:ext uri="{FF2B5EF4-FFF2-40B4-BE49-F238E27FC236}">
                <a16:creationId xmlns:a16="http://schemas.microsoft.com/office/drawing/2014/main" id="{00000000-0008-0000-1100-000063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156884</xdr:colOff>
      <xdr:row>122</xdr:row>
      <xdr:rowOff>11206</xdr:rowOff>
    </xdr:from>
    <xdr:to>
      <xdr:col>60</xdr:col>
      <xdr:colOff>366434</xdr:colOff>
      <xdr:row>122</xdr:row>
      <xdr:rowOff>291353</xdr:rowOff>
    </xdr:to>
    <xdr:grpSp>
      <xdr:nvGrpSpPr>
        <xdr:cNvPr id="100" name="Group 532">
          <a:extLst>
            <a:ext uri="{FF2B5EF4-FFF2-40B4-BE49-F238E27FC236}">
              <a16:creationId xmlns:a16="http://schemas.microsoft.com/office/drawing/2014/main" id="{00000000-0008-0000-1100-000064000000}"/>
            </a:ext>
          </a:extLst>
        </xdr:cNvPr>
        <xdr:cNvGrpSpPr>
          <a:grpSpLocks/>
        </xdr:cNvGrpSpPr>
      </xdr:nvGrpSpPr>
      <xdr:grpSpPr bwMode="auto">
        <a:xfrm>
          <a:off x="13122088" y="15038294"/>
          <a:ext cx="0" cy="280147"/>
          <a:chOff x="748" y="1063"/>
          <a:chExt cx="296" cy="24"/>
        </a:xfrm>
      </xdr:grpSpPr>
      <xdr:sp macro="" textlink="">
        <xdr:nvSpPr>
          <xdr:cNvPr id="101" name="Text Box 533">
            <a:extLst>
              <a:ext uri="{FF2B5EF4-FFF2-40B4-BE49-F238E27FC236}">
                <a16:creationId xmlns:a16="http://schemas.microsoft.com/office/drawing/2014/main" id="{00000000-0008-0000-1100-000065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02" name="Text Box 534">
            <a:extLst>
              <a:ext uri="{FF2B5EF4-FFF2-40B4-BE49-F238E27FC236}">
                <a16:creationId xmlns:a16="http://schemas.microsoft.com/office/drawing/2014/main" id="{00000000-0008-0000-1100-000066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03" name="Text Box 535">
            <a:extLst>
              <a:ext uri="{FF2B5EF4-FFF2-40B4-BE49-F238E27FC236}">
                <a16:creationId xmlns:a16="http://schemas.microsoft.com/office/drawing/2014/main" id="{00000000-0008-0000-1100-000067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04" name="Text Box 536">
            <a:extLst>
              <a:ext uri="{FF2B5EF4-FFF2-40B4-BE49-F238E27FC236}">
                <a16:creationId xmlns:a16="http://schemas.microsoft.com/office/drawing/2014/main" id="{00000000-0008-0000-1100-000068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05" name="Text Box 537">
            <a:extLst>
              <a:ext uri="{FF2B5EF4-FFF2-40B4-BE49-F238E27FC236}">
                <a16:creationId xmlns:a16="http://schemas.microsoft.com/office/drawing/2014/main" id="{00000000-0008-0000-1100-000069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06" name="Text Box 538">
            <a:extLst>
              <a:ext uri="{FF2B5EF4-FFF2-40B4-BE49-F238E27FC236}">
                <a16:creationId xmlns:a16="http://schemas.microsoft.com/office/drawing/2014/main" id="{00000000-0008-0000-1100-00006A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224120</xdr:colOff>
      <xdr:row>100</xdr:row>
      <xdr:rowOff>33618</xdr:rowOff>
    </xdr:from>
    <xdr:to>
      <xdr:col>60</xdr:col>
      <xdr:colOff>433670</xdr:colOff>
      <xdr:row>100</xdr:row>
      <xdr:rowOff>347943</xdr:rowOff>
    </xdr:to>
    <xdr:grpSp>
      <xdr:nvGrpSpPr>
        <xdr:cNvPr id="107" name="Group 532">
          <a:extLst>
            <a:ext uri="{FF2B5EF4-FFF2-40B4-BE49-F238E27FC236}">
              <a16:creationId xmlns:a16="http://schemas.microsoft.com/office/drawing/2014/main" id="{00000000-0008-0000-1100-00006B000000}"/>
            </a:ext>
          </a:extLst>
        </xdr:cNvPr>
        <xdr:cNvGrpSpPr>
          <a:grpSpLocks/>
        </xdr:cNvGrpSpPr>
      </xdr:nvGrpSpPr>
      <xdr:grpSpPr bwMode="auto">
        <a:xfrm>
          <a:off x="13122088" y="13088471"/>
          <a:ext cx="0" cy="314325"/>
          <a:chOff x="748" y="1063"/>
          <a:chExt cx="296" cy="24"/>
        </a:xfrm>
      </xdr:grpSpPr>
      <xdr:sp macro="" textlink="">
        <xdr:nvSpPr>
          <xdr:cNvPr id="108" name="Text Box 533">
            <a:extLst>
              <a:ext uri="{FF2B5EF4-FFF2-40B4-BE49-F238E27FC236}">
                <a16:creationId xmlns:a16="http://schemas.microsoft.com/office/drawing/2014/main" id="{00000000-0008-0000-1100-00006C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09" name="Text Box 534">
            <a:extLst>
              <a:ext uri="{FF2B5EF4-FFF2-40B4-BE49-F238E27FC236}">
                <a16:creationId xmlns:a16="http://schemas.microsoft.com/office/drawing/2014/main" id="{00000000-0008-0000-1100-00006D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10" name="Text Box 535">
            <a:extLst>
              <a:ext uri="{FF2B5EF4-FFF2-40B4-BE49-F238E27FC236}">
                <a16:creationId xmlns:a16="http://schemas.microsoft.com/office/drawing/2014/main" id="{00000000-0008-0000-1100-00006E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11" name="Text Box 536">
            <a:extLst>
              <a:ext uri="{FF2B5EF4-FFF2-40B4-BE49-F238E27FC236}">
                <a16:creationId xmlns:a16="http://schemas.microsoft.com/office/drawing/2014/main" id="{00000000-0008-0000-1100-00006F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12" name="Text Box 537">
            <a:extLst>
              <a:ext uri="{FF2B5EF4-FFF2-40B4-BE49-F238E27FC236}">
                <a16:creationId xmlns:a16="http://schemas.microsoft.com/office/drawing/2014/main" id="{00000000-0008-0000-1100-000070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13" name="Text Box 538">
            <a:extLst>
              <a:ext uri="{FF2B5EF4-FFF2-40B4-BE49-F238E27FC236}">
                <a16:creationId xmlns:a16="http://schemas.microsoft.com/office/drawing/2014/main" id="{00000000-0008-0000-1100-000071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190500</xdr:colOff>
      <xdr:row>56</xdr:row>
      <xdr:rowOff>22412</xdr:rowOff>
    </xdr:from>
    <xdr:to>
      <xdr:col>60</xdr:col>
      <xdr:colOff>344021</xdr:colOff>
      <xdr:row>56</xdr:row>
      <xdr:rowOff>324971</xdr:rowOff>
    </xdr:to>
    <xdr:grpSp>
      <xdr:nvGrpSpPr>
        <xdr:cNvPr id="114" name="Group 532">
          <a:extLst>
            <a:ext uri="{FF2B5EF4-FFF2-40B4-BE49-F238E27FC236}">
              <a16:creationId xmlns:a16="http://schemas.microsoft.com/office/drawing/2014/main" id="{00000000-0008-0000-1100-000072000000}"/>
            </a:ext>
          </a:extLst>
        </xdr:cNvPr>
        <xdr:cNvGrpSpPr>
          <a:grpSpLocks/>
        </xdr:cNvGrpSpPr>
      </xdr:nvGrpSpPr>
      <xdr:grpSpPr bwMode="auto">
        <a:xfrm>
          <a:off x="13122088" y="9099177"/>
          <a:ext cx="0" cy="302559"/>
          <a:chOff x="748" y="1063"/>
          <a:chExt cx="296" cy="24"/>
        </a:xfrm>
      </xdr:grpSpPr>
      <xdr:sp macro="" textlink="">
        <xdr:nvSpPr>
          <xdr:cNvPr id="115" name="Text Box 533">
            <a:extLst>
              <a:ext uri="{FF2B5EF4-FFF2-40B4-BE49-F238E27FC236}">
                <a16:creationId xmlns:a16="http://schemas.microsoft.com/office/drawing/2014/main" id="{00000000-0008-0000-1100-000073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16" name="Text Box 534">
            <a:extLst>
              <a:ext uri="{FF2B5EF4-FFF2-40B4-BE49-F238E27FC236}">
                <a16:creationId xmlns:a16="http://schemas.microsoft.com/office/drawing/2014/main" id="{00000000-0008-0000-1100-000074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17" name="Text Box 535">
            <a:extLst>
              <a:ext uri="{FF2B5EF4-FFF2-40B4-BE49-F238E27FC236}">
                <a16:creationId xmlns:a16="http://schemas.microsoft.com/office/drawing/2014/main" id="{00000000-0008-0000-1100-000075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18" name="Text Box 536">
            <a:extLst>
              <a:ext uri="{FF2B5EF4-FFF2-40B4-BE49-F238E27FC236}">
                <a16:creationId xmlns:a16="http://schemas.microsoft.com/office/drawing/2014/main" id="{00000000-0008-0000-1100-000076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19" name="Text Box 537">
            <a:extLst>
              <a:ext uri="{FF2B5EF4-FFF2-40B4-BE49-F238E27FC236}">
                <a16:creationId xmlns:a16="http://schemas.microsoft.com/office/drawing/2014/main" id="{00000000-0008-0000-1100-000077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20" name="Text Box 538">
            <a:extLst>
              <a:ext uri="{FF2B5EF4-FFF2-40B4-BE49-F238E27FC236}">
                <a16:creationId xmlns:a16="http://schemas.microsoft.com/office/drawing/2014/main" id="{00000000-0008-0000-1100-000078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176</xdr:row>
      <xdr:rowOff>28575</xdr:rowOff>
    </xdr:from>
    <xdr:to>
      <xdr:col>60</xdr:col>
      <xdr:colOff>361950</xdr:colOff>
      <xdr:row>177</xdr:row>
      <xdr:rowOff>0</xdr:rowOff>
    </xdr:to>
    <xdr:grpSp>
      <xdr:nvGrpSpPr>
        <xdr:cNvPr id="121" name="Group 517">
          <a:extLst>
            <a:ext uri="{FF2B5EF4-FFF2-40B4-BE49-F238E27FC236}">
              <a16:creationId xmlns:a16="http://schemas.microsoft.com/office/drawing/2014/main" id="{00000000-0008-0000-1100-000079000000}"/>
            </a:ext>
          </a:extLst>
        </xdr:cNvPr>
        <xdr:cNvGrpSpPr>
          <a:grpSpLocks/>
        </xdr:cNvGrpSpPr>
      </xdr:nvGrpSpPr>
      <xdr:grpSpPr bwMode="auto">
        <a:xfrm>
          <a:off x="13122088" y="21162869"/>
          <a:ext cx="0" cy="318807"/>
          <a:chOff x="748" y="1063"/>
          <a:chExt cx="296" cy="24"/>
        </a:xfrm>
      </xdr:grpSpPr>
      <xdr:sp macro="" textlink="">
        <xdr:nvSpPr>
          <xdr:cNvPr id="122" name="Text Box 511">
            <a:extLst>
              <a:ext uri="{FF2B5EF4-FFF2-40B4-BE49-F238E27FC236}">
                <a16:creationId xmlns:a16="http://schemas.microsoft.com/office/drawing/2014/main" id="{00000000-0008-0000-1100-00007A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23" name="Text Box 512">
            <a:extLst>
              <a:ext uri="{FF2B5EF4-FFF2-40B4-BE49-F238E27FC236}">
                <a16:creationId xmlns:a16="http://schemas.microsoft.com/office/drawing/2014/main" id="{00000000-0008-0000-1100-00007B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24" name="Text Box 513">
            <a:extLst>
              <a:ext uri="{FF2B5EF4-FFF2-40B4-BE49-F238E27FC236}">
                <a16:creationId xmlns:a16="http://schemas.microsoft.com/office/drawing/2014/main" id="{00000000-0008-0000-1100-00007C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25" name="Text Box 514">
            <a:extLst>
              <a:ext uri="{FF2B5EF4-FFF2-40B4-BE49-F238E27FC236}">
                <a16:creationId xmlns:a16="http://schemas.microsoft.com/office/drawing/2014/main" id="{00000000-0008-0000-1100-00007D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26" name="Text Box 515">
            <a:extLst>
              <a:ext uri="{FF2B5EF4-FFF2-40B4-BE49-F238E27FC236}">
                <a16:creationId xmlns:a16="http://schemas.microsoft.com/office/drawing/2014/main" id="{00000000-0008-0000-1100-00007E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27" name="Text Box 516">
            <a:extLst>
              <a:ext uri="{FF2B5EF4-FFF2-40B4-BE49-F238E27FC236}">
                <a16:creationId xmlns:a16="http://schemas.microsoft.com/office/drawing/2014/main" id="{00000000-0008-0000-1100-00007F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52</xdr:col>
      <xdr:colOff>152400</xdr:colOff>
      <xdr:row>177</xdr:row>
      <xdr:rowOff>0</xdr:rowOff>
    </xdr:from>
    <xdr:to>
      <xdr:col>60</xdr:col>
      <xdr:colOff>361950</xdr:colOff>
      <xdr:row>177</xdr:row>
      <xdr:rowOff>0</xdr:rowOff>
    </xdr:to>
    <xdr:grpSp>
      <xdr:nvGrpSpPr>
        <xdr:cNvPr id="128" name="Group 517">
          <a:extLst>
            <a:ext uri="{FF2B5EF4-FFF2-40B4-BE49-F238E27FC236}">
              <a16:creationId xmlns:a16="http://schemas.microsoft.com/office/drawing/2014/main" id="{00000000-0008-0000-1100-000080000000}"/>
            </a:ext>
          </a:extLst>
        </xdr:cNvPr>
        <xdr:cNvGrpSpPr>
          <a:grpSpLocks/>
        </xdr:cNvGrpSpPr>
      </xdr:nvGrpSpPr>
      <xdr:grpSpPr bwMode="auto">
        <a:xfrm>
          <a:off x="13122088" y="21481676"/>
          <a:ext cx="0" cy="0"/>
          <a:chOff x="748" y="1063"/>
          <a:chExt cx="296" cy="24"/>
        </a:xfrm>
      </xdr:grpSpPr>
      <xdr:sp macro="" textlink="">
        <xdr:nvSpPr>
          <xdr:cNvPr id="129" name="Text Box 511">
            <a:extLst>
              <a:ext uri="{FF2B5EF4-FFF2-40B4-BE49-F238E27FC236}">
                <a16:creationId xmlns:a16="http://schemas.microsoft.com/office/drawing/2014/main" id="{00000000-0008-0000-1100-000081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30" name="Text Box 512">
            <a:extLst>
              <a:ext uri="{FF2B5EF4-FFF2-40B4-BE49-F238E27FC236}">
                <a16:creationId xmlns:a16="http://schemas.microsoft.com/office/drawing/2014/main" id="{00000000-0008-0000-1100-000082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31" name="Text Box 513">
            <a:extLst>
              <a:ext uri="{FF2B5EF4-FFF2-40B4-BE49-F238E27FC236}">
                <a16:creationId xmlns:a16="http://schemas.microsoft.com/office/drawing/2014/main" id="{00000000-0008-0000-1100-000083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32" name="Text Box 514">
            <a:extLst>
              <a:ext uri="{FF2B5EF4-FFF2-40B4-BE49-F238E27FC236}">
                <a16:creationId xmlns:a16="http://schemas.microsoft.com/office/drawing/2014/main" id="{00000000-0008-0000-1100-000084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33" name="Text Box 515">
            <a:extLst>
              <a:ext uri="{FF2B5EF4-FFF2-40B4-BE49-F238E27FC236}">
                <a16:creationId xmlns:a16="http://schemas.microsoft.com/office/drawing/2014/main" id="{00000000-0008-0000-1100-000085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34" name="Text Box 516">
            <a:extLst>
              <a:ext uri="{FF2B5EF4-FFF2-40B4-BE49-F238E27FC236}">
                <a16:creationId xmlns:a16="http://schemas.microsoft.com/office/drawing/2014/main" id="{00000000-0008-0000-1100-000086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33</xdr:row>
      <xdr:rowOff>28575</xdr:rowOff>
    </xdr:from>
    <xdr:to>
      <xdr:col>79</xdr:col>
      <xdr:colOff>361950</xdr:colOff>
      <xdr:row>34</xdr:row>
      <xdr:rowOff>0</xdr:rowOff>
    </xdr:to>
    <xdr:grpSp>
      <xdr:nvGrpSpPr>
        <xdr:cNvPr id="135" name="Group 517">
          <a:extLst>
            <a:ext uri="{FF2B5EF4-FFF2-40B4-BE49-F238E27FC236}">
              <a16:creationId xmlns:a16="http://schemas.microsoft.com/office/drawing/2014/main" id="{00000000-0008-0000-1100-000087000000}"/>
            </a:ext>
          </a:extLst>
        </xdr:cNvPr>
        <xdr:cNvGrpSpPr>
          <a:grpSpLocks/>
        </xdr:cNvGrpSpPr>
      </xdr:nvGrpSpPr>
      <xdr:grpSpPr bwMode="auto">
        <a:xfrm>
          <a:off x="13122088" y="6965016"/>
          <a:ext cx="0" cy="273984"/>
          <a:chOff x="748" y="1063"/>
          <a:chExt cx="296" cy="24"/>
        </a:xfrm>
      </xdr:grpSpPr>
      <xdr:sp macro="" textlink="">
        <xdr:nvSpPr>
          <xdr:cNvPr id="136" name="Text Box 511">
            <a:extLst>
              <a:ext uri="{FF2B5EF4-FFF2-40B4-BE49-F238E27FC236}">
                <a16:creationId xmlns:a16="http://schemas.microsoft.com/office/drawing/2014/main" id="{00000000-0008-0000-1100-000088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37" name="Text Box 512">
            <a:extLst>
              <a:ext uri="{FF2B5EF4-FFF2-40B4-BE49-F238E27FC236}">
                <a16:creationId xmlns:a16="http://schemas.microsoft.com/office/drawing/2014/main" id="{00000000-0008-0000-1100-000089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38" name="Text Box 513">
            <a:extLst>
              <a:ext uri="{FF2B5EF4-FFF2-40B4-BE49-F238E27FC236}">
                <a16:creationId xmlns:a16="http://schemas.microsoft.com/office/drawing/2014/main" id="{00000000-0008-0000-1100-00008A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39" name="Text Box 514">
            <a:extLst>
              <a:ext uri="{FF2B5EF4-FFF2-40B4-BE49-F238E27FC236}">
                <a16:creationId xmlns:a16="http://schemas.microsoft.com/office/drawing/2014/main" id="{00000000-0008-0000-1100-00008B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40" name="Text Box 515">
            <a:extLst>
              <a:ext uri="{FF2B5EF4-FFF2-40B4-BE49-F238E27FC236}">
                <a16:creationId xmlns:a16="http://schemas.microsoft.com/office/drawing/2014/main" id="{00000000-0008-0000-1100-00008C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41" name="Text Box 516">
            <a:extLst>
              <a:ext uri="{FF2B5EF4-FFF2-40B4-BE49-F238E27FC236}">
                <a16:creationId xmlns:a16="http://schemas.microsoft.com/office/drawing/2014/main" id="{00000000-0008-0000-1100-00008D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78</xdr:row>
      <xdr:rowOff>19050</xdr:rowOff>
    </xdr:from>
    <xdr:to>
      <xdr:col>79</xdr:col>
      <xdr:colOff>361950</xdr:colOff>
      <xdr:row>79</xdr:row>
      <xdr:rowOff>0</xdr:rowOff>
    </xdr:to>
    <xdr:grpSp>
      <xdr:nvGrpSpPr>
        <xdr:cNvPr id="142" name="Group 518">
          <a:extLst>
            <a:ext uri="{FF2B5EF4-FFF2-40B4-BE49-F238E27FC236}">
              <a16:creationId xmlns:a16="http://schemas.microsoft.com/office/drawing/2014/main" id="{00000000-0008-0000-1100-00008E000000}"/>
            </a:ext>
          </a:extLst>
        </xdr:cNvPr>
        <xdr:cNvGrpSpPr>
          <a:grpSpLocks/>
        </xdr:cNvGrpSpPr>
      </xdr:nvGrpSpPr>
      <xdr:grpSpPr bwMode="auto">
        <a:xfrm>
          <a:off x="13122088" y="11079256"/>
          <a:ext cx="0" cy="384362"/>
          <a:chOff x="748" y="1063"/>
          <a:chExt cx="296" cy="24"/>
        </a:xfrm>
      </xdr:grpSpPr>
      <xdr:sp macro="" textlink="">
        <xdr:nvSpPr>
          <xdr:cNvPr id="143" name="Text Box 519">
            <a:extLst>
              <a:ext uri="{FF2B5EF4-FFF2-40B4-BE49-F238E27FC236}">
                <a16:creationId xmlns:a16="http://schemas.microsoft.com/office/drawing/2014/main" id="{00000000-0008-0000-1100-00008F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44" name="Text Box 520">
            <a:extLst>
              <a:ext uri="{FF2B5EF4-FFF2-40B4-BE49-F238E27FC236}">
                <a16:creationId xmlns:a16="http://schemas.microsoft.com/office/drawing/2014/main" id="{00000000-0008-0000-1100-000090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45" name="Text Box 521">
            <a:extLst>
              <a:ext uri="{FF2B5EF4-FFF2-40B4-BE49-F238E27FC236}">
                <a16:creationId xmlns:a16="http://schemas.microsoft.com/office/drawing/2014/main" id="{00000000-0008-0000-1100-000091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46" name="Text Box 522">
            <a:extLst>
              <a:ext uri="{FF2B5EF4-FFF2-40B4-BE49-F238E27FC236}">
                <a16:creationId xmlns:a16="http://schemas.microsoft.com/office/drawing/2014/main" id="{00000000-0008-0000-1100-000092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47" name="Text Box 523">
            <a:extLst>
              <a:ext uri="{FF2B5EF4-FFF2-40B4-BE49-F238E27FC236}">
                <a16:creationId xmlns:a16="http://schemas.microsoft.com/office/drawing/2014/main" id="{00000000-0008-0000-1100-000093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48" name="Text Box 524">
            <a:extLst>
              <a:ext uri="{FF2B5EF4-FFF2-40B4-BE49-F238E27FC236}">
                <a16:creationId xmlns:a16="http://schemas.microsoft.com/office/drawing/2014/main" id="{00000000-0008-0000-1100-000094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144</xdr:row>
      <xdr:rowOff>19050</xdr:rowOff>
    </xdr:from>
    <xdr:to>
      <xdr:col>79</xdr:col>
      <xdr:colOff>361950</xdr:colOff>
      <xdr:row>145</xdr:row>
      <xdr:rowOff>0</xdr:rowOff>
    </xdr:to>
    <xdr:grpSp>
      <xdr:nvGrpSpPr>
        <xdr:cNvPr id="149" name="Group 525">
          <a:extLst>
            <a:ext uri="{FF2B5EF4-FFF2-40B4-BE49-F238E27FC236}">
              <a16:creationId xmlns:a16="http://schemas.microsoft.com/office/drawing/2014/main" id="{00000000-0008-0000-1100-000095000000}"/>
            </a:ext>
          </a:extLst>
        </xdr:cNvPr>
        <xdr:cNvGrpSpPr>
          <a:grpSpLocks/>
        </xdr:cNvGrpSpPr>
      </xdr:nvGrpSpPr>
      <xdr:grpSpPr bwMode="auto">
        <a:xfrm>
          <a:off x="13122088" y="16995962"/>
          <a:ext cx="0" cy="496420"/>
          <a:chOff x="748" y="1063"/>
          <a:chExt cx="296" cy="24"/>
        </a:xfrm>
      </xdr:grpSpPr>
      <xdr:sp macro="" textlink="">
        <xdr:nvSpPr>
          <xdr:cNvPr id="150" name="Text Box 526">
            <a:extLst>
              <a:ext uri="{FF2B5EF4-FFF2-40B4-BE49-F238E27FC236}">
                <a16:creationId xmlns:a16="http://schemas.microsoft.com/office/drawing/2014/main" id="{00000000-0008-0000-1100-000096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51" name="Text Box 527">
            <a:extLst>
              <a:ext uri="{FF2B5EF4-FFF2-40B4-BE49-F238E27FC236}">
                <a16:creationId xmlns:a16="http://schemas.microsoft.com/office/drawing/2014/main" id="{00000000-0008-0000-1100-000097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52" name="Text Box 528">
            <a:extLst>
              <a:ext uri="{FF2B5EF4-FFF2-40B4-BE49-F238E27FC236}">
                <a16:creationId xmlns:a16="http://schemas.microsoft.com/office/drawing/2014/main" id="{00000000-0008-0000-1100-000098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53" name="Text Box 529">
            <a:extLst>
              <a:ext uri="{FF2B5EF4-FFF2-40B4-BE49-F238E27FC236}">
                <a16:creationId xmlns:a16="http://schemas.microsoft.com/office/drawing/2014/main" id="{00000000-0008-0000-1100-000099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54" name="Text Box 530">
            <a:extLst>
              <a:ext uri="{FF2B5EF4-FFF2-40B4-BE49-F238E27FC236}">
                <a16:creationId xmlns:a16="http://schemas.microsoft.com/office/drawing/2014/main" id="{00000000-0008-0000-1100-00009A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55" name="Text Box 531">
            <a:extLst>
              <a:ext uri="{FF2B5EF4-FFF2-40B4-BE49-F238E27FC236}">
                <a16:creationId xmlns:a16="http://schemas.microsoft.com/office/drawing/2014/main" id="{00000000-0008-0000-1100-00009B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72</xdr:col>
      <xdr:colOff>11206</xdr:colOff>
      <xdr:row>166</xdr:row>
      <xdr:rowOff>1</xdr:rowOff>
    </xdr:from>
    <xdr:to>
      <xdr:col>79</xdr:col>
      <xdr:colOff>456079</xdr:colOff>
      <xdr:row>167</xdr:row>
      <xdr:rowOff>0</xdr:rowOff>
    </xdr:to>
    <xdr:grpSp>
      <xdr:nvGrpSpPr>
        <xdr:cNvPr id="156" name="Group 532">
          <a:extLst>
            <a:ext uri="{FF2B5EF4-FFF2-40B4-BE49-F238E27FC236}">
              <a16:creationId xmlns:a16="http://schemas.microsoft.com/office/drawing/2014/main" id="{00000000-0008-0000-1100-00009C000000}"/>
            </a:ext>
          </a:extLst>
        </xdr:cNvPr>
        <xdr:cNvGrpSpPr>
          <a:grpSpLocks/>
        </xdr:cNvGrpSpPr>
      </xdr:nvGrpSpPr>
      <xdr:grpSpPr bwMode="auto">
        <a:xfrm>
          <a:off x="13122088" y="19072413"/>
          <a:ext cx="0" cy="448234"/>
          <a:chOff x="748" y="1063"/>
          <a:chExt cx="296" cy="24"/>
        </a:xfrm>
      </xdr:grpSpPr>
      <xdr:sp macro="" textlink="">
        <xdr:nvSpPr>
          <xdr:cNvPr id="157" name="Text Box 533">
            <a:extLst>
              <a:ext uri="{FF2B5EF4-FFF2-40B4-BE49-F238E27FC236}">
                <a16:creationId xmlns:a16="http://schemas.microsoft.com/office/drawing/2014/main" id="{00000000-0008-0000-1100-00009D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58" name="Text Box 534">
            <a:extLst>
              <a:ext uri="{FF2B5EF4-FFF2-40B4-BE49-F238E27FC236}">
                <a16:creationId xmlns:a16="http://schemas.microsoft.com/office/drawing/2014/main" id="{00000000-0008-0000-1100-00009E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59" name="Text Box 535">
            <a:extLst>
              <a:ext uri="{FF2B5EF4-FFF2-40B4-BE49-F238E27FC236}">
                <a16:creationId xmlns:a16="http://schemas.microsoft.com/office/drawing/2014/main" id="{00000000-0008-0000-1100-00009F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60" name="Text Box 536">
            <a:extLst>
              <a:ext uri="{FF2B5EF4-FFF2-40B4-BE49-F238E27FC236}">
                <a16:creationId xmlns:a16="http://schemas.microsoft.com/office/drawing/2014/main" id="{00000000-0008-0000-1100-0000A0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61" name="Text Box 537">
            <a:extLst>
              <a:ext uri="{FF2B5EF4-FFF2-40B4-BE49-F238E27FC236}">
                <a16:creationId xmlns:a16="http://schemas.microsoft.com/office/drawing/2014/main" id="{00000000-0008-0000-1100-0000A1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62" name="Text Box 538">
            <a:extLst>
              <a:ext uri="{FF2B5EF4-FFF2-40B4-BE49-F238E27FC236}">
                <a16:creationId xmlns:a16="http://schemas.microsoft.com/office/drawing/2014/main" id="{00000000-0008-0000-1100-0000A2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156884</xdr:colOff>
      <xdr:row>122</xdr:row>
      <xdr:rowOff>11206</xdr:rowOff>
    </xdr:from>
    <xdr:to>
      <xdr:col>79</xdr:col>
      <xdr:colOff>366434</xdr:colOff>
      <xdr:row>122</xdr:row>
      <xdr:rowOff>291353</xdr:rowOff>
    </xdr:to>
    <xdr:grpSp>
      <xdr:nvGrpSpPr>
        <xdr:cNvPr id="163" name="Group 532">
          <a:extLst>
            <a:ext uri="{FF2B5EF4-FFF2-40B4-BE49-F238E27FC236}">
              <a16:creationId xmlns:a16="http://schemas.microsoft.com/office/drawing/2014/main" id="{00000000-0008-0000-1100-0000A3000000}"/>
            </a:ext>
          </a:extLst>
        </xdr:cNvPr>
        <xdr:cNvGrpSpPr>
          <a:grpSpLocks/>
        </xdr:cNvGrpSpPr>
      </xdr:nvGrpSpPr>
      <xdr:grpSpPr bwMode="auto">
        <a:xfrm>
          <a:off x="13122088" y="15038294"/>
          <a:ext cx="0" cy="280147"/>
          <a:chOff x="748" y="1063"/>
          <a:chExt cx="296" cy="24"/>
        </a:xfrm>
      </xdr:grpSpPr>
      <xdr:sp macro="" textlink="">
        <xdr:nvSpPr>
          <xdr:cNvPr id="164" name="Text Box 533">
            <a:extLst>
              <a:ext uri="{FF2B5EF4-FFF2-40B4-BE49-F238E27FC236}">
                <a16:creationId xmlns:a16="http://schemas.microsoft.com/office/drawing/2014/main" id="{00000000-0008-0000-1100-0000A4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65" name="Text Box 534">
            <a:extLst>
              <a:ext uri="{FF2B5EF4-FFF2-40B4-BE49-F238E27FC236}">
                <a16:creationId xmlns:a16="http://schemas.microsoft.com/office/drawing/2014/main" id="{00000000-0008-0000-1100-0000A5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66" name="Text Box 535">
            <a:extLst>
              <a:ext uri="{FF2B5EF4-FFF2-40B4-BE49-F238E27FC236}">
                <a16:creationId xmlns:a16="http://schemas.microsoft.com/office/drawing/2014/main" id="{00000000-0008-0000-1100-0000A6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67" name="Text Box 536">
            <a:extLst>
              <a:ext uri="{FF2B5EF4-FFF2-40B4-BE49-F238E27FC236}">
                <a16:creationId xmlns:a16="http://schemas.microsoft.com/office/drawing/2014/main" id="{00000000-0008-0000-1100-0000A7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68" name="Text Box 537">
            <a:extLst>
              <a:ext uri="{FF2B5EF4-FFF2-40B4-BE49-F238E27FC236}">
                <a16:creationId xmlns:a16="http://schemas.microsoft.com/office/drawing/2014/main" id="{00000000-0008-0000-1100-0000A8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69" name="Text Box 538">
            <a:extLst>
              <a:ext uri="{FF2B5EF4-FFF2-40B4-BE49-F238E27FC236}">
                <a16:creationId xmlns:a16="http://schemas.microsoft.com/office/drawing/2014/main" id="{00000000-0008-0000-1100-0000A9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224120</xdr:colOff>
      <xdr:row>100</xdr:row>
      <xdr:rowOff>33618</xdr:rowOff>
    </xdr:from>
    <xdr:to>
      <xdr:col>79</xdr:col>
      <xdr:colOff>433670</xdr:colOff>
      <xdr:row>100</xdr:row>
      <xdr:rowOff>347943</xdr:rowOff>
    </xdr:to>
    <xdr:grpSp>
      <xdr:nvGrpSpPr>
        <xdr:cNvPr id="170" name="Group 532">
          <a:extLst>
            <a:ext uri="{FF2B5EF4-FFF2-40B4-BE49-F238E27FC236}">
              <a16:creationId xmlns:a16="http://schemas.microsoft.com/office/drawing/2014/main" id="{00000000-0008-0000-1100-0000AA000000}"/>
            </a:ext>
          </a:extLst>
        </xdr:cNvPr>
        <xdr:cNvGrpSpPr>
          <a:grpSpLocks/>
        </xdr:cNvGrpSpPr>
      </xdr:nvGrpSpPr>
      <xdr:grpSpPr bwMode="auto">
        <a:xfrm>
          <a:off x="13122088" y="13088471"/>
          <a:ext cx="0" cy="314325"/>
          <a:chOff x="748" y="1063"/>
          <a:chExt cx="296" cy="24"/>
        </a:xfrm>
      </xdr:grpSpPr>
      <xdr:sp macro="" textlink="">
        <xdr:nvSpPr>
          <xdr:cNvPr id="171" name="Text Box 533">
            <a:extLst>
              <a:ext uri="{FF2B5EF4-FFF2-40B4-BE49-F238E27FC236}">
                <a16:creationId xmlns:a16="http://schemas.microsoft.com/office/drawing/2014/main" id="{00000000-0008-0000-1100-0000AB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72" name="Text Box 534">
            <a:extLst>
              <a:ext uri="{FF2B5EF4-FFF2-40B4-BE49-F238E27FC236}">
                <a16:creationId xmlns:a16="http://schemas.microsoft.com/office/drawing/2014/main" id="{00000000-0008-0000-1100-0000AC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73" name="Text Box 535">
            <a:extLst>
              <a:ext uri="{FF2B5EF4-FFF2-40B4-BE49-F238E27FC236}">
                <a16:creationId xmlns:a16="http://schemas.microsoft.com/office/drawing/2014/main" id="{00000000-0008-0000-1100-0000AD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74" name="Text Box 536">
            <a:extLst>
              <a:ext uri="{FF2B5EF4-FFF2-40B4-BE49-F238E27FC236}">
                <a16:creationId xmlns:a16="http://schemas.microsoft.com/office/drawing/2014/main" id="{00000000-0008-0000-1100-0000AE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75" name="Text Box 537">
            <a:extLst>
              <a:ext uri="{FF2B5EF4-FFF2-40B4-BE49-F238E27FC236}">
                <a16:creationId xmlns:a16="http://schemas.microsoft.com/office/drawing/2014/main" id="{00000000-0008-0000-1100-0000AF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76" name="Text Box 538">
            <a:extLst>
              <a:ext uri="{FF2B5EF4-FFF2-40B4-BE49-F238E27FC236}">
                <a16:creationId xmlns:a16="http://schemas.microsoft.com/office/drawing/2014/main" id="{00000000-0008-0000-1100-0000B0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190500</xdr:colOff>
      <xdr:row>56</xdr:row>
      <xdr:rowOff>22412</xdr:rowOff>
    </xdr:from>
    <xdr:to>
      <xdr:col>79</xdr:col>
      <xdr:colOff>344021</xdr:colOff>
      <xdr:row>56</xdr:row>
      <xdr:rowOff>324971</xdr:rowOff>
    </xdr:to>
    <xdr:grpSp>
      <xdr:nvGrpSpPr>
        <xdr:cNvPr id="177" name="Group 532">
          <a:extLst>
            <a:ext uri="{FF2B5EF4-FFF2-40B4-BE49-F238E27FC236}">
              <a16:creationId xmlns:a16="http://schemas.microsoft.com/office/drawing/2014/main" id="{00000000-0008-0000-1100-0000B1000000}"/>
            </a:ext>
          </a:extLst>
        </xdr:cNvPr>
        <xdr:cNvGrpSpPr>
          <a:grpSpLocks/>
        </xdr:cNvGrpSpPr>
      </xdr:nvGrpSpPr>
      <xdr:grpSpPr bwMode="auto">
        <a:xfrm>
          <a:off x="13122088" y="9099177"/>
          <a:ext cx="0" cy="302559"/>
          <a:chOff x="748" y="1063"/>
          <a:chExt cx="296" cy="24"/>
        </a:xfrm>
      </xdr:grpSpPr>
      <xdr:sp macro="" textlink="">
        <xdr:nvSpPr>
          <xdr:cNvPr id="178" name="Text Box 533">
            <a:extLst>
              <a:ext uri="{FF2B5EF4-FFF2-40B4-BE49-F238E27FC236}">
                <a16:creationId xmlns:a16="http://schemas.microsoft.com/office/drawing/2014/main" id="{00000000-0008-0000-1100-0000B2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79" name="Text Box 534">
            <a:extLst>
              <a:ext uri="{FF2B5EF4-FFF2-40B4-BE49-F238E27FC236}">
                <a16:creationId xmlns:a16="http://schemas.microsoft.com/office/drawing/2014/main" id="{00000000-0008-0000-1100-0000B3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80" name="Text Box 535">
            <a:extLst>
              <a:ext uri="{FF2B5EF4-FFF2-40B4-BE49-F238E27FC236}">
                <a16:creationId xmlns:a16="http://schemas.microsoft.com/office/drawing/2014/main" id="{00000000-0008-0000-1100-0000B4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81" name="Text Box 536">
            <a:extLst>
              <a:ext uri="{FF2B5EF4-FFF2-40B4-BE49-F238E27FC236}">
                <a16:creationId xmlns:a16="http://schemas.microsoft.com/office/drawing/2014/main" id="{00000000-0008-0000-1100-0000B5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82" name="Text Box 537">
            <a:extLst>
              <a:ext uri="{FF2B5EF4-FFF2-40B4-BE49-F238E27FC236}">
                <a16:creationId xmlns:a16="http://schemas.microsoft.com/office/drawing/2014/main" id="{00000000-0008-0000-1100-0000B6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83" name="Text Box 538">
            <a:extLst>
              <a:ext uri="{FF2B5EF4-FFF2-40B4-BE49-F238E27FC236}">
                <a16:creationId xmlns:a16="http://schemas.microsoft.com/office/drawing/2014/main" id="{00000000-0008-0000-1100-0000B7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176</xdr:row>
      <xdr:rowOff>28575</xdr:rowOff>
    </xdr:from>
    <xdr:to>
      <xdr:col>79</xdr:col>
      <xdr:colOff>361950</xdr:colOff>
      <xdr:row>177</xdr:row>
      <xdr:rowOff>0</xdr:rowOff>
    </xdr:to>
    <xdr:grpSp>
      <xdr:nvGrpSpPr>
        <xdr:cNvPr id="184" name="Group 517">
          <a:extLst>
            <a:ext uri="{FF2B5EF4-FFF2-40B4-BE49-F238E27FC236}">
              <a16:creationId xmlns:a16="http://schemas.microsoft.com/office/drawing/2014/main" id="{00000000-0008-0000-1100-0000B8000000}"/>
            </a:ext>
          </a:extLst>
        </xdr:cNvPr>
        <xdr:cNvGrpSpPr>
          <a:grpSpLocks/>
        </xdr:cNvGrpSpPr>
      </xdr:nvGrpSpPr>
      <xdr:grpSpPr bwMode="auto">
        <a:xfrm>
          <a:off x="13122088" y="21162869"/>
          <a:ext cx="0" cy="318807"/>
          <a:chOff x="748" y="1063"/>
          <a:chExt cx="296" cy="24"/>
        </a:xfrm>
      </xdr:grpSpPr>
      <xdr:sp macro="" textlink="">
        <xdr:nvSpPr>
          <xdr:cNvPr id="185" name="Text Box 511">
            <a:extLst>
              <a:ext uri="{FF2B5EF4-FFF2-40B4-BE49-F238E27FC236}">
                <a16:creationId xmlns:a16="http://schemas.microsoft.com/office/drawing/2014/main" id="{00000000-0008-0000-1100-0000B9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86" name="Text Box 512">
            <a:extLst>
              <a:ext uri="{FF2B5EF4-FFF2-40B4-BE49-F238E27FC236}">
                <a16:creationId xmlns:a16="http://schemas.microsoft.com/office/drawing/2014/main" id="{00000000-0008-0000-1100-0000BA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87" name="Text Box 513">
            <a:extLst>
              <a:ext uri="{FF2B5EF4-FFF2-40B4-BE49-F238E27FC236}">
                <a16:creationId xmlns:a16="http://schemas.microsoft.com/office/drawing/2014/main" id="{00000000-0008-0000-1100-0000BB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88" name="Text Box 514">
            <a:extLst>
              <a:ext uri="{FF2B5EF4-FFF2-40B4-BE49-F238E27FC236}">
                <a16:creationId xmlns:a16="http://schemas.microsoft.com/office/drawing/2014/main" id="{00000000-0008-0000-1100-0000BC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89" name="Text Box 515">
            <a:extLst>
              <a:ext uri="{FF2B5EF4-FFF2-40B4-BE49-F238E27FC236}">
                <a16:creationId xmlns:a16="http://schemas.microsoft.com/office/drawing/2014/main" id="{00000000-0008-0000-1100-0000BD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90" name="Text Box 516">
            <a:extLst>
              <a:ext uri="{FF2B5EF4-FFF2-40B4-BE49-F238E27FC236}">
                <a16:creationId xmlns:a16="http://schemas.microsoft.com/office/drawing/2014/main" id="{00000000-0008-0000-1100-0000BE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71</xdr:col>
      <xdr:colOff>152400</xdr:colOff>
      <xdr:row>177</xdr:row>
      <xdr:rowOff>0</xdr:rowOff>
    </xdr:from>
    <xdr:to>
      <xdr:col>79</xdr:col>
      <xdr:colOff>361950</xdr:colOff>
      <xdr:row>177</xdr:row>
      <xdr:rowOff>0</xdr:rowOff>
    </xdr:to>
    <xdr:grpSp>
      <xdr:nvGrpSpPr>
        <xdr:cNvPr id="191" name="Group 517">
          <a:extLst>
            <a:ext uri="{FF2B5EF4-FFF2-40B4-BE49-F238E27FC236}">
              <a16:creationId xmlns:a16="http://schemas.microsoft.com/office/drawing/2014/main" id="{00000000-0008-0000-1100-0000BF000000}"/>
            </a:ext>
          </a:extLst>
        </xdr:cNvPr>
        <xdr:cNvGrpSpPr>
          <a:grpSpLocks/>
        </xdr:cNvGrpSpPr>
      </xdr:nvGrpSpPr>
      <xdr:grpSpPr bwMode="auto">
        <a:xfrm>
          <a:off x="13122088" y="21481676"/>
          <a:ext cx="0" cy="0"/>
          <a:chOff x="748" y="1063"/>
          <a:chExt cx="296" cy="24"/>
        </a:xfrm>
      </xdr:grpSpPr>
      <xdr:sp macro="" textlink="">
        <xdr:nvSpPr>
          <xdr:cNvPr id="192" name="Text Box 511">
            <a:extLst>
              <a:ext uri="{FF2B5EF4-FFF2-40B4-BE49-F238E27FC236}">
                <a16:creationId xmlns:a16="http://schemas.microsoft.com/office/drawing/2014/main" id="{00000000-0008-0000-1100-0000C0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193" name="Text Box 512">
            <a:extLst>
              <a:ext uri="{FF2B5EF4-FFF2-40B4-BE49-F238E27FC236}">
                <a16:creationId xmlns:a16="http://schemas.microsoft.com/office/drawing/2014/main" id="{00000000-0008-0000-1100-0000C1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194" name="Text Box 513">
            <a:extLst>
              <a:ext uri="{FF2B5EF4-FFF2-40B4-BE49-F238E27FC236}">
                <a16:creationId xmlns:a16="http://schemas.microsoft.com/office/drawing/2014/main" id="{00000000-0008-0000-1100-0000C2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195" name="Text Box 514">
            <a:extLst>
              <a:ext uri="{FF2B5EF4-FFF2-40B4-BE49-F238E27FC236}">
                <a16:creationId xmlns:a16="http://schemas.microsoft.com/office/drawing/2014/main" id="{00000000-0008-0000-1100-0000C3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196" name="Text Box 515">
            <a:extLst>
              <a:ext uri="{FF2B5EF4-FFF2-40B4-BE49-F238E27FC236}">
                <a16:creationId xmlns:a16="http://schemas.microsoft.com/office/drawing/2014/main" id="{00000000-0008-0000-1100-0000C4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197" name="Text Box 516">
            <a:extLst>
              <a:ext uri="{FF2B5EF4-FFF2-40B4-BE49-F238E27FC236}">
                <a16:creationId xmlns:a16="http://schemas.microsoft.com/office/drawing/2014/main" id="{00000000-0008-0000-1100-0000C5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109</xdr:col>
      <xdr:colOff>152400</xdr:colOff>
      <xdr:row>177</xdr:row>
      <xdr:rowOff>0</xdr:rowOff>
    </xdr:from>
    <xdr:to>
      <xdr:col>117</xdr:col>
      <xdr:colOff>361950</xdr:colOff>
      <xdr:row>177</xdr:row>
      <xdr:rowOff>0</xdr:rowOff>
    </xdr:to>
    <xdr:grpSp>
      <xdr:nvGrpSpPr>
        <xdr:cNvPr id="205" name="Group 517">
          <a:extLst>
            <a:ext uri="{FF2B5EF4-FFF2-40B4-BE49-F238E27FC236}">
              <a16:creationId xmlns:a16="http://schemas.microsoft.com/office/drawing/2014/main" id="{00000000-0008-0000-1100-0000CD000000}"/>
            </a:ext>
          </a:extLst>
        </xdr:cNvPr>
        <xdr:cNvGrpSpPr>
          <a:grpSpLocks/>
        </xdr:cNvGrpSpPr>
      </xdr:nvGrpSpPr>
      <xdr:grpSpPr bwMode="auto">
        <a:xfrm>
          <a:off x="13122088" y="21481676"/>
          <a:ext cx="0" cy="0"/>
          <a:chOff x="748" y="1063"/>
          <a:chExt cx="296" cy="24"/>
        </a:xfrm>
      </xdr:grpSpPr>
      <xdr:sp macro="" textlink="">
        <xdr:nvSpPr>
          <xdr:cNvPr id="206" name="Text Box 511">
            <a:extLst>
              <a:ext uri="{FF2B5EF4-FFF2-40B4-BE49-F238E27FC236}">
                <a16:creationId xmlns:a16="http://schemas.microsoft.com/office/drawing/2014/main" id="{00000000-0008-0000-1100-0000CE000000}"/>
              </a:ext>
            </a:extLst>
          </xdr:cNvPr>
          <xdr:cNvSpPr txBox="1">
            <a:spLocks noChangeArrowheads="1"/>
          </xdr:cNvSpPr>
        </xdr:nvSpPr>
        <xdr:spPr bwMode="auto">
          <a:xfrm>
            <a:off x="748" y="1064"/>
            <a:ext cx="20" cy="22"/>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07" name="Text Box 512">
            <a:extLst>
              <a:ext uri="{FF2B5EF4-FFF2-40B4-BE49-F238E27FC236}">
                <a16:creationId xmlns:a16="http://schemas.microsoft.com/office/drawing/2014/main" id="{00000000-0008-0000-1100-0000CF000000}"/>
              </a:ext>
            </a:extLst>
          </xdr:cNvPr>
          <xdr:cNvSpPr txBox="1">
            <a:spLocks noChangeArrowheads="1"/>
          </xdr:cNvSpPr>
        </xdr:nvSpPr>
        <xdr:spPr bwMode="auto">
          <a:xfrm>
            <a:off x="771" y="1068"/>
            <a:ext cx="65" cy="18"/>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08" name="Text Box 513">
            <a:extLst>
              <a:ext uri="{FF2B5EF4-FFF2-40B4-BE49-F238E27FC236}">
                <a16:creationId xmlns:a16="http://schemas.microsoft.com/office/drawing/2014/main" id="{00000000-0008-0000-1100-0000D0000000}"/>
              </a:ext>
            </a:extLst>
          </xdr:cNvPr>
          <xdr:cNvSpPr txBox="1">
            <a:spLocks noChangeArrowheads="1"/>
          </xdr:cNvSpPr>
        </xdr:nvSpPr>
        <xdr:spPr bwMode="auto">
          <a:xfrm>
            <a:off x="839" y="1064"/>
            <a:ext cx="26" cy="22"/>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09" name="Text Box 514">
            <a:extLst>
              <a:ext uri="{FF2B5EF4-FFF2-40B4-BE49-F238E27FC236}">
                <a16:creationId xmlns:a16="http://schemas.microsoft.com/office/drawing/2014/main" id="{00000000-0008-0000-1100-0000D1000000}"/>
              </a:ext>
            </a:extLst>
          </xdr:cNvPr>
          <xdr:cNvSpPr txBox="1">
            <a:spLocks noChangeArrowheads="1"/>
          </xdr:cNvSpPr>
        </xdr:nvSpPr>
        <xdr:spPr bwMode="auto">
          <a:xfrm>
            <a:off x="868" y="1063"/>
            <a:ext cx="87" cy="2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10" name="Text Box 515">
            <a:extLst>
              <a:ext uri="{FF2B5EF4-FFF2-40B4-BE49-F238E27FC236}">
                <a16:creationId xmlns:a16="http://schemas.microsoft.com/office/drawing/2014/main" id="{00000000-0008-0000-1100-0000D2000000}"/>
              </a:ext>
            </a:extLst>
          </xdr:cNvPr>
          <xdr:cNvSpPr txBox="1">
            <a:spLocks noChangeArrowheads="1"/>
          </xdr:cNvSpPr>
        </xdr:nvSpPr>
        <xdr:spPr bwMode="auto">
          <a:xfrm>
            <a:off x="967" y="1064"/>
            <a:ext cx="24" cy="22"/>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11" name="Text Box 516">
            <a:extLst>
              <a:ext uri="{FF2B5EF4-FFF2-40B4-BE49-F238E27FC236}">
                <a16:creationId xmlns:a16="http://schemas.microsoft.com/office/drawing/2014/main" id="{00000000-0008-0000-1100-0000D3000000}"/>
              </a:ext>
            </a:extLst>
          </xdr:cNvPr>
          <xdr:cNvSpPr txBox="1">
            <a:spLocks noChangeArrowheads="1"/>
          </xdr:cNvSpPr>
        </xdr:nvSpPr>
        <xdr:spPr bwMode="auto">
          <a:xfrm>
            <a:off x="996" y="1068"/>
            <a:ext cx="48" cy="16"/>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56</xdr:row>
      <xdr:rowOff>42297</xdr:rowOff>
    </xdr:from>
    <xdr:to>
      <xdr:col>22</xdr:col>
      <xdr:colOff>361950</xdr:colOff>
      <xdr:row>56</xdr:row>
      <xdr:rowOff>289807</xdr:rowOff>
    </xdr:to>
    <xdr:grpSp>
      <xdr:nvGrpSpPr>
        <xdr:cNvPr id="212" name="Group 517">
          <a:extLst>
            <a:ext uri="{FF2B5EF4-FFF2-40B4-BE49-F238E27FC236}">
              <a16:creationId xmlns:a16="http://schemas.microsoft.com/office/drawing/2014/main" id="{00000000-0008-0000-1100-0000D4000000}"/>
            </a:ext>
          </a:extLst>
        </xdr:cNvPr>
        <xdr:cNvGrpSpPr>
          <a:grpSpLocks/>
        </xdr:cNvGrpSpPr>
      </xdr:nvGrpSpPr>
      <xdr:grpSpPr bwMode="auto">
        <a:xfrm>
          <a:off x="9229165" y="9119062"/>
          <a:ext cx="3358403" cy="247510"/>
          <a:chOff x="748" y="1064"/>
          <a:chExt cx="296" cy="18"/>
        </a:xfrm>
      </xdr:grpSpPr>
      <xdr:sp macro="" textlink="">
        <xdr:nvSpPr>
          <xdr:cNvPr id="213" name="Text Box 511">
            <a:extLst>
              <a:ext uri="{FF2B5EF4-FFF2-40B4-BE49-F238E27FC236}">
                <a16:creationId xmlns:a16="http://schemas.microsoft.com/office/drawing/2014/main" id="{00000000-0008-0000-1100-0000D500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14" name="Text Box 512">
            <a:extLst>
              <a:ext uri="{FF2B5EF4-FFF2-40B4-BE49-F238E27FC236}">
                <a16:creationId xmlns:a16="http://schemas.microsoft.com/office/drawing/2014/main" id="{00000000-0008-0000-1100-0000D600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15" name="Text Box 513">
            <a:extLst>
              <a:ext uri="{FF2B5EF4-FFF2-40B4-BE49-F238E27FC236}">
                <a16:creationId xmlns:a16="http://schemas.microsoft.com/office/drawing/2014/main" id="{00000000-0008-0000-1100-0000D700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16" name="Text Box 514">
            <a:extLst>
              <a:ext uri="{FF2B5EF4-FFF2-40B4-BE49-F238E27FC236}">
                <a16:creationId xmlns:a16="http://schemas.microsoft.com/office/drawing/2014/main" id="{00000000-0008-0000-1100-0000D800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17" name="Text Box 515">
            <a:extLst>
              <a:ext uri="{FF2B5EF4-FFF2-40B4-BE49-F238E27FC236}">
                <a16:creationId xmlns:a16="http://schemas.microsoft.com/office/drawing/2014/main" id="{00000000-0008-0000-1100-0000D900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18" name="Text Box 516">
            <a:extLst>
              <a:ext uri="{FF2B5EF4-FFF2-40B4-BE49-F238E27FC236}">
                <a16:creationId xmlns:a16="http://schemas.microsoft.com/office/drawing/2014/main" id="{00000000-0008-0000-1100-0000DA00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78</xdr:row>
      <xdr:rowOff>42297</xdr:rowOff>
    </xdr:from>
    <xdr:to>
      <xdr:col>22</xdr:col>
      <xdr:colOff>361950</xdr:colOff>
      <xdr:row>78</xdr:row>
      <xdr:rowOff>289807</xdr:rowOff>
    </xdr:to>
    <xdr:grpSp>
      <xdr:nvGrpSpPr>
        <xdr:cNvPr id="219" name="Group 517">
          <a:extLst>
            <a:ext uri="{FF2B5EF4-FFF2-40B4-BE49-F238E27FC236}">
              <a16:creationId xmlns:a16="http://schemas.microsoft.com/office/drawing/2014/main" id="{00000000-0008-0000-1100-0000DB000000}"/>
            </a:ext>
          </a:extLst>
        </xdr:cNvPr>
        <xdr:cNvGrpSpPr>
          <a:grpSpLocks/>
        </xdr:cNvGrpSpPr>
      </xdr:nvGrpSpPr>
      <xdr:grpSpPr bwMode="auto">
        <a:xfrm>
          <a:off x="9229165" y="11102503"/>
          <a:ext cx="3358403" cy="247510"/>
          <a:chOff x="748" y="1064"/>
          <a:chExt cx="296" cy="18"/>
        </a:xfrm>
      </xdr:grpSpPr>
      <xdr:sp macro="" textlink="">
        <xdr:nvSpPr>
          <xdr:cNvPr id="220" name="Text Box 511">
            <a:extLst>
              <a:ext uri="{FF2B5EF4-FFF2-40B4-BE49-F238E27FC236}">
                <a16:creationId xmlns:a16="http://schemas.microsoft.com/office/drawing/2014/main" id="{00000000-0008-0000-1100-0000DC00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21" name="Text Box 512">
            <a:extLst>
              <a:ext uri="{FF2B5EF4-FFF2-40B4-BE49-F238E27FC236}">
                <a16:creationId xmlns:a16="http://schemas.microsoft.com/office/drawing/2014/main" id="{00000000-0008-0000-1100-0000DD00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22" name="Text Box 513">
            <a:extLst>
              <a:ext uri="{FF2B5EF4-FFF2-40B4-BE49-F238E27FC236}">
                <a16:creationId xmlns:a16="http://schemas.microsoft.com/office/drawing/2014/main" id="{00000000-0008-0000-1100-0000DE00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23" name="Text Box 514">
            <a:extLst>
              <a:ext uri="{FF2B5EF4-FFF2-40B4-BE49-F238E27FC236}">
                <a16:creationId xmlns:a16="http://schemas.microsoft.com/office/drawing/2014/main" id="{00000000-0008-0000-1100-0000DF00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24" name="Text Box 515">
            <a:extLst>
              <a:ext uri="{FF2B5EF4-FFF2-40B4-BE49-F238E27FC236}">
                <a16:creationId xmlns:a16="http://schemas.microsoft.com/office/drawing/2014/main" id="{00000000-0008-0000-1100-0000E000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25" name="Text Box 516">
            <a:extLst>
              <a:ext uri="{FF2B5EF4-FFF2-40B4-BE49-F238E27FC236}">
                <a16:creationId xmlns:a16="http://schemas.microsoft.com/office/drawing/2014/main" id="{00000000-0008-0000-1100-0000E100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100</xdr:row>
      <xdr:rowOff>42297</xdr:rowOff>
    </xdr:from>
    <xdr:to>
      <xdr:col>22</xdr:col>
      <xdr:colOff>361950</xdr:colOff>
      <xdr:row>100</xdr:row>
      <xdr:rowOff>289807</xdr:rowOff>
    </xdr:to>
    <xdr:grpSp>
      <xdr:nvGrpSpPr>
        <xdr:cNvPr id="226" name="Group 517">
          <a:extLst>
            <a:ext uri="{FF2B5EF4-FFF2-40B4-BE49-F238E27FC236}">
              <a16:creationId xmlns:a16="http://schemas.microsoft.com/office/drawing/2014/main" id="{00000000-0008-0000-1100-0000E2000000}"/>
            </a:ext>
          </a:extLst>
        </xdr:cNvPr>
        <xdr:cNvGrpSpPr>
          <a:grpSpLocks/>
        </xdr:cNvGrpSpPr>
      </xdr:nvGrpSpPr>
      <xdr:grpSpPr bwMode="auto">
        <a:xfrm>
          <a:off x="9229165" y="13097150"/>
          <a:ext cx="3358403" cy="247510"/>
          <a:chOff x="748" y="1064"/>
          <a:chExt cx="296" cy="18"/>
        </a:xfrm>
      </xdr:grpSpPr>
      <xdr:sp macro="" textlink="">
        <xdr:nvSpPr>
          <xdr:cNvPr id="227" name="Text Box 511">
            <a:extLst>
              <a:ext uri="{FF2B5EF4-FFF2-40B4-BE49-F238E27FC236}">
                <a16:creationId xmlns:a16="http://schemas.microsoft.com/office/drawing/2014/main" id="{00000000-0008-0000-1100-0000E300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28" name="Text Box 512">
            <a:extLst>
              <a:ext uri="{FF2B5EF4-FFF2-40B4-BE49-F238E27FC236}">
                <a16:creationId xmlns:a16="http://schemas.microsoft.com/office/drawing/2014/main" id="{00000000-0008-0000-1100-0000E400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29" name="Text Box 513">
            <a:extLst>
              <a:ext uri="{FF2B5EF4-FFF2-40B4-BE49-F238E27FC236}">
                <a16:creationId xmlns:a16="http://schemas.microsoft.com/office/drawing/2014/main" id="{00000000-0008-0000-1100-0000E500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30" name="Text Box 514">
            <a:extLst>
              <a:ext uri="{FF2B5EF4-FFF2-40B4-BE49-F238E27FC236}">
                <a16:creationId xmlns:a16="http://schemas.microsoft.com/office/drawing/2014/main" id="{00000000-0008-0000-1100-0000E600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31" name="Text Box 515">
            <a:extLst>
              <a:ext uri="{FF2B5EF4-FFF2-40B4-BE49-F238E27FC236}">
                <a16:creationId xmlns:a16="http://schemas.microsoft.com/office/drawing/2014/main" id="{00000000-0008-0000-1100-0000E700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32" name="Text Box 516">
            <a:extLst>
              <a:ext uri="{FF2B5EF4-FFF2-40B4-BE49-F238E27FC236}">
                <a16:creationId xmlns:a16="http://schemas.microsoft.com/office/drawing/2014/main" id="{00000000-0008-0000-1100-0000E800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122</xdr:row>
      <xdr:rowOff>42297</xdr:rowOff>
    </xdr:from>
    <xdr:to>
      <xdr:col>22</xdr:col>
      <xdr:colOff>361950</xdr:colOff>
      <xdr:row>122</xdr:row>
      <xdr:rowOff>289807</xdr:rowOff>
    </xdr:to>
    <xdr:grpSp>
      <xdr:nvGrpSpPr>
        <xdr:cNvPr id="233" name="Group 517">
          <a:extLst>
            <a:ext uri="{FF2B5EF4-FFF2-40B4-BE49-F238E27FC236}">
              <a16:creationId xmlns:a16="http://schemas.microsoft.com/office/drawing/2014/main" id="{00000000-0008-0000-1100-0000E9000000}"/>
            </a:ext>
          </a:extLst>
        </xdr:cNvPr>
        <xdr:cNvGrpSpPr>
          <a:grpSpLocks/>
        </xdr:cNvGrpSpPr>
      </xdr:nvGrpSpPr>
      <xdr:grpSpPr bwMode="auto">
        <a:xfrm>
          <a:off x="9229165" y="15069385"/>
          <a:ext cx="3358403" cy="247510"/>
          <a:chOff x="748" y="1064"/>
          <a:chExt cx="296" cy="18"/>
        </a:xfrm>
      </xdr:grpSpPr>
      <xdr:sp macro="" textlink="">
        <xdr:nvSpPr>
          <xdr:cNvPr id="234" name="Text Box 511">
            <a:extLst>
              <a:ext uri="{FF2B5EF4-FFF2-40B4-BE49-F238E27FC236}">
                <a16:creationId xmlns:a16="http://schemas.microsoft.com/office/drawing/2014/main" id="{00000000-0008-0000-1100-0000EA00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35" name="Text Box 512">
            <a:extLst>
              <a:ext uri="{FF2B5EF4-FFF2-40B4-BE49-F238E27FC236}">
                <a16:creationId xmlns:a16="http://schemas.microsoft.com/office/drawing/2014/main" id="{00000000-0008-0000-1100-0000EB00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36" name="Text Box 513">
            <a:extLst>
              <a:ext uri="{FF2B5EF4-FFF2-40B4-BE49-F238E27FC236}">
                <a16:creationId xmlns:a16="http://schemas.microsoft.com/office/drawing/2014/main" id="{00000000-0008-0000-1100-0000EC00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37" name="Text Box 514">
            <a:extLst>
              <a:ext uri="{FF2B5EF4-FFF2-40B4-BE49-F238E27FC236}">
                <a16:creationId xmlns:a16="http://schemas.microsoft.com/office/drawing/2014/main" id="{00000000-0008-0000-1100-0000ED00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38" name="Text Box 515">
            <a:extLst>
              <a:ext uri="{FF2B5EF4-FFF2-40B4-BE49-F238E27FC236}">
                <a16:creationId xmlns:a16="http://schemas.microsoft.com/office/drawing/2014/main" id="{00000000-0008-0000-1100-0000EE00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39" name="Text Box 516">
            <a:extLst>
              <a:ext uri="{FF2B5EF4-FFF2-40B4-BE49-F238E27FC236}">
                <a16:creationId xmlns:a16="http://schemas.microsoft.com/office/drawing/2014/main" id="{00000000-0008-0000-1100-0000EF00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144</xdr:row>
      <xdr:rowOff>42297</xdr:rowOff>
    </xdr:from>
    <xdr:to>
      <xdr:col>22</xdr:col>
      <xdr:colOff>361950</xdr:colOff>
      <xdr:row>144</xdr:row>
      <xdr:rowOff>289807</xdr:rowOff>
    </xdr:to>
    <xdr:grpSp>
      <xdr:nvGrpSpPr>
        <xdr:cNvPr id="240" name="Group 517">
          <a:extLst>
            <a:ext uri="{FF2B5EF4-FFF2-40B4-BE49-F238E27FC236}">
              <a16:creationId xmlns:a16="http://schemas.microsoft.com/office/drawing/2014/main" id="{00000000-0008-0000-1100-0000F0000000}"/>
            </a:ext>
          </a:extLst>
        </xdr:cNvPr>
        <xdr:cNvGrpSpPr>
          <a:grpSpLocks/>
        </xdr:cNvGrpSpPr>
      </xdr:nvGrpSpPr>
      <xdr:grpSpPr bwMode="auto">
        <a:xfrm>
          <a:off x="9229165" y="17019209"/>
          <a:ext cx="3358403" cy="247510"/>
          <a:chOff x="748" y="1064"/>
          <a:chExt cx="296" cy="18"/>
        </a:xfrm>
      </xdr:grpSpPr>
      <xdr:sp macro="" textlink="">
        <xdr:nvSpPr>
          <xdr:cNvPr id="241" name="Text Box 511">
            <a:extLst>
              <a:ext uri="{FF2B5EF4-FFF2-40B4-BE49-F238E27FC236}">
                <a16:creationId xmlns:a16="http://schemas.microsoft.com/office/drawing/2014/main" id="{00000000-0008-0000-1100-0000F100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42" name="Text Box 512">
            <a:extLst>
              <a:ext uri="{FF2B5EF4-FFF2-40B4-BE49-F238E27FC236}">
                <a16:creationId xmlns:a16="http://schemas.microsoft.com/office/drawing/2014/main" id="{00000000-0008-0000-1100-0000F200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43" name="Text Box 513">
            <a:extLst>
              <a:ext uri="{FF2B5EF4-FFF2-40B4-BE49-F238E27FC236}">
                <a16:creationId xmlns:a16="http://schemas.microsoft.com/office/drawing/2014/main" id="{00000000-0008-0000-1100-0000F300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44" name="Text Box 514">
            <a:extLst>
              <a:ext uri="{FF2B5EF4-FFF2-40B4-BE49-F238E27FC236}">
                <a16:creationId xmlns:a16="http://schemas.microsoft.com/office/drawing/2014/main" id="{00000000-0008-0000-1100-0000F400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45" name="Text Box 515">
            <a:extLst>
              <a:ext uri="{FF2B5EF4-FFF2-40B4-BE49-F238E27FC236}">
                <a16:creationId xmlns:a16="http://schemas.microsoft.com/office/drawing/2014/main" id="{00000000-0008-0000-1100-0000F500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46" name="Text Box 516">
            <a:extLst>
              <a:ext uri="{FF2B5EF4-FFF2-40B4-BE49-F238E27FC236}">
                <a16:creationId xmlns:a16="http://schemas.microsoft.com/office/drawing/2014/main" id="{00000000-0008-0000-1100-0000F600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166</xdr:row>
      <xdr:rowOff>42297</xdr:rowOff>
    </xdr:from>
    <xdr:to>
      <xdr:col>22</xdr:col>
      <xdr:colOff>361950</xdr:colOff>
      <xdr:row>166</xdr:row>
      <xdr:rowOff>289807</xdr:rowOff>
    </xdr:to>
    <xdr:grpSp>
      <xdr:nvGrpSpPr>
        <xdr:cNvPr id="247" name="Group 517">
          <a:extLst>
            <a:ext uri="{FF2B5EF4-FFF2-40B4-BE49-F238E27FC236}">
              <a16:creationId xmlns:a16="http://schemas.microsoft.com/office/drawing/2014/main" id="{00000000-0008-0000-1100-0000F7000000}"/>
            </a:ext>
          </a:extLst>
        </xdr:cNvPr>
        <xdr:cNvGrpSpPr>
          <a:grpSpLocks/>
        </xdr:cNvGrpSpPr>
      </xdr:nvGrpSpPr>
      <xdr:grpSpPr bwMode="auto">
        <a:xfrm>
          <a:off x="9229165" y="19114709"/>
          <a:ext cx="3358403" cy="247510"/>
          <a:chOff x="748" y="1064"/>
          <a:chExt cx="296" cy="18"/>
        </a:xfrm>
      </xdr:grpSpPr>
      <xdr:sp macro="" textlink="">
        <xdr:nvSpPr>
          <xdr:cNvPr id="248" name="Text Box 511">
            <a:extLst>
              <a:ext uri="{FF2B5EF4-FFF2-40B4-BE49-F238E27FC236}">
                <a16:creationId xmlns:a16="http://schemas.microsoft.com/office/drawing/2014/main" id="{00000000-0008-0000-1100-0000F800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49" name="Text Box 512">
            <a:extLst>
              <a:ext uri="{FF2B5EF4-FFF2-40B4-BE49-F238E27FC236}">
                <a16:creationId xmlns:a16="http://schemas.microsoft.com/office/drawing/2014/main" id="{00000000-0008-0000-1100-0000F900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50" name="Text Box 513">
            <a:extLst>
              <a:ext uri="{FF2B5EF4-FFF2-40B4-BE49-F238E27FC236}">
                <a16:creationId xmlns:a16="http://schemas.microsoft.com/office/drawing/2014/main" id="{00000000-0008-0000-1100-0000FA00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51" name="Text Box 514">
            <a:extLst>
              <a:ext uri="{FF2B5EF4-FFF2-40B4-BE49-F238E27FC236}">
                <a16:creationId xmlns:a16="http://schemas.microsoft.com/office/drawing/2014/main" id="{00000000-0008-0000-1100-0000FB00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52" name="Text Box 515">
            <a:extLst>
              <a:ext uri="{FF2B5EF4-FFF2-40B4-BE49-F238E27FC236}">
                <a16:creationId xmlns:a16="http://schemas.microsoft.com/office/drawing/2014/main" id="{00000000-0008-0000-1100-0000FC00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53" name="Text Box 516">
            <a:extLst>
              <a:ext uri="{FF2B5EF4-FFF2-40B4-BE49-F238E27FC236}">
                <a16:creationId xmlns:a16="http://schemas.microsoft.com/office/drawing/2014/main" id="{00000000-0008-0000-1100-0000FD00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167</xdr:row>
      <xdr:rowOff>0</xdr:rowOff>
    </xdr:from>
    <xdr:to>
      <xdr:col>22</xdr:col>
      <xdr:colOff>361950</xdr:colOff>
      <xdr:row>167</xdr:row>
      <xdr:rowOff>0</xdr:rowOff>
    </xdr:to>
    <xdr:grpSp>
      <xdr:nvGrpSpPr>
        <xdr:cNvPr id="254" name="Group 517">
          <a:extLst>
            <a:ext uri="{FF2B5EF4-FFF2-40B4-BE49-F238E27FC236}">
              <a16:creationId xmlns:a16="http://schemas.microsoft.com/office/drawing/2014/main" id="{00000000-0008-0000-1100-0000FE000000}"/>
            </a:ext>
          </a:extLst>
        </xdr:cNvPr>
        <xdr:cNvGrpSpPr>
          <a:grpSpLocks/>
        </xdr:cNvGrpSpPr>
      </xdr:nvGrpSpPr>
      <xdr:grpSpPr bwMode="auto">
        <a:xfrm>
          <a:off x="9229165" y="19520647"/>
          <a:ext cx="3358403" cy="0"/>
          <a:chOff x="748" y="1064"/>
          <a:chExt cx="296" cy="18"/>
        </a:xfrm>
      </xdr:grpSpPr>
      <xdr:sp macro="" textlink="">
        <xdr:nvSpPr>
          <xdr:cNvPr id="255" name="Text Box 511">
            <a:extLst>
              <a:ext uri="{FF2B5EF4-FFF2-40B4-BE49-F238E27FC236}">
                <a16:creationId xmlns:a16="http://schemas.microsoft.com/office/drawing/2014/main" id="{00000000-0008-0000-1100-0000FF00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56" name="Text Box 512">
            <a:extLst>
              <a:ext uri="{FF2B5EF4-FFF2-40B4-BE49-F238E27FC236}">
                <a16:creationId xmlns:a16="http://schemas.microsoft.com/office/drawing/2014/main" id="{00000000-0008-0000-1100-000000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57" name="Text Box 513">
            <a:extLst>
              <a:ext uri="{FF2B5EF4-FFF2-40B4-BE49-F238E27FC236}">
                <a16:creationId xmlns:a16="http://schemas.microsoft.com/office/drawing/2014/main" id="{00000000-0008-0000-1100-000001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58" name="Text Box 514">
            <a:extLst>
              <a:ext uri="{FF2B5EF4-FFF2-40B4-BE49-F238E27FC236}">
                <a16:creationId xmlns:a16="http://schemas.microsoft.com/office/drawing/2014/main" id="{00000000-0008-0000-1100-000002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59" name="Text Box 515">
            <a:extLst>
              <a:ext uri="{FF2B5EF4-FFF2-40B4-BE49-F238E27FC236}">
                <a16:creationId xmlns:a16="http://schemas.microsoft.com/office/drawing/2014/main" id="{00000000-0008-0000-1100-000003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60" name="Text Box 516">
            <a:extLst>
              <a:ext uri="{FF2B5EF4-FFF2-40B4-BE49-F238E27FC236}">
                <a16:creationId xmlns:a16="http://schemas.microsoft.com/office/drawing/2014/main" id="{00000000-0008-0000-1100-000004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176</xdr:row>
      <xdr:rowOff>42297</xdr:rowOff>
    </xdr:from>
    <xdr:to>
      <xdr:col>22</xdr:col>
      <xdr:colOff>361950</xdr:colOff>
      <xdr:row>176</xdr:row>
      <xdr:rowOff>289807</xdr:rowOff>
    </xdr:to>
    <xdr:grpSp>
      <xdr:nvGrpSpPr>
        <xdr:cNvPr id="261" name="Group 517">
          <a:extLst>
            <a:ext uri="{FF2B5EF4-FFF2-40B4-BE49-F238E27FC236}">
              <a16:creationId xmlns:a16="http://schemas.microsoft.com/office/drawing/2014/main" id="{00000000-0008-0000-1100-000005010000}"/>
            </a:ext>
          </a:extLst>
        </xdr:cNvPr>
        <xdr:cNvGrpSpPr>
          <a:grpSpLocks/>
        </xdr:cNvGrpSpPr>
      </xdr:nvGrpSpPr>
      <xdr:grpSpPr bwMode="auto">
        <a:xfrm>
          <a:off x="9229165" y="21176591"/>
          <a:ext cx="3358403" cy="247510"/>
          <a:chOff x="748" y="1064"/>
          <a:chExt cx="296" cy="18"/>
        </a:xfrm>
      </xdr:grpSpPr>
      <xdr:sp macro="" textlink="">
        <xdr:nvSpPr>
          <xdr:cNvPr id="262" name="Text Box 511">
            <a:extLst>
              <a:ext uri="{FF2B5EF4-FFF2-40B4-BE49-F238E27FC236}">
                <a16:creationId xmlns:a16="http://schemas.microsoft.com/office/drawing/2014/main" id="{00000000-0008-0000-1100-000006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63" name="Text Box 512">
            <a:extLst>
              <a:ext uri="{FF2B5EF4-FFF2-40B4-BE49-F238E27FC236}">
                <a16:creationId xmlns:a16="http://schemas.microsoft.com/office/drawing/2014/main" id="{00000000-0008-0000-1100-000007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64" name="Text Box 513">
            <a:extLst>
              <a:ext uri="{FF2B5EF4-FFF2-40B4-BE49-F238E27FC236}">
                <a16:creationId xmlns:a16="http://schemas.microsoft.com/office/drawing/2014/main" id="{00000000-0008-0000-1100-000008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65" name="Text Box 514">
            <a:extLst>
              <a:ext uri="{FF2B5EF4-FFF2-40B4-BE49-F238E27FC236}">
                <a16:creationId xmlns:a16="http://schemas.microsoft.com/office/drawing/2014/main" id="{00000000-0008-0000-1100-000009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66" name="Text Box 515">
            <a:extLst>
              <a:ext uri="{FF2B5EF4-FFF2-40B4-BE49-F238E27FC236}">
                <a16:creationId xmlns:a16="http://schemas.microsoft.com/office/drawing/2014/main" id="{00000000-0008-0000-1100-00000A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67" name="Text Box 516">
            <a:extLst>
              <a:ext uri="{FF2B5EF4-FFF2-40B4-BE49-F238E27FC236}">
                <a16:creationId xmlns:a16="http://schemas.microsoft.com/office/drawing/2014/main" id="{00000000-0008-0000-1100-00000B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177</xdr:row>
      <xdr:rowOff>0</xdr:rowOff>
    </xdr:from>
    <xdr:to>
      <xdr:col>22</xdr:col>
      <xdr:colOff>361950</xdr:colOff>
      <xdr:row>177</xdr:row>
      <xdr:rowOff>0</xdr:rowOff>
    </xdr:to>
    <xdr:grpSp>
      <xdr:nvGrpSpPr>
        <xdr:cNvPr id="268" name="Group 517">
          <a:extLst>
            <a:ext uri="{FF2B5EF4-FFF2-40B4-BE49-F238E27FC236}">
              <a16:creationId xmlns:a16="http://schemas.microsoft.com/office/drawing/2014/main" id="{00000000-0008-0000-1100-00000C010000}"/>
            </a:ext>
          </a:extLst>
        </xdr:cNvPr>
        <xdr:cNvGrpSpPr>
          <a:grpSpLocks/>
        </xdr:cNvGrpSpPr>
      </xdr:nvGrpSpPr>
      <xdr:grpSpPr bwMode="auto">
        <a:xfrm>
          <a:off x="9229165" y="21481676"/>
          <a:ext cx="3358403" cy="0"/>
          <a:chOff x="748" y="1064"/>
          <a:chExt cx="296" cy="18"/>
        </a:xfrm>
      </xdr:grpSpPr>
      <xdr:sp macro="" textlink="">
        <xdr:nvSpPr>
          <xdr:cNvPr id="269" name="Text Box 511">
            <a:extLst>
              <a:ext uri="{FF2B5EF4-FFF2-40B4-BE49-F238E27FC236}">
                <a16:creationId xmlns:a16="http://schemas.microsoft.com/office/drawing/2014/main" id="{00000000-0008-0000-1100-00000D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70" name="Text Box 512">
            <a:extLst>
              <a:ext uri="{FF2B5EF4-FFF2-40B4-BE49-F238E27FC236}">
                <a16:creationId xmlns:a16="http://schemas.microsoft.com/office/drawing/2014/main" id="{00000000-0008-0000-1100-00000E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71" name="Text Box 513">
            <a:extLst>
              <a:ext uri="{FF2B5EF4-FFF2-40B4-BE49-F238E27FC236}">
                <a16:creationId xmlns:a16="http://schemas.microsoft.com/office/drawing/2014/main" id="{00000000-0008-0000-1100-00000F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72" name="Text Box 514">
            <a:extLst>
              <a:ext uri="{FF2B5EF4-FFF2-40B4-BE49-F238E27FC236}">
                <a16:creationId xmlns:a16="http://schemas.microsoft.com/office/drawing/2014/main" id="{00000000-0008-0000-1100-000010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73" name="Text Box 515">
            <a:extLst>
              <a:ext uri="{FF2B5EF4-FFF2-40B4-BE49-F238E27FC236}">
                <a16:creationId xmlns:a16="http://schemas.microsoft.com/office/drawing/2014/main" id="{00000000-0008-0000-1100-000011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74" name="Text Box 516">
            <a:extLst>
              <a:ext uri="{FF2B5EF4-FFF2-40B4-BE49-F238E27FC236}">
                <a16:creationId xmlns:a16="http://schemas.microsoft.com/office/drawing/2014/main" id="{00000000-0008-0000-1100-000012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177</xdr:row>
      <xdr:rowOff>0</xdr:rowOff>
    </xdr:from>
    <xdr:to>
      <xdr:col>22</xdr:col>
      <xdr:colOff>361950</xdr:colOff>
      <xdr:row>177</xdr:row>
      <xdr:rowOff>0</xdr:rowOff>
    </xdr:to>
    <xdr:grpSp>
      <xdr:nvGrpSpPr>
        <xdr:cNvPr id="275" name="Group 517">
          <a:extLst>
            <a:ext uri="{FF2B5EF4-FFF2-40B4-BE49-F238E27FC236}">
              <a16:creationId xmlns:a16="http://schemas.microsoft.com/office/drawing/2014/main" id="{00000000-0008-0000-1100-000013010000}"/>
            </a:ext>
          </a:extLst>
        </xdr:cNvPr>
        <xdr:cNvGrpSpPr>
          <a:grpSpLocks/>
        </xdr:cNvGrpSpPr>
      </xdr:nvGrpSpPr>
      <xdr:grpSpPr bwMode="auto">
        <a:xfrm>
          <a:off x="9229165" y="21481676"/>
          <a:ext cx="3358403" cy="0"/>
          <a:chOff x="748" y="1064"/>
          <a:chExt cx="296" cy="18"/>
        </a:xfrm>
      </xdr:grpSpPr>
      <xdr:sp macro="" textlink="">
        <xdr:nvSpPr>
          <xdr:cNvPr id="276" name="Text Box 511">
            <a:extLst>
              <a:ext uri="{FF2B5EF4-FFF2-40B4-BE49-F238E27FC236}">
                <a16:creationId xmlns:a16="http://schemas.microsoft.com/office/drawing/2014/main" id="{00000000-0008-0000-1100-000014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77" name="Text Box 512">
            <a:extLst>
              <a:ext uri="{FF2B5EF4-FFF2-40B4-BE49-F238E27FC236}">
                <a16:creationId xmlns:a16="http://schemas.microsoft.com/office/drawing/2014/main" id="{00000000-0008-0000-1100-000015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78" name="Text Box 513">
            <a:extLst>
              <a:ext uri="{FF2B5EF4-FFF2-40B4-BE49-F238E27FC236}">
                <a16:creationId xmlns:a16="http://schemas.microsoft.com/office/drawing/2014/main" id="{00000000-0008-0000-1100-000016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79" name="Text Box 514">
            <a:extLst>
              <a:ext uri="{FF2B5EF4-FFF2-40B4-BE49-F238E27FC236}">
                <a16:creationId xmlns:a16="http://schemas.microsoft.com/office/drawing/2014/main" id="{00000000-0008-0000-1100-000017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80" name="Text Box 515">
            <a:extLst>
              <a:ext uri="{FF2B5EF4-FFF2-40B4-BE49-F238E27FC236}">
                <a16:creationId xmlns:a16="http://schemas.microsoft.com/office/drawing/2014/main" id="{00000000-0008-0000-1100-000018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81" name="Text Box 516">
            <a:extLst>
              <a:ext uri="{FF2B5EF4-FFF2-40B4-BE49-F238E27FC236}">
                <a16:creationId xmlns:a16="http://schemas.microsoft.com/office/drawing/2014/main" id="{00000000-0008-0000-1100-000019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177</xdr:row>
      <xdr:rowOff>0</xdr:rowOff>
    </xdr:from>
    <xdr:to>
      <xdr:col>22</xdr:col>
      <xdr:colOff>361950</xdr:colOff>
      <xdr:row>177</xdr:row>
      <xdr:rowOff>0</xdr:rowOff>
    </xdr:to>
    <xdr:grpSp>
      <xdr:nvGrpSpPr>
        <xdr:cNvPr id="282" name="Group 517">
          <a:extLst>
            <a:ext uri="{FF2B5EF4-FFF2-40B4-BE49-F238E27FC236}">
              <a16:creationId xmlns:a16="http://schemas.microsoft.com/office/drawing/2014/main" id="{00000000-0008-0000-1100-00001A010000}"/>
            </a:ext>
          </a:extLst>
        </xdr:cNvPr>
        <xdr:cNvGrpSpPr>
          <a:grpSpLocks/>
        </xdr:cNvGrpSpPr>
      </xdr:nvGrpSpPr>
      <xdr:grpSpPr bwMode="auto">
        <a:xfrm>
          <a:off x="9229165" y="21481676"/>
          <a:ext cx="3358403" cy="0"/>
          <a:chOff x="748" y="1064"/>
          <a:chExt cx="296" cy="18"/>
        </a:xfrm>
      </xdr:grpSpPr>
      <xdr:sp macro="" textlink="">
        <xdr:nvSpPr>
          <xdr:cNvPr id="283" name="Text Box 511">
            <a:extLst>
              <a:ext uri="{FF2B5EF4-FFF2-40B4-BE49-F238E27FC236}">
                <a16:creationId xmlns:a16="http://schemas.microsoft.com/office/drawing/2014/main" id="{00000000-0008-0000-1100-00001B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84" name="Text Box 512">
            <a:extLst>
              <a:ext uri="{FF2B5EF4-FFF2-40B4-BE49-F238E27FC236}">
                <a16:creationId xmlns:a16="http://schemas.microsoft.com/office/drawing/2014/main" id="{00000000-0008-0000-1100-00001C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85" name="Text Box 513">
            <a:extLst>
              <a:ext uri="{FF2B5EF4-FFF2-40B4-BE49-F238E27FC236}">
                <a16:creationId xmlns:a16="http://schemas.microsoft.com/office/drawing/2014/main" id="{00000000-0008-0000-1100-00001D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86" name="Text Box 514">
            <a:extLst>
              <a:ext uri="{FF2B5EF4-FFF2-40B4-BE49-F238E27FC236}">
                <a16:creationId xmlns:a16="http://schemas.microsoft.com/office/drawing/2014/main" id="{00000000-0008-0000-1100-00001E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87" name="Text Box 515">
            <a:extLst>
              <a:ext uri="{FF2B5EF4-FFF2-40B4-BE49-F238E27FC236}">
                <a16:creationId xmlns:a16="http://schemas.microsoft.com/office/drawing/2014/main" id="{00000000-0008-0000-1100-00001F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88" name="Text Box 516">
            <a:extLst>
              <a:ext uri="{FF2B5EF4-FFF2-40B4-BE49-F238E27FC236}">
                <a16:creationId xmlns:a16="http://schemas.microsoft.com/office/drawing/2014/main" id="{00000000-0008-0000-1100-000020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177</xdr:row>
      <xdr:rowOff>0</xdr:rowOff>
    </xdr:from>
    <xdr:to>
      <xdr:col>22</xdr:col>
      <xdr:colOff>361950</xdr:colOff>
      <xdr:row>177</xdr:row>
      <xdr:rowOff>0</xdr:rowOff>
    </xdr:to>
    <xdr:grpSp>
      <xdr:nvGrpSpPr>
        <xdr:cNvPr id="289" name="Group 517">
          <a:extLst>
            <a:ext uri="{FF2B5EF4-FFF2-40B4-BE49-F238E27FC236}">
              <a16:creationId xmlns:a16="http://schemas.microsoft.com/office/drawing/2014/main" id="{00000000-0008-0000-1100-000021010000}"/>
            </a:ext>
          </a:extLst>
        </xdr:cNvPr>
        <xdr:cNvGrpSpPr>
          <a:grpSpLocks/>
        </xdr:cNvGrpSpPr>
      </xdr:nvGrpSpPr>
      <xdr:grpSpPr bwMode="auto">
        <a:xfrm>
          <a:off x="9229165" y="21481676"/>
          <a:ext cx="3358403" cy="0"/>
          <a:chOff x="748" y="1064"/>
          <a:chExt cx="296" cy="18"/>
        </a:xfrm>
      </xdr:grpSpPr>
      <xdr:sp macro="" textlink="">
        <xdr:nvSpPr>
          <xdr:cNvPr id="290" name="Text Box 511">
            <a:extLst>
              <a:ext uri="{FF2B5EF4-FFF2-40B4-BE49-F238E27FC236}">
                <a16:creationId xmlns:a16="http://schemas.microsoft.com/office/drawing/2014/main" id="{00000000-0008-0000-1100-000022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91" name="Text Box 512">
            <a:extLst>
              <a:ext uri="{FF2B5EF4-FFF2-40B4-BE49-F238E27FC236}">
                <a16:creationId xmlns:a16="http://schemas.microsoft.com/office/drawing/2014/main" id="{00000000-0008-0000-1100-000023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92" name="Text Box 513">
            <a:extLst>
              <a:ext uri="{FF2B5EF4-FFF2-40B4-BE49-F238E27FC236}">
                <a16:creationId xmlns:a16="http://schemas.microsoft.com/office/drawing/2014/main" id="{00000000-0008-0000-1100-000024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293" name="Text Box 514">
            <a:extLst>
              <a:ext uri="{FF2B5EF4-FFF2-40B4-BE49-F238E27FC236}">
                <a16:creationId xmlns:a16="http://schemas.microsoft.com/office/drawing/2014/main" id="{00000000-0008-0000-1100-000025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294" name="Text Box 515">
            <a:extLst>
              <a:ext uri="{FF2B5EF4-FFF2-40B4-BE49-F238E27FC236}">
                <a16:creationId xmlns:a16="http://schemas.microsoft.com/office/drawing/2014/main" id="{00000000-0008-0000-1100-000026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295" name="Text Box 516">
            <a:extLst>
              <a:ext uri="{FF2B5EF4-FFF2-40B4-BE49-F238E27FC236}">
                <a16:creationId xmlns:a16="http://schemas.microsoft.com/office/drawing/2014/main" id="{00000000-0008-0000-1100-000027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177</xdr:row>
      <xdr:rowOff>0</xdr:rowOff>
    </xdr:from>
    <xdr:to>
      <xdr:col>22</xdr:col>
      <xdr:colOff>361950</xdr:colOff>
      <xdr:row>177</xdr:row>
      <xdr:rowOff>0</xdr:rowOff>
    </xdr:to>
    <xdr:grpSp>
      <xdr:nvGrpSpPr>
        <xdr:cNvPr id="296" name="Group 517">
          <a:extLst>
            <a:ext uri="{FF2B5EF4-FFF2-40B4-BE49-F238E27FC236}">
              <a16:creationId xmlns:a16="http://schemas.microsoft.com/office/drawing/2014/main" id="{00000000-0008-0000-1100-000028010000}"/>
            </a:ext>
          </a:extLst>
        </xdr:cNvPr>
        <xdr:cNvGrpSpPr>
          <a:grpSpLocks/>
        </xdr:cNvGrpSpPr>
      </xdr:nvGrpSpPr>
      <xdr:grpSpPr bwMode="auto">
        <a:xfrm>
          <a:off x="9229165" y="21481676"/>
          <a:ext cx="3358403" cy="0"/>
          <a:chOff x="748" y="1064"/>
          <a:chExt cx="296" cy="18"/>
        </a:xfrm>
      </xdr:grpSpPr>
      <xdr:sp macro="" textlink="">
        <xdr:nvSpPr>
          <xdr:cNvPr id="297" name="Text Box 511">
            <a:extLst>
              <a:ext uri="{FF2B5EF4-FFF2-40B4-BE49-F238E27FC236}">
                <a16:creationId xmlns:a16="http://schemas.microsoft.com/office/drawing/2014/main" id="{00000000-0008-0000-1100-000029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298" name="Text Box 512">
            <a:extLst>
              <a:ext uri="{FF2B5EF4-FFF2-40B4-BE49-F238E27FC236}">
                <a16:creationId xmlns:a16="http://schemas.microsoft.com/office/drawing/2014/main" id="{00000000-0008-0000-1100-00002A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299" name="Text Box 513">
            <a:extLst>
              <a:ext uri="{FF2B5EF4-FFF2-40B4-BE49-F238E27FC236}">
                <a16:creationId xmlns:a16="http://schemas.microsoft.com/office/drawing/2014/main" id="{00000000-0008-0000-1100-00002B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300" name="Text Box 514">
            <a:extLst>
              <a:ext uri="{FF2B5EF4-FFF2-40B4-BE49-F238E27FC236}">
                <a16:creationId xmlns:a16="http://schemas.microsoft.com/office/drawing/2014/main" id="{00000000-0008-0000-1100-00002C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301" name="Text Box 515">
            <a:extLst>
              <a:ext uri="{FF2B5EF4-FFF2-40B4-BE49-F238E27FC236}">
                <a16:creationId xmlns:a16="http://schemas.microsoft.com/office/drawing/2014/main" id="{00000000-0008-0000-1100-00002D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302" name="Text Box 516">
            <a:extLst>
              <a:ext uri="{FF2B5EF4-FFF2-40B4-BE49-F238E27FC236}">
                <a16:creationId xmlns:a16="http://schemas.microsoft.com/office/drawing/2014/main" id="{00000000-0008-0000-1100-00002E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177</xdr:row>
      <xdr:rowOff>0</xdr:rowOff>
    </xdr:from>
    <xdr:to>
      <xdr:col>22</xdr:col>
      <xdr:colOff>361950</xdr:colOff>
      <xdr:row>177</xdr:row>
      <xdr:rowOff>0</xdr:rowOff>
    </xdr:to>
    <xdr:grpSp>
      <xdr:nvGrpSpPr>
        <xdr:cNvPr id="303" name="Group 517">
          <a:extLst>
            <a:ext uri="{FF2B5EF4-FFF2-40B4-BE49-F238E27FC236}">
              <a16:creationId xmlns:a16="http://schemas.microsoft.com/office/drawing/2014/main" id="{00000000-0008-0000-1100-00002F010000}"/>
            </a:ext>
          </a:extLst>
        </xdr:cNvPr>
        <xdr:cNvGrpSpPr>
          <a:grpSpLocks/>
        </xdr:cNvGrpSpPr>
      </xdr:nvGrpSpPr>
      <xdr:grpSpPr bwMode="auto">
        <a:xfrm>
          <a:off x="9229165" y="21481676"/>
          <a:ext cx="3358403" cy="0"/>
          <a:chOff x="748" y="1064"/>
          <a:chExt cx="296" cy="18"/>
        </a:xfrm>
      </xdr:grpSpPr>
      <xdr:sp macro="" textlink="">
        <xdr:nvSpPr>
          <xdr:cNvPr id="304" name="Text Box 511">
            <a:extLst>
              <a:ext uri="{FF2B5EF4-FFF2-40B4-BE49-F238E27FC236}">
                <a16:creationId xmlns:a16="http://schemas.microsoft.com/office/drawing/2014/main" id="{00000000-0008-0000-1100-000030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305" name="Text Box 512">
            <a:extLst>
              <a:ext uri="{FF2B5EF4-FFF2-40B4-BE49-F238E27FC236}">
                <a16:creationId xmlns:a16="http://schemas.microsoft.com/office/drawing/2014/main" id="{00000000-0008-0000-1100-000031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306" name="Text Box 513">
            <a:extLst>
              <a:ext uri="{FF2B5EF4-FFF2-40B4-BE49-F238E27FC236}">
                <a16:creationId xmlns:a16="http://schemas.microsoft.com/office/drawing/2014/main" id="{00000000-0008-0000-1100-000032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307" name="Text Box 514">
            <a:extLst>
              <a:ext uri="{FF2B5EF4-FFF2-40B4-BE49-F238E27FC236}">
                <a16:creationId xmlns:a16="http://schemas.microsoft.com/office/drawing/2014/main" id="{00000000-0008-0000-1100-000033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308" name="Text Box 515">
            <a:extLst>
              <a:ext uri="{FF2B5EF4-FFF2-40B4-BE49-F238E27FC236}">
                <a16:creationId xmlns:a16="http://schemas.microsoft.com/office/drawing/2014/main" id="{00000000-0008-0000-1100-000034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309" name="Text Box 516">
            <a:extLst>
              <a:ext uri="{FF2B5EF4-FFF2-40B4-BE49-F238E27FC236}">
                <a16:creationId xmlns:a16="http://schemas.microsoft.com/office/drawing/2014/main" id="{00000000-0008-0000-1100-000035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236</xdr:row>
      <xdr:rowOff>42297</xdr:rowOff>
    </xdr:from>
    <xdr:to>
      <xdr:col>22</xdr:col>
      <xdr:colOff>361950</xdr:colOff>
      <xdr:row>236</xdr:row>
      <xdr:rowOff>289807</xdr:rowOff>
    </xdr:to>
    <xdr:grpSp>
      <xdr:nvGrpSpPr>
        <xdr:cNvPr id="310" name="Group 517">
          <a:extLst>
            <a:ext uri="{FF2B5EF4-FFF2-40B4-BE49-F238E27FC236}">
              <a16:creationId xmlns:a16="http://schemas.microsoft.com/office/drawing/2014/main" id="{00000000-0008-0000-1100-000036010000}"/>
            </a:ext>
          </a:extLst>
        </xdr:cNvPr>
        <xdr:cNvGrpSpPr>
          <a:grpSpLocks/>
        </xdr:cNvGrpSpPr>
      </xdr:nvGrpSpPr>
      <xdr:grpSpPr bwMode="auto">
        <a:xfrm>
          <a:off x="9229165" y="30623150"/>
          <a:ext cx="3358403" cy="247510"/>
          <a:chOff x="748" y="1064"/>
          <a:chExt cx="296" cy="18"/>
        </a:xfrm>
      </xdr:grpSpPr>
      <xdr:sp macro="" textlink="">
        <xdr:nvSpPr>
          <xdr:cNvPr id="311" name="Text Box 511">
            <a:extLst>
              <a:ext uri="{FF2B5EF4-FFF2-40B4-BE49-F238E27FC236}">
                <a16:creationId xmlns:a16="http://schemas.microsoft.com/office/drawing/2014/main" id="{00000000-0008-0000-1100-000037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312" name="Text Box 512">
            <a:extLst>
              <a:ext uri="{FF2B5EF4-FFF2-40B4-BE49-F238E27FC236}">
                <a16:creationId xmlns:a16="http://schemas.microsoft.com/office/drawing/2014/main" id="{00000000-0008-0000-1100-000038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313" name="Text Box 513">
            <a:extLst>
              <a:ext uri="{FF2B5EF4-FFF2-40B4-BE49-F238E27FC236}">
                <a16:creationId xmlns:a16="http://schemas.microsoft.com/office/drawing/2014/main" id="{00000000-0008-0000-1100-000039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314" name="Text Box 514">
            <a:extLst>
              <a:ext uri="{FF2B5EF4-FFF2-40B4-BE49-F238E27FC236}">
                <a16:creationId xmlns:a16="http://schemas.microsoft.com/office/drawing/2014/main" id="{00000000-0008-0000-1100-00003A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315" name="Text Box 515">
            <a:extLst>
              <a:ext uri="{FF2B5EF4-FFF2-40B4-BE49-F238E27FC236}">
                <a16:creationId xmlns:a16="http://schemas.microsoft.com/office/drawing/2014/main" id="{00000000-0008-0000-1100-00003B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316" name="Text Box 516">
            <a:extLst>
              <a:ext uri="{FF2B5EF4-FFF2-40B4-BE49-F238E27FC236}">
                <a16:creationId xmlns:a16="http://schemas.microsoft.com/office/drawing/2014/main" id="{00000000-0008-0000-1100-00003C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14</xdr:col>
      <xdr:colOff>152400</xdr:colOff>
      <xdr:row>238</xdr:row>
      <xdr:rowOff>64709</xdr:rowOff>
    </xdr:from>
    <xdr:to>
      <xdr:col>22</xdr:col>
      <xdr:colOff>361950</xdr:colOff>
      <xdr:row>238</xdr:row>
      <xdr:rowOff>312219</xdr:rowOff>
    </xdr:to>
    <xdr:grpSp>
      <xdr:nvGrpSpPr>
        <xdr:cNvPr id="317" name="Group 517">
          <a:extLst>
            <a:ext uri="{FF2B5EF4-FFF2-40B4-BE49-F238E27FC236}">
              <a16:creationId xmlns:a16="http://schemas.microsoft.com/office/drawing/2014/main" id="{00000000-0008-0000-1100-00003D010000}"/>
            </a:ext>
          </a:extLst>
        </xdr:cNvPr>
        <xdr:cNvGrpSpPr>
          <a:grpSpLocks/>
        </xdr:cNvGrpSpPr>
      </xdr:nvGrpSpPr>
      <xdr:grpSpPr bwMode="auto">
        <a:xfrm>
          <a:off x="9229165" y="31071385"/>
          <a:ext cx="3358403" cy="247510"/>
          <a:chOff x="748" y="1064"/>
          <a:chExt cx="296" cy="18"/>
        </a:xfrm>
      </xdr:grpSpPr>
      <xdr:sp macro="" textlink="">
        <xdr:nvSpPr>
          <xdr:cNvPr id="318" name="Text Box 511">
            <a:extLst>
              <a:ext uri="{FF2B5EF4-FFF2-40B4-BE49-F238E27FC236}">
                <a16:creationId xmlns:a16="http://schemas.microsoft.com/office/drawing/2014/main" id="{00000000-0008-0000-1100-00003E010000}"/>
              </a:ext>
            </a:extLst>
          </xdr:cNvPr>
          <xdr:cNvSpPr txBox="1">
            <a:spLocks noChangeArrowheads="1"/>
          </xdr:cNvSpPr>
        </xdr:nvSpPr>
        <xdr:spPr bwMode="auto">
          <a:xfrm>
            <a:off x="748" y="1064"/>
            <a:ext cx="20" cy="18"/>
          </a:xfrm>
          <a:prstGeom prst="rect">
            <a:avLst/>
          </a:prstGeom>
          <a:solidFill>
            <a:srgbClr val="00FF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a:t>
            </a:r>
          </a:p>
        </xdr:txBody>
      </xdr:sp>
      <xdr:sp macro="" textlink="">
        <xdr:nvSpPr>
          <xdr:cNvPr id="319" name="Text Box 512">
            <a:extLst>
              <a:ext uri="{FF2B5EF4-FFF2-40B4-BE49-F238E27FC236}">
                <a16:creationId xmlns:a16="http://schemas.microsoft.com/office/drawing/2014/main" id="{00000000-0008-0000-1100-00003F010000}"/>
              </a:ext>
            </a:extLst>
          </xdr:cNvPr>
          <xdr:cNvSpPr txBox="1">
            <a:spLocks noChangeArrowheads="1"/>
          </xdr:cNvSpPr>
        </xdr:nvSpPr>
        <xdr:spPr bwMode="auto">
          <a:xfrm>
            <a:off x="771" y="1068"/>
            <a:ext cx="65" cy="13"/>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 Cumple</a:t>
            </a:r>
          </a:p>
        </xdr:txBody>
      </xdr:sp>
      <xdr:sp macro="" textlink="">
        <xdr:nvSpPr>
          <xdr:cNvPr id="320" name="Text Box 513">
            <a:extLst>
              <a:ext uri="{FF2B5EF4-FFF2-40B4-BE49-F238E27FC236}">
                <a16:creationId xmlns:a16="http://schemas.microsoft.com/office/drawing/2014/main" id="{00000000-0008-0000-1100-000040010000}"/>
              </a:ext>
            </a:extLst>
          </xdr:cNvPr>
          <xdr:cNvSpPr txBox="1">
            <a:spLocks noChangeArrowheads="1"/>
          </xdr:cNvSpPr>
        </xdr:nvSpPr>
        <xdr:spPr bwMode="auto">
          <a:xfrm>
            <a:off x="839" y="1064"/>
            <a:ext cx="29" cy="18"/>
          </a:xfrm>
          <a:prstGeom prst="rect">
            <a:avLst/>
          </a:prstGeom>
          <a:solidFill>
            <a:srgbClr val="FFFF99"/>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1000" b="1" i="0" u="none" strike="noStrike" baseline="0">
                <a:solidFill>
                  <a:srgbClr val="000000"/>
                </a:solidFill>
                <a:latin typeface="Arial"/>
                <a:cs typeface="Arial"/>
              </a:rPr>
              <a:t>cp-</a:t>
            </a:r>
          </a:p>
        </xdr:txBody>
      </xdr:sp>
      <xdr:sp macro="" textlink="">
        <xdr:nvSpPr>
          <xdr:cNvPr id="321" name="Text Box 514">
            <a:extLst>
              <a:ext uri="{FF2B5EF4-FFF2-40B4-BE49-F238E27FC236}">
                <a16:creationId xmlns:a16="http://schemas.microsoft.com/office/drawing/2014/main" id="{00000000-0008-0000-1100-000041010000}"/>
              </a:ext>
            </a:extLst>
          </xdr:cNvPr>
          <xdr:cNvSpPr txBox="1">
            <a:spLocks noChangeArrowheads="1"/>
          </xdr:cNvSpPr>
        </xdr:nvSpPr>
        <xdr:spPr bwMode="auto">
          <a:xfrm>
            <a:off x="870" y="1067"/>
            <a:ext cx="87"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Cumple Parcialmente</a:t>
            </a:r>
          </a:p>
        </xdr:txBody>
      </xdr:sp>
      <xdr:sp macro="" textlink="">
        <xdr:nvSpPr>
          <xdr:cNvPr id="322" name="Text Box 515">
            <a:extLst>
              <a:ext uri="{FF2B5EF4-FFF2-40B4-BE49-F238E27FC236}">
                <a16:creationId xmlns:a16="http://schemas.microsoft.com/office/drawing/2014/main" id="{00000000-0008-0000-1100-000042010000}"/>
              </a:ext>
            </a:extLst>
          </xdr:cNvPr>
          <xdr:cNvSpPr txBox="1">
            <a:spLocks noChangeArrowheads="1"/>
          </xdr:cNvSpPr>
        </xdr:nvSpPr>
        <xdr:spPr bwMode="auto">
          <a:xfrm>
            <a:off x="967" y="1064"/>
            <a:ext cx="24" cy="18"/>
          </a:xfrm>
          <a:prstGeom prst="rect">
            <a:avLst/>
          </a:prstGeom>
          <a:solidFill>
            <a:srgbClr val="FF6600"/>
          </a:solidFill>
          <a:ln w="9525">
            <a:solidFill>
              <a:srgbClr val="000000"/>
            </a:solidFill>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IC+</a:t>
            </a:r>
          </a:p>
        </xdr:txBody>
      </xdr:sp>
      <xdr:sp macro="" textlink="">
        <xdr:nvSpPr>
          <xdr:cNvPr id="323" name="Text Box 516">
            <a:extLst>
              <a:ext uri="{FF2B5EF4-FFF2-40B4-BE49-F238E27FC236}">
                <a16:creationId xmlns:a16="http://schemas.microsoft.com/office/drawing/2014/main" id="{00000000-0008-0000-1100-000043010000}"/>
              </a:ext>
            </a:extLst>
          </xdr:cNvPr>
          <xdr:cNvSpPr txBox="1">
            <a:spLocks noChangeArrowheads="1"/>
          </xdr:cNvSpPr>
        </xdr:nvSpPr>
        <xdr:spPr bwMode="auto">
          <a:xfrm>
            <a:off x="996" y="1068"/>
            <a:ext cx="48" cy="1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s-CO" sz="700" b="0" i="0" u="none" strike="noStrike" baseline="0">
                <a:solidFill>
                  <a:srgbClr val="000000"/>
                </a:solidFill>
                <a:latin typeface="Arial"/>
                <a:cs typeface="Arial"/>
              </a:rPr>
              <a:t>Incumple</a:t>
            </a:r>
          </a:p>
        </xdr:txBody>
      </xdr:sp>
    </xdr:grpSp>
    <xdr:clientData/>
  </xdr:twoCellAnchor>
  <xdr:twoCellAnchor>
    <xdr:from>
      <xdr:col>1</xdr:col>
      <xdr:colOff>204105</xdr:colOff>
      <xdr:row>1</xdr:row>
      <xdr:rowOff>163284</xdr:rowOff>
    </xdr:from>
    <xdr:to>
      <xdr:col>4</xdr:col>
      <xdr:colOff>277583</xdr:colOff>
      <xdr:row>2</xdr:row>
      <xdr:rowOff>444958</xdr:rowOff>
    </xdr:to>
    <xdr:grpSp>
      <xdr:nvGrpSpPr>
        <xdr:cNvPr id="327" name="326 Grupo">
          <a:extLst>
            <a:ext uri="{FF2B5EF4-FFF2-40B4-BE49-F238E27FC236}">
              <a16:creationId xmlns:a16="http://schemas.microsoft.com/office/drawing/2014/main" id="{00000000-0008-0000-1100-000047010000}"/>
            </a:ext>
          </a:extLst>
        </xdr:cNvPr>
        <xdr:cNvGrpSpPr/>
      </xdr:nvGrpSpPr>
      <xdr:grpSpPr>
        <a:xfrm>
          <a:off x="607517" y="331372"/>
          <a:ext cx="1283713" cy="1054880"/>
          <a:chOff x="428625" y="417430"/>
          <a:chExt cx="1257300" cy="982746"/>
        </a:xfrm>
      </xdr:grpSpPr>
      <xdr:pic>
        <xdr:nvPicPr>
          <xdr:cNvPr id="328" name="Picture 3">
            <a:extLst>
              <a:ext uri="{FF2B5EF4-FFF2-40B4-BE49-F238E27FC236}">
                <a16:creationId xmlns:a16="http://schemas.microsoft.com/office/drawing/2014/main" id="{00000000-0008-0000-11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329" name="328 CuadroTexto">
            <a:extLst>
              <a:ext uri="{FF2B5EF4-FFF2-40B4-BE49-F238E27FC236}">
                <a16:creationId xmlns:a16="http://schemas.microsoft.com/office/drawing/2014/main" id="{00000000-0008-0000-1100-00004901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448240</xdr:colOff>
      <xdr:row>1</xdr:row>
      <xdr:rowOff>134468</xdr:rowOff>
    </xdr:from>
    <xdr:to>
      <xdr:col>1</xdr:col>
      <xdr:colOff>1705540</xdr:colOff>
      <xdr:row>4</xdr:row>
      <xdr:rowOff>138396</xdr:rowOff>
    </xdr:to>
    <xdr:grpSp>
      <xdr:nvGrpSpPr>
        <xdr:cNvPr id="5" name="4 Grupo">
          <a:extLst>
            <a:ext uri="{FF2B5EF4-FFF2-40B4-BE49-F238E27FC236}">
              <a16:creationId xmlns:a16="http://schemas.microsoft.com/office/drawing/2014/main" id="{00000000-0008-0000-1200-000005000000}"/>
            </a:ext>
          </a:extLst>
        </xdr:cNvPr>
        <xdr:cNvGrpSpPr/>
      </xdr:nvGrpSpPr>
      <xdr:grpSpPr>
        <a:xfrm>
          <a:off x="597919" y="311361"/>
          <a:ext cx="1257300" cy="1038071"/>
          <a:chOff x="428625" y="417430"/>
          <a:chExt cx="1257300" cy="982746"/>
        </a:xfrm>
      </xdr:grpSpPr>
      <xdr:pic>
        <xdr:nvPicPr>
          <xdr:cNvPr id="6" name="Picture 3">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89647</xdr:colOff>
      <xdr:row>15</xdr:row>
      <xdr:rowOff>24812</xdr:rowOff>
    </xdr:from>
    <xdr:to>
      <xdr:col>27</xdr:col>
      <xdr:colOff>706371</xdr:colOff>
      <xdr:row>19</xdr:row>
      <xdr:rowOff>0</xdr:rowOff>
    </xdr:to>
    <xdr:grpSp>
      <xdr:nvGrpSpPr>
        <xdr:cNvPr id="5" name="4 Grupo">
          <a:extLst>
            <a:ext uri="{FF2B5EF4-FFF2-40B4-BE49-F238E27FC236}">
              <a16:creationId xmlns:a16="http://schemas.microsoft.com/office/drawing/2014/main" id="{00000000-0008-0000-0100-000005000000}"/>
            </a:ext>
          </a:extLst>
        </xdr:cNvPr>
        <xdr:cNvGrpSpPr/>
      </xdr:nvGrpSpPr>
      <xdr:grpSpPr>
        <a:xfrm>
          <a:off x="10509997" y="2644187"/>
          <a:ext cx="2902724" cy="1327738"/>
          <a:chOff x="10320618" y="3789990"/>
          <a:chExt cx="3496636" cy="1462598"/>
        </a:xfrm>
      </xdr:grpSpPr>
      <xdr:pic>
        <xdr:nvPicPr>
          <xdr:cNvPr id="60470" name="Picture 54">
            <a:extLst>
              <a:ext uri="{FF2B5EF4-FFF2-40B4-BE49-F238E27FC236}">
                <a16:creationId xmlns:a16="http://schemas.microsoft.com/office/drawing/2014/main" id="{00000000-0008-0000-0100-000036E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0320618" y="3789990"/>
            <a:ext cx="3496636" cy="1462598"/>
          </a:xfrm>
          <a:prstGeom prst="rect">
            <a:avLst/>
          </a:prstGeom>
          <a:noFill/>
          <a:ln w="1">
            <a:noFill/>
            <a:miter lim="800000"/>
            <a:headEnd/>
            <a:tailEnd type="none" w="med" len="med"/>
          </a:ln>
          <a:effectLst/>
        </xdr:spPr>
      </xdr:pic>
      <xdr:sp macro="" textlink="">
        <xdr:nvSpPr>
          <xdr:cNvPr id="3" name="2 Elipse">
            <a:extLst>
              <a:ext uri="{FF2B5EF4-FFF2-40B4-BE49-F238E27FC236}">
                <a16:creationId xmlns:a16="http://schemas.microsoft.com/office/drawing/2014/main" id="{00000000-0008-0000-0100-000003000000}"/>
              </a:ext>
            </a:extLst>
          </xdr:cNvPr>
          <xdr:cNvSpPr/>
        </xdr:nvSpPr>
        <xdr:spPr>
          <a:xfrm>
            <a:off x="10331823" y="4504765"/>
            <a:ext cx="3238501" cy="5042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4" name="3 Elipse">
            <a:extLst>
              <a:ext uri="{FF2B5EF4-FFF2-40B4-BE49-F238E27FC236}">
                <a16:creationId xmlns:a16="http://schemas.microsoft.com/office/drawing/2014/main" id="{00000000-0008-0000-0100-000004000000}"/>
              </a:ext>
            </a:extLst>
          </xdr:cNvPr>
          <xdr:cNvSpPr/>
        </xdr:nvSpPr>
        <xdr:spPr>
          <a:xfrm>
            <a:off x="12685060" y="4650439"/>
            <a:ext cx="869577" cy="2196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mc:AlternateContent xmlns:mc="http://schemas.openxmlformats.org/markup-compatibility/2006">
    <mc:Choice xmlns:a14="http://schemas.microsoft.com/office/drawing/2010/main" Requires="a14">
      <xdr:twoCellAnchor editAs="oneCell">
        <xdr:from>
          <xdr:col>8</xdr:col>
          <xdr:colOff>257175</xdr:colOff>
          <xdr:row>25</xdr:row>
          <xdr:rowOff>161925</xdr:rowOff>
        </xdr:from>
        <xdr:to>
          <xdr:col>8</xdr:col>
          <xdr:colOff>438150</xdr:colOff>
          <xdr:row>25</xdr:row>
          <xdr:rowOff>295275</xdr:rowOff>
        </xdr:to>
        <xdr:sp macro="" textlink="">
          <xdr:nvSpPr>
            <xdr:cNvPr id="60426" name="Option Button 10" hidden="1">
              <a:extLst>
                <a:ext uri="{63B3BB69-23CF-44E3-9099-C40C66FF867C}">
                  <a14:compatExt spid="_x0000_s60426"/>
                </a:ext>
                <a:ext uri="{FF2B5EF4-FFF2-40B4-BE49-F238E27FC236}">
                  <a16:creationId xmlns:a16="http://schemas.microsoft.com/office/drawing/2014/main" id="{00000000-0008-0000-0100-00000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25</xdr:row>
          <xdr:rowOff>161925</xdr:rowOff>
        </xdr:from>
        <xdr:to>
          <xdr:col>9</xdr:col>
          <xdr:colOff>419100</xdr:colOff>
          <xdr:row>25</xdr:row>
          <xdr:rowOff>295275</xdr:rowOff>
        </xdr:to>
        <xdr:sp macro="" textlink="">
          <xdr:nvSpPr>
            <xdr:cNvPr id="60428" name="Option Button 12" hidden="1">
              <a:extLst>
                <a:ext uri="{63B3BB69-23CF-44E3-9099-C40C66FF867C}">
                  <a14:compatExt spid="_x0000_s60428"/>
                </a:ext>
                <a:ext uri="{FF2B5EF4-FFF2-40B4-BE49-F238E27FC236}">
                  <a16:creationId xmlns:a16="http://schemas.microsoft.com/office/drawing/2014/main" id="{00000000-0008-0000-0100-00000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25</xdr:row>
          <xdr:rowOff>0</xdr:rowOff>
        </xdr:from>
        <xdr:to>
          <xdr:col>13</xdr:col>
          <xdr:colOff>0</xdr:colOff>
          <xdr:row>26</xdr:row>
          <xdr:rowOff>0</xdr:rowOff>
        </xdr:to>
        <xdr:sp macro="" textlink="">
          <xdr:nvSpPr>
            <xdr:cNvPr id="60436" name="Group Box 20" hidden="1">
              <a:extLst>
                <a:ext uri="{63B3BB69-23CF-44E3-9099-C40C66FF867C}">
                  <a14:compatExt spid="_x0000_s60436"/>
                </a:ext>
                <a:ext uri="{FF2B5EF4-FFF2-40B4-BE49-F238E27FC236}">
                  <a16:creationId xmlns:a16="http://schemas.microsoft.com/office/drawing/2014/main" id="{00000000-0008-0000-0100-000014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323850</xdr:colOff>
          <xdr:row>25</xdr:row>
          <xdr:rowOff>161925</xdr:rowOff>
        </xdr:from>
        <xdr:to>
          <xdr:col>11</xdr:col>
          <xdr:colOff>514350</xdr:colOff>
          <xdr:row>25</xdr:row>
          <xdr:rowOff>304800</xdr:rowOff>
        </xdr:to>
        <xdr:sp macro="" textlink="">
          <xdr:nvSpPr>
            <xdr:cNvPr id="60437" name="Option Button 21" hidden="1">
              <a:extLst>
                <a:ext uri="{63B3BB69-23CF-44E3-9099-C40C66FF867C}">
                  <a14:compatExt spid="_x0000_s60437"/>
                </a:ext>
                <a:ext uri="{FF2B5EF4-FFF2-40B4-BE49-F238E27FC236}">
                  <a16:creationId xmlns:a16="http://schemas.microsoft.com/office/drawing/2014/main" id="{00000000-0008-0000-0100-000015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25</xdr:row>
          <xdr:rowOff>161925</xdr:rowOff>
        </xdr:from>
        <xdr:to>
          <xdr:col>12</xdr:col>
          <xdr:colOff>457200</xdr:colOff>
          <xdr:row>25</xdr:row>
          <xdr:rowOff>304800</xdr:rowOff>
        </xdr:to>
        <xdr:sp macro="" textlink="">
          <xdr:nvSpPr>
            <xdr:cNvPr id="60438" name="Option Button 22" hidden="1">
              <a:extLst>
                <a:ext uri="{63B3BB69-23CF-44E3-9099-C40C66FF867C}">
                  <a14:compatExt spid="_x0000_s60438"/>
                </a:ext>
                <a:ext uri="{FF2B5EF4-FFF2-40B4-BE49-F238E27FC236}">
                  <a16:creationId xmlns:a16="http://schemas.microsoft.com/office/drawing/2014/main" id="{00000000-0008-0000-0100-000016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26</xdr:row>
          <xdr:rowOff>180975</xdr:rowOff>
        </xdr:from>
        <xdr:to>
          <xdr:col>8</xdr:col>
          <xdr:colOff>438150</xdr:colOff>
          <xdr:row>26</xdr:row>
          <xdr:rowOff>314325</xdr:rowOff>
        </xdr:to>
        <xdr:sp macro="" textlink="">
          <xdr:nvSpPr>
            <xdr:cNvPr id="60439" name="Option Button 23" hidden="1">
              <a:extLst>
                <a:ext uri="{63B3BB69-23CF-44E3-9099-C40C66FF867C}">
                  <a14:compatExt spid="_x0000_s60439"/>
                </a:ext>
                <a:ext uri="{FF2B5EF4-FFF2-40B4-BE49-F238E27FC236}">
                  <a16:creationId xmlns:a16="http://schemas.microsoft.com/office/drawing/2014/main" id="{00000000-0008-0000-0100-000017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31</xdr:row>
          <xdr:rowOff>123825</xdr:rowOff>
        </xdr:from>
        <xdr:to>
          <xdr:col>8</xdr:col>
          <xdr:colOff>438150</xdr:colOff>
          <xdr:row>31</xdr:row>
          <xdr:rowOff>257175</xdr:rowOff>
        </xdr:to>
        <xdr:sp macro="" textlink="">
          <xdr:nvSpPr>
            <xdr:cNvPr id="60440" name="Option Button 24" hidden="1">
              <a:extLst>
                <a:ext uri="{63B3BB69-23CF-44E3-9099-C40C66FF867C}">
                  <a14:compatExt spid="_x0000_s60440"/>
                </a:ext>
                <a:ext uri="{FF2B5EF4-FFF2-40B4-BE49-F238E27FC236}">
                  <a16:creationId xmlns:a16="http://schemas.microsoft.com/office/drawing/2014/main" id="{00000000-0008-0000-0100-000018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27</xdr:row>
          <xdr:rowOff>85725</xdr:rowOff>
        </xdr:from>
        <xdr:to>
          <xdr:col>8</xdr:col>
          <xdr:colOff>438150</xdr:colOff>
          <xdr:row>27</xdr:row>
          <xdr:rowOff>219075</xdr:rowOff>
        </xdr:to>
        <xdr:sp macro="" textlink="">
          <xdr:nvSpPr>
            <xdr:cNvPr id="60441" name="Option Button 25" hidden="1">
              <a:extLst>
                <a:ext uri="{63B3BB69-23CF-44E3-9099-C40C66FF867C}">
                  <a14:compatExt spid="_x0000_s60441"/>
                </a:ext>
                <a:ext uri="{FF2B5EF4-FFF2-40B4-BE49-F238E27FC236}">
                  <a16:creationId xmlns:a16="http://schemas.microsoft.com/office/drawing/2014/main" id="{00000000-0008-0000-0100-00001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28</xdr:row>
          <xdr:rowOff>104775</xdr:rowOff>
        </xdr:from>
        <xdr:to>
          <xdr:col>8</xdr:col>
          <xdr:colOff>438150</xdr:colOff>
          <xdr:row>28</xdr:row>
          <xdr:rowOff>238125</xdr:rowOff>
        </xdr:to>
        <xdr:sp macro="" textlink="">
          <xdr:nvSpPr>
            <xdr:cNvPr id="60442" name="Option Button 26" hidden="1">
              <a:extLst>
                <a:ext uri="{63B3BB69-23CF-44E3-9099-C40C66FF867C}">
                  <a14:compatExt spid="_x0000_s60442"/>
                </a:ext>
                <a:ext uri="{FF2B5EF4-FFF2-40B4-BE49-F238E27FC236}">
                  <a16:creationId xmlns:a16="http://schemas.microsoft.com/office/drawing/2014/main" id="{00000000-0008-0000-0100-00001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29</xdr:row>
          <xdr:rowOff>123825</xdr:rowOff>
        </xdr:from>
        <xdr:to>
          <xdr:col>8</xdr:col>
          <xdr:colOff>438150</xdr:colOff>
          <xdr:row>29</xdr:row>
          <xdr:rowOff>257175</xdr:rowOff>
        </xdr:to>
        <xdr:sp macro="" textlink="">
          <xdr:nvSpPr>
            <xdr:cNvPr id="60443" name="Option Button 27" hidden="1">
              <a:extLst>
                <a:ext uri="{63B3BB69-23CF-44E3-9099-C40C66FF867C}">
                  <a14:compatExt spid="_x0000_s60443"/>
                </a:ext>
                <a:ext uri="{FF2B5EF4-FFF2-40B4-BE49-F238E27FC236}">
                  <a16:creationId xmlns:a16="http://schemas.microsoft.com/office/drawing/2014/main" id="{00000000-0008-0000-0100-00001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257175</xdr:colOff>
          <xdr:row>30</xdr:row>
          <xdr:rowOff>133350</xdr:rowOff>
        </xdr:from>
        <xdr:to>
          <xdr:col>8</xdr:col>
          <xdr:colOff>438150</xdr:colOff>
          <xdr:row>30</xdr:row>
          <xdr:rowOff>266700</xdr:rowOff>
        </xdr:to>
        <xdr:sp macro="" textlink="">
          <xdr:nvSpPr>
            <xdr:cNvPr id="60444" name="Option Button 28" hidden="1">
              <a:extLst>
                <a:ext uri="{63B3BB69-23CF-44E3-9099-C40C66FF867C}">
                  <a14:compatExt spid="_x0000_s60444"/>
                </a:ext>
                <a:ext uri="{FF2B5EF4-FFF2-40B4-BE49-F238E27FC236}">
                  <a16:creationId xmlns:a16="http://schemas.microsoft.com/office/drawing/2014/main" id="{00000000-0008-0000-0100-00001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26</xdr:row>
          <xdr:rowOff>171450</xdr:rowOff>
        </xdr:from>
        <xdr:to>
          <xdr:col>9</xdr:col>
          <xdr:colOff>419100</xdr:colOff>
          <xdr:row>26</xdr:row>
          <xdr:rowOff>304800</xdr:rowOff>
        </xdr:to>
        <xdr:sp macro="" textlink="">
          <xdr:nvSpPr>
            <xdr:cNvPr id="60445" name="Option Button 29" hidden="1">
              <a:extLst>
                <a:ext uri="{63B3BB69-23CF-44E3-9099-C40C66FF867C}">
                  <a14:compatExt spid="_x0000_s60445"/>
                </a:ext>
                <a:ext uri="{FF2B5EF4-FFF2-40B4-BE49-F238E27FC236}">
                  <a16:creationId xmlns:a16="http://schemas.microsoft.com/office/drawing/2014/main" id="{00000000-0008-0000-0100-00001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27</xdr:row>
          <xdr:rowOff>76200</xdr:rowOff>
        </xdr:from>
        <xdr:to>
          <xdr:col>9</xdr:col>
          <xdr:colOff>419100</xdr:colOff>
          <xdr:row>27</xdr:row>
          <xdr:rowOff>209550</xdr:rowOff>
        </xdr:to>
        <xdr:sp macro="" textlink="">
          <xdr:nvSpPr>
            <xdr:cNvPr id="60446" name="Option Button 30" hidden="1">
              <a:extLst>
                <a:ext uri="{63B3BB69-23CF-44E3-9099-C40C66FF867C}">
                  <a14:compatExt spid="_x0000_s60446"/>
                </a:ext>
                <a:ext uri="{FF2B5EF4-FFF2-40B4-BE49-F238E27FC236}">
                  <a16:creationId xmlns:a16="http://schemas.microsoft.com/office/drawing/2014/main" id="{00000000-0008-0000-0100-00001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28</xdr:row>
          <xdr:rowOff>95250</xdr:rowOff>
        </xdr:from>
        <xdr:to>
          <xdr:col>9</xdr:col>
          <xdr:colOff>419100</xdr:colOff>
          <xdr:row>28</xdr:row>
          <xdr:rowOff>228600</xdr:rowOff>
        </xdr:to>
        <xdr:sp macro="" textlink="">
          <xdr:nvSpPr>
            <xdr:cNvPr id="60447" name="Option Button 31" hidden="1">
              <a:extLst>
                <a:ext uri="{63B3BB69-23CF-44E3-9099-C40C66FF867C}">
                  <a14:compatExt spid="_x0000_s60447"/>
                </a:ext>
                <a:ext uri="{FF2B5EF4-FFF2-40B4-BE49-F238E27FC236}">
                  <a16:creationId xmlns:a16="http://schemas.microsoft.com/office/drawing/2014/main" id="{00000000-0008-0000-0100-00001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29</xdr:row>
          <xdr:rowOff>104775</xdr:rowOff>
        </xdr:from>
        <xdr:to>
          <xdr:col>9</xdr:col>
          <xdr:colOff>419100</xdr:colOff>
          <xdr:row>29</xdr:row>
          <xdr:rowOff>238125</xdr:rowOff>
        </xdr:to>
        <xdr:sp macro="" textlink="">
          <xdr:nvSpPr>
            <xdr:cNvPr id="60448" name="Option Button 32" hidden="1">
              <a:extLst>
                <a:ext uri="{63B3BB69-23CF-44E3-9099-C40C66FF867C}">
                  <a14:compatExt spid="_x0000_s60448"/>
                </a:ext>
                <a:ext uri="{FF2B5EF4-FFF2-40B4-BE49-F238E27FC236}">
                  <a16:creationId xmlns:a16="http://schemas.microsoft.com/office/drawing/2014/main" id="{00000000-0008-0000-0100-00002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30</xdr:row>
          <xdr:rowOff>114300</xdr:rowOff>
        </xdr:from>
        <xdr:to>
          <xdr:col>9</xdr:col>
          <xdr:colOff>419100</xdr:colOff>
          <xdr:row>30</xdr:row>
          <xdr:rowOff>247650</xdr:rowOff>
        </xdr:to>
        <xdr:sp macro="" textlink="">
          <xdr:nvSpPr>
            <xdr:cNvPr id="60449" name="Option Button 33" hidden="1">
              <a:extLst>
                <a:ext uri="{63B3BB69-23CF-44E3-9099-C40C66FF867C}">
                  <a14:compatExt spid="_x0000_s60449"/>
                </a:ext>
                <a:ext uri="{FF2B5EF4-FFF2-40B4-BE49-F238E27FC236}">
                  <a16:creationId xmlns:a16="http://schemas.microsoft.com/office/drawing/2014/main" id="{00000000-0008-0000-0100-00002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238125</xdr:colOff>
          <xdr:row>31</xdr:row>
          <xdr:rowOff>123825</xdr:rowOff>
        </xdr:from>
        <xdr:to>
          <xdr:col>9</xdr:col>
          <xdr:colOff>419100</xdr:colOff>
          <xdr:row>31</xdr:row>
          <xdr:rowOff>257175</xdr:rowOff>
        </xdr:to>
        <xdr:sp macro="" textlink="">
          <xdr:nvSpPr>
            <xdr:cNvPr id="60450" name="Option Button 34" hidden="1">
              <a:extLst>
                <a:ext uri="{63B3BB69-23CF-44E3-9099-C40C66FF867C}">
                  <a14:compatExt spid="_x0000_s60450"/>
                </a:ext>
                <a:ext uri="{FF2B5EF4-FFF2-40B4-BE49-F238E27FC236}">
                  <a16:creationId xmlns:a16="http://schemas.microsoft.com/office/drawing/2014/main" id="{00000000-0008-0000-0100-00002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26</xdr:row>
          <xdr:rowOff>0</xdr:rowOff>
        </xdr:from>
        <xdr:to>
          <xdr:col>10</xdr:col>
          <xdr:colOff>0</xdr:colOff>
          <xdr:row>27</xdr:row>
          <xdr:rowOff>0</xdr:rowOff>
        </xdr:to>
        <xdr:sp macro="" textlink="">
          <xdr:nvSpPr>
            <xdr:cNvPr id="60451" name="Group Box 35" hidden="1">
              <a:extLst>
                <a:ext uri="{63B3BB69-23CF-44E3-9099-C40C66FF867C}">
                  <a14:compatExt spid="_x0000_s60451"/>
                </a:ext>
                <a:ext uri="{FF2B5EF4-FFF2-40B4-BE49-F238E27FC236}">
                  <a16:creationId xmlns:a16="http://schemas.microsoft.com/office/drawing/2014/main" id="{00000000-0008-0000-0100-000023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27</xdr:row>
          <xdr:rowOff>0</xdr:rowOff>
        </xdr:from>
        <xdr:to>
          <xdr:col>10</xdr:col>
          <xdr:colOff>0</xdr:colOff>
          <xdr:row>28</xdr:row>
          <xdr:rowOff>0</xdr:rowOff>
        </xdr:to>
        <xdr:sp macro="" textlink="">
          <xdr:nvSpPr>
            <xdr:cNvPr id="60452" name="Group Box 36" hidden="1">
              <a:extLst>
                <a:ext uri="{63B3BB69-23CF-44E3-9099-C40C66FF867C}">
                  <a14:compatExt spid="_x0000_s60452"/>
                </a:ext>
                <a:ext uri="{FF2B5EF4-FFF2-40B4-BE49-F238E27FC236}">
                  <a16:creationId xmlns:a16="http://schemas.microsoft.com/office/drawing/2014/main" id="{00000000-0008-0000-0100-000024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28</xdr:row>
          <xdr:rowOff>0</xdr:rowOff>
        </xdr:from>
        <xdr:to>
          <xdr:col>10</xdr:col>
          <xdr:colOff>0</xdr:colOff>
          <xdr:row>29</xdr:row>
          <xdr:rowOff>0</xdr:rowOff>
        </xdr:to>
        <xdr:sp macro="" textlink="">
          <xdr:nvSpPr>
            <xdr:cNvPr id="60453" name="Group Box 37" hidden="1">
              <a:extLst>
                <a:ext uri="{63B3BB69-23CF-44E3-9099-C40C66FF867C}">
                  <a14:compatExt spid="_x0000_s60453"/>
                </a:ext>
                <a:ext uri="{FF2B5EF4-FFF2-40B4-BE49-F238E27FC236}">
                  <a16:creationId xmlns:a16="http://schemas.microsoft.com/office/drawing/2014/main" id="{00000000-0008-0000-0100-000025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29</xdr:row>
          <xdr:rowOff>0</xdr:rowOff>
        </xdr:from>
        <xdr:to>
          <xdr:col>10</xdr:col>
          <xdr:colOff>0</xdr:colOff>
          <xdr:row>30</xdr:row>
          <xdr:rowOff>0</xdr:rowOff>
        </xdr:to>
        <xdr:sp macro="" textlink="">
          <xdr:nvSpPr>
            <xdr:cNvPr id="60454" name="Group Box 38" hidden="1">
              <a:extLst>
                <a:ext uri="{63B3BB69-23CF-44E3-9099-C40C66FF867C}">
                  <a14:compatExt spid="_x0000_s60454"/>
                </a:ext>
                <a:ext uri="{FF2B5EF4-FFF2-40B4-BE49-F238E27FC236}">
                  <a16:creationId xmlns:a16="http://schemas.microsoft.com/office/drawing/2014/main" id="{00000000-0008-0000-0100-000026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30</xdr:row>
          <xdr:rowOff>0</xdr:rowOff>
        </xdr:from>
        <xdr:to>
          <xdr:col>10</xdr:col>
          <xdr:colOff>0</xdr:colOff>
          <xdr:row>31</xdr:row>
          <xdr:rowOff>0</xdr:rowOff>
        </xdr:to>
        <xdr:sp macro="" textlink="">
          <xdr:nvSpPr>
            <xdr:cNvPr id="60455" name="Group Box 39" hidden="1">
              <a:extLst>
                <a:ext uri="{63B3BB69-23CF-44E3-9099-C40C66FF867C}">
                  <a14:compatExt spid="_x0000_s60455"/>
                </a:ext>
                <a:ext uri="{FF2B5EF4-FFF2-40B4-BE49-F238E27FC236}">
                  <a16:creationId xmlns:a16="http://schemas.microsoft.com/office/drawing/2014/main" id="{00000000-0008-0000-0100-000027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31</xdr:row>
          <xdr:rowOff>0</xdr:rowOff>
        </xdr:from>
        <xdr:to>
          <xdr:col>10</xdr:col>
          <xdr:colOff>0</xdr:colOff>
          <xdr:row>32</xdr:row>
          <xdr:rowOff>0</xdr:rowOff>
        </xdr:to>
        <xdr:sp macro="" textlink="">
          <xdr:nvSpPr>
            <xdr:cNvPr id="60456" name="Group Box 40" hidden="1">
              <a:extLst>
                <a:ext uri="{63B3BB69-23CF-44E3-9099-C40C66FF867C}">
                  <a14:compatExt spid="_x0000_s60456"/>
                </a:ext>
                <a:ext uri="{FF2B5EF4-FFF2-40B4-BE49-F238E27FC236}">
                  <a16:creationId xmlns:a16="http://schemas.microsoft.com/office/drawing/2014/main" id="{00000000-0008-0000-0100-000028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323850</xdr:colOff>
          <xdr:row>26</xdr:row>
          <xdr:rowOff>180975</xdr:rowOff>
        </xdr:from>
        <xdr:to>
          <xdr:col>11</xdr:col>
          <xdr:colOff>514350</xdr:colOff>
          <xdr:row>26</xdr:row>
          <xdr:rowOff>314325</xdr:rowOff>
        </xdr:to>
        <xdr:sp macro="" textlink="">
          <xdr:nvSpPr>
            <xdr:cNvPr id="60457" name="Option Button 41" hidden="1">
              <a:extLst>
                <a:ext uri="{63B3BB69-23CF-44E3-9099-C40C66FF867C}">
                  <a14:compatExt spid="_x0000_s60457"/>
                </a:ext>
                <a:ext uri="{FF2B5EF4-FFF2-40B4-BE49-F238E27FC236}">
                  <a16:creationId xmlns:a16="http://schemas.microsoft.com/office/drawing/2014/main" id="{00000000-0008-0000-0100-000029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323850</xdr:colOff>
          <xdr:row>27</xdr:row>
          <xdr:rowOff>133350</xdr:rowOff>
        </xdr:from>
        <xdr:to>
          <xdr:col>11</xdr:col>
          <xdr:colOff>514350</xdr:colOff>
          <xdr:row>27</xdr:row>
          <xdr:rowOff>276225</xdr:rowOff>
        </xdr:to>
        <xdr:sp macro="" textlink="">
          <xdr:nvSpPr>
            <xdr:cNvPr id="60458" name="Option Button 42" hidden="1">
              <a:extLst>
                <a:ext uri="{63B3BB69-23CF-44E3-9099-C40C66FF867C}">
                  <a14:compatExt spid="_x0000_s60458"/>
                </a:ext>
                <a:ext uri="{FF2B5EF4-FFF2-40B4-BE49-F238E27FC236}">
                  <a16:creationId xmlns:a16="http://schemas.microsoft.com/office/drawing/2014/main" id="{00000000-0008-0000-0100-00002A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323850</xdr:colOff>
          <xdr:row>28</xdr:row>
          <xdr:rowOff>152400</xdr:rowOff>
        </xdr:from>
        <xdr:to>
          <xdr:col>11</xdr:col>
          <xdr:colOff>514350</xdr:colOff>
          <xdr:row>28</xdr:row>
          <xdr:rowOff>285750</xdr:rowOff>
        </xdr:to>
        <xdr:sp macro="" textlink="">
          <xdr:nvSpPr>
            <xdr:cNvPr id="60459" name="Option Button 43" hidden="1">
              <a:extLst>
                <a:ext uri="{63B3BB69-23CF-44E3-9099-C40C66FF867C}">
                  <a14:compatExt spid="_x0000_s60459"/>
                </a:ext>
                <a:ext uri="{FF2B5EF4-FFF2-40B4-BE49-F238E27FC236}">
                  <a16:creationId xmlns:a16="http://schemas.microsoft.com/office/drawing/2014/main" id="{00000000-0008-0000-0100-00002B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342900</xdr:colOff>
          <xdr:row>30</xdr:row>
          <xdr:rowOff>133350</xdr:rowOff>
        </xdr:from>
        <xdr:to>
          <xdr:col>11</xdr:col>
          <xdr:colOff>533400</xdr:colOff>
          <xdr:row>30</xdr:row>
          <xdr:rowOff>266700</xdr:rowOff>
        </xdr:to>
        <xdr:sp macro="" textlink="">
          <xdr:nvSpPr>
            <xdr:cNvPr id="60460" name="Option Button 44" hidden="1">
              <a:extLst>
                <a:ext uri="{63B3BB69-23CF-44E3-9099-C40C66FF867C}">
                  <a14:compatExt spid="_x0000_s60460"/>
                </a:ext>
                <a:ext uri="{FF2B5EF4-FFF2-40B4-BE49-F238E27FC236}">
                  <a16:creationId xmlns:a16="http://schemas.microsoft.com/office/drawing/2014/main" id="{00000000-0008-0000-0100-00002C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26</xdr:row>
          <xdr:rowOff>180975</xdr:rowOff>
        </xdr:from>
        <xdr:to>
          <xdr:col>12</xdr:col>
          <xdr:colOff>457200</xdr:colOff>
          <xdr:row>26</xdr:row>
          <xdr:rowOff>314325</xdr:rowOff>
        </xdr:to>
        <xdr:sp macro="" textlink="">
          <xdr:nvSpPr>
            <xdr:cNvPr id="60461" name="Option Button 45" hidden="1">
              <a:extLst>
                <a:ext uri="{63B3BB69-23CF-44E3-9099-C40C66FF867C}">
                  <a14:compatExt spid="_x0000_s60461"/>
                </a:ext>
                <a:ext uri="{FF2B5EF4-FFF2-40B4-BE49-F238E27FC236}">
                  <a16:creationId xmlns:a16="http://schemas.microsoft.com/office/drawing/2014/main" id="{00000000-0008-0000-0100-00002D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27</xdr:row>
          <xdr:rowOff>171450</xdr:rowOff>
        </xdr:from>
        <xdr:to>
          <xdr:col>12</xdr:col>
          <xdr:colOff>457200</xdr:colOff>
          <xdr:row>27</xdr:row>
          <xdr:rowOff>314325</xdr:rowOff>
        </xdr:to>
        <xdr:sp macro="" textlink="">
          <xdr:nvSpPr>
            <xdr:cNvPr id="60462" name="Option Button 46" hidden="1">
              <a:extLst>
                <a:ext uri="{63B3BB69-23CF-44E3-9099-C40C66FF867C}">
                  <a14:compatExt spid="_x0000_s60462"/>
                </a:ext>
                <a:ext uri="{FF2B5EF4-FFF2-40B4-BE49-F238E27FC236}">
                  <a16:creationId xmlns:a16="http://schemas.microsoft.com/office/drawing/2014/main" id="{00000000-0008-0000-0100-00002E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28</xdr:row>
          <xdr:rowOff>161925</xdr:rowOff>
        </xdr:from>
        <xdr:to>
          <xdr:col>12</xdr:col>
          <xdr:colOff>457200</xdr:colOff>
          <xdr:row>28</xdr:row>
          <xdr:rowOff>295275</xdr:rowOff>
        </xdr:to>
        <xdr:sp macro="" textlink="">
          <xdr:nvSpPr>
            <xdr:cNvPr id="60463" name="Option Button 47" hidden="1">
              <a:extLst>
                <a:ext uri="{63B3BB69-23CF-44E3-9099-C40C66FF867C}">
                  <a14:compatExt spid="_x0000_s60463"/>
                </a:ext>
                <a:ext uri="{FF2B5EF4-FFF2-40B4-BE49-F238E27FC236}">
                  <a16:creationId xmlns:a16="http://schemas.microsoft.com/office/drawing/2014/main" id="{00000000-0008-0000-0100-00002F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30</xdr:row>
          <xdr:rowOff>142875</xdr:rowOff>
        </xdr:from>
        <xdr:to>
          <xdr:col>12</xdr:col>
          <xdr:colOff>457200</xdr:colOff>
          <xdr:row>30</xdr:row>
          <xdr:rowOff>295275</xdr:rowOff>
        </xdr:to>
        <xdr:sp macro="" textlink="">
          <xdr:nvSpPr>
            <xdr:cNvPr id="60464" name="Option Button 48" hidden="1">
              <a:extLst>
                <a:ext uri="{63B3BB69-23CF-44E3-9099-C40C66FF867C}">
                  <a14:compatExt spid="_x0000_s60464"/>
                </a:ext>
                <a:ext uri="{FF2B5EF4-FFF2-40B4-BE49-F238E27FC236}">
                  <a16:creationId xmlns:a16="http://schemas.microsoft.com/office/drawing/2014/main" id="{00000000-0008-0000-0100-000030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26</xdr:row>
          <xdr:rowOff>0</xdr:rowOff>
        </xdr:from>
        <xdr:to>
          <xdr:col>13</xdr:col>
          <xdr:colOff>0</xdr:colOff>
          <xdr:row>27</xdr:row>
          <xdr:rowOff>0</xdr:rowOff>
        </xdr:to>
        <xdr:sp macro="" textlink="">
          <xdr:nvSpPr>
            <xdr:cNvPr id="60465" name="Group Box 49" hidden="1">
              <a:extLst>
                <a:ext uri="{63B3BB69-23CF-44E3-9099-C40C66FF867C}">
                  <a14:compatExt spid="_x0000_s60465"/>
                </a:ext>
                <a:ext uri="{FF2B5EF4-FFF2-40B4-BE49-F238E27FC236}">
                  <a16:creationId xmlns:a16="http://schemas.microsoft.com/office/drawing/2014/main" id="{00000000-0008-0000-0100-000031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0</xdr:rowOff>
        </xdr:from>
        <xdr:to>
          <xdr:col>13</xdr:col>
          <xdr:colOff>0</xdr:colOff>
          <xdr:row>28</xdr:row>
          <xdr:rowOff>0</xdr:rowOff>
        </xdr:to>
        <xdr:sp macro="" textlink="">
          <xdr:nvSpPr>
            <xdr:cNvPr id="60466" name="Group Box 50" hidden="1">
              <a:extLst>
                <a:ext uri="{63B3BB69-23CF-44E3-9099-C40C66FF867C}">
                  <a14:compatExt spid="_x0000_s60466"/>
                </a:ext>
                <a:ext uri="{FF2B5EF4-FFF2-40B4-BE49-F238E27FC236}">
                  <a16:creationId xmlns:a16="http://schemas.microsoft.com/office/drawing/2014/main" id="{00000000-0008-0000-0100-000032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0</xdr:rowOff>
        </xdr:from>
        <xdr:to>
          <xdr:col>13</xdr:col>
          <xdr:colOff>0</xdr:colOff>
          <xdr:row>29</xdr:row>
          <xdr:rowOff>0</xdr:rowOff>
        </xdr:to>
        <xdr:sp macro="" textlink="">
          <xdr:nvSpPr>
            <xdr:cNvPr id="60468" name="Group Box 52" hidden="1">
              <a:extLst>
                <a:ext uri="{63B3BB69-23CF-44E3-9099-C40C66FF867C}">
                  <a14:compatExt spid="_x0000_s60468"/>
                </a:ext>
                <a:ext uri="{FF2B5EF4-FFF2-40B4-BE49-F238E27FC236}">
                  <a16:creationId xmlns:a16="http://schemas.microsoft.com/office/drawing/2014/main" id="{00000000-0008-0000-0100-000034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25</xdr:row>
          <xdr:rowOff>0</xdr:rowOff>
        </xdr:from>
        <xdr:to>
          <xdr:col>10</xdr:col>
          <xdr:colOff>0</xdr:colOff>
          <xdr:row>26</xdr:row>
          <xdr:rowOff>0</xdr:rowOff>
        </xdr:to>
        <xdr:sp macro="" textlink="">
          <xdr:nvSpPr>
            <xdr:cNvPr id="60469" name="Group Box 53" hidden="1">
              <a:extLst>
                <a:ext uri="{63B3BB69-23CF-44E3-9099-C40C66FF867C}">
                  <a14:compatExt spid="_x0000_s60469"/>
                </a:ext>
                <a:ext uri="{FF2B5EF4-FFF2-40B4-BE49-F238E27FC236}">
                  <a16:creationId xmlns:a16="http://schemas.microsoft.com/office/drawing/2014/main" id="{00000000-0008-0000-0100-000035E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15</xdr:col>
      <xdr:colOff>104776</xdr:colOff>
      <xdr:row>2</xdr:row>
      <xdr:rowOff>130471</xdr:rowOff>
    </xdr:from>
    <xdr:to>
      <xdr:col>17</xdr:col>
      <xdr:colOff>409575</xdr:colOff>
      <xdr:row>3</xdr:row>
      <xdr:rowOff>209315</xdr:rowOff>
    </xdr:to>
    <xdr:pic>
      <xdr:nvPicPr>
        <xdr:cNvPr id="6" name="Imagen 2">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248" b="1248"/>
        <a:stretch/>
      </xdr:blipFill>
      <xdr:spPr bwMode="auto">
        <a:xfrm>
          <a:off x="8829676" y="320971"/>
          <a:ext cx="1419224" cy="440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323850</xdr:colOff>
      <xdr:row>1</xdr:row>
      <xdr:rowOff>104775</xdr:rowOff>
    </xdr:from>
    <xdr:to>
      <xdr:col>1</xdr:col>
      <xdr:colOff>1581150</xdr:colOff>
      <xdr:row>4</xdr:row>
      <xdr:rowOff>123831</xdr:rowOff>
    </xdr:to>
    <xdr:grpSp>
      <xdr:nvGrpSpPr>
        <xdr:cNvPr id="5" name="4 Grupo">
          <a:extLst>
            <a:ext uri="{FF2B5EF4-FFF2-40B4-BE49-F238E27FC236}">
              <a16:creationId xmlns:a16="http://schemas.microsoft.com/office/drawing/2014/main" id="{00000000-0008-0000-1300-000005000000}"/>
            </a:ext>
          </a:extLst>
        </xdr:cNvPr>
        <xdr:cNvGrpSpPr/>
      </xdr:nvGrpSpPr>
      <xdr:grpSpPr>
        <a:xfrm>
          <a:off x="495300" y="276225"/>
          <a:ext cx="1257300" cy="1057281"/>
          <a:chOff x="428625" y="417430"/>
          <a:chExt cx="1257300" cy="982746"/>
        </a:xfrm>
      </xdr:grpSpPr>
      <xdr:pic>
        <xdr:nvPicPr>
          <xdr:cNvPr id="6" name="Picture 3">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3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476250</xdr:colOff>
      <xdr:row>1</xdr:row>
      <xdr:rowOff>133350</xdr:rowOff>
    </xdr:from>
    <xdr:to>
      <xdr:col>1</xdr:col>
      <xdr:colOff>1733550</xdr:colOff>
      <xdr:row>3</xdr:row>
      <xdr:rowOff>371481</xdr:rowOff>
    </xdr:to>
    <xdr:grpSp>
      <xdr:nvGrpSpPr>
        <xdr:cNvPr id="5" name="4 Grupo">
          <a:extLst>
            <a:ext uri="{FF2B5EF4-FFF2-40B4-BE49-F238E27FC236}">
              <a16:creationId xmlns:a16="http://schemas.microsoft.com/office/drawing/2014/main" id="{00000000-0008-0000-1400-000005000000}"/>
            </a:ext>
          </a:extLst>
        </xdr:cNvPr>
        <xdr:cNvGrpSpPr/>
      </xdr:nvGrpSpPr>
      <xdr:grpSpPr>
        <a:xfrm>
          <a:off x="647700" y="304800"/>
          <a:ext cx="1257300" cy="1057281"/>
          <a:chOff x="428625" y="417430"/>
          <a:chExt cx="1257300" cy="982746"/>
        </a:xfrm>
      </xdr:grpSpPr>
      <xdr:pic>
        <xdr:nvPicPr>
          <xdr:cNvPr id="6" name="Picture 3">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4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361950</xdr:colOff>
      <xdr:row>1</xdr:row>
      <xdr:rowOff>95250</xdr:rowOff>
    </xdr:from>
    <xdr:to>
      <xdr:col>1</xdr:col>
      <xdr:colOff>1619250</xdr:colOff>
      <xdr:row>4</xdr:row>
      <xdr:rowOff>114306</xdr:rowOff>
    </xdr:to>
    <xdr:grpSp>
      <xdr:nvGrpSpPr>
        <xdr:cNvPr id="5" name="4 Grupo">
          <a:extLst>
            <a:ext uri="{FF2B5EF4-FFF2-40B4-BE49-F238E27FC236}">
              <a16:creationId xmlns:a16="http://schemas.microsoft.com/office/drawing/2014/main" id="{00000000-0008-0000-1500-000005000000}"/>
            </a:ext>
          </a:extLst>
        </xdr:cNvPr>
        <xdr:cNvGrpSpPr/>
      </xdr:nvGrpSpPr>
      <xdr:grpSpPr>
        <a:xfrm>
          <a:off x="504825" y="276225"/>
          <a:ext cx="1257300" cy="1057281"/>
          <a:chOff x="428625" y="417430"/>
          <a:chExt cx="1257300" cy="982746"/>
        </a:xfrm>
      </xdr:grpSpPr>
      <xdr:pic>
        <xdr:nvPicPr>
          <xdr:cNvPr id="6" name="Picture 3">
            <a:extLst>
              <a:ext uri="{FF2B5EF4-FFF2-40B4-BE49-F238E27FC236}">
                <a16:creationId xmlns:a16="http://schemas.microsoft.com/office/drawing/2014/main" id="{00000000-0008-0000-1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5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470652</xdr:colOff>
      <xdr:row>1</xdr:row>
      <xdr:rowOff>100853</xdr:rowOff>
    </xdr:from>
    <xdr:to>
      <xdr:col>1</xdr:col>
      <xdr:colOff>1727952</xdr:colOff>
      <xdr:row>7</xdr:row>
      <xdr:rowOff>82369</xdr:rowOff>
    </xdr:to>
    <xdr:grpSp>
      <xdr:nvGrpSpPr>
        <xdr:cNvPr id="8" name="7 Grupo">
          <a:extLst>
            <a:ext uri="{FF2B5EF4-FFF2-40B4-BE49-F238E27FC236}">
              <a16:creationId xmlns:a16="http://schemas.microsoft.com/office/drawing/2014/main" id="{00000000-0008-0000-1600-000008000000}"/>
            </a:ext>
          </a:extLst>
        </xdr:cNvPr>
        <xdr:cNvGrpSpPr/>
      </xdr:nvGrpSpPr>
      <xdr:grpSpPr>
        <a:xfrm>
          <a:off x="638740" y="268941"/>
          <a:ext cx="1257300" cy="1057281"/>
          <a:chOff x="428625" y="417430"/>
          <a:chExt cx="1257300" cy="982746"/>
        </a:xfrm>
      </xdr:grpSpPr>
      <xdr:pic>
        <xdr:nvPicPr>
          <xdr:cNvPr id="9" name="Picture 3">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10" name="9 CuadroTexto">
            <a:extLst>
              <a:ext uri="{FF2B5EF4-FFF2-40B4-BE49-F238E27FC236}">
                <a16:creationId xmlns:a16="http://schemas.microsoft.com/office/drawing/2014/main" id="{00000000-0008-0000-1600-00000A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493064</xdr:colOff>
      <xdr:row>1</xdr:row>
      <xdr:rowOff>123262</xdr:rowOff>
    </xdr:from>
    <xdr:to>
      <xdr:col>1</xdr:col>
      <xdr:colOff>1750364</xdr:colOff>
      <xdr:row>4</xdr:row>
      <xdr:rowOff>127190</xdr:rowOff>
    </xdr:to>
    <xdr:grpSp>
      <xdr:nvGrpSpPr>
        <xdr:cNvPr id="5" name="4 Grupo">
          <a:extLst>
            <a:ext uri="{FF2B5EF4-FFF2-40B4-BE49-F238E27FC236}">
              <a16:creationId xmlns:a16="http://schemas.microsoft.com/office/drawing/2014/main" id="{00000000-0008-0000-1700-000005000000}"/>
            </a:ext>
          </a:extLst>
        </xdr:cNvPr>
        <xdr:cNvGrpSpPr/>
      </xdr:nvGrpSpPr>
      <xdr:grpSpPr>
        <a:xfrm>
          <a:off x="638740" y="291350"/>
          <a:ext cx="1257300" cy="1057281"/>
          <a:chOff x="428625" y="417430"/>
          <a:chExt cx="1257300" cy="982746"/>
        </a:xfrm>
      </xdr:grpSpPr>
      <xdr:pic>
        <xdr:nvPicPr>
          <xdr:cNvPr id="6" name="Picture 3">
            <a:extLst>
              <a:ext uri="{FF2B5EF4-FFF2-40B4-BE49-F238E27FC236}">
                <a16:creationId xmlns:a16="http://schemas.microsoft.com/office/drawing/2014/main" id="{00000000-0008-0000-17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7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347382</xdr:colOff>
      <xdr:row>1</xdr:row>
      <xdr:rowOff>134471</xdr:rowOff>
    </xdr:from>
    <xdr:to>
      <xdr:col>1</xdr:col>
      <xdr:colOff>1604682</xdr:colOff>
      <xdr:row>4</xdr:row>
      <xdr:rowOff>138399</xdr:rowOff>
    </xdr:to>
    <xdr:grpSp>
      <xdr:nvGrpSpPr>
        <xdr:cNvPr id="5" name="4 Grupo">
          <a:extLst>
            <a:ext uri="{FF2B5EF4-FFF2-40B4-BE49-F238E27FC236}">
              <a16:creationId xmlns:a16="http://schemas.microsoft.com/office/drawing/2014/main" id="{00000000-0008-0000-1800-000005000000}"/>
            </a:ext>
          </a:extLst>
        </xdr:cNvPr>
        <xdr:cNvGrpSpPr/>
      </xdr:nvGrpSpPr>
      <xdr:grpSpPr>
        <a:xfrm>
          <a:off x="515470" y="302559"/>
          <a:ext cx="1257300" cy="1057281"/>
          <a:chOff x="428625" y="417430"/>
          <a:chExt cx="1257300" cy="982746"/>
        </a:xfrm>
      </xdr:grpSpPr>
      <xdr:pic>
        <xdr:nvPicPr>
          <xdr:cNvPr id="6" name="Picture 3">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8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485775</xdr:colOff>
      <xdr:row>1</xdr:row>
      <xdr:rowOff>152400</xdr:rowOff>
    </xdr:from>
    <xdr:to>
      <xdr:col>1</xdr:col>
      <xdr:colOff>1743075</xdr:colOff>
      <xdr:row>3</xdr:row>
      <xdr:rowOff>390531</xdr:rowOff>
    </xdr:to>
    <xdr:grpSp>
      <xdr:nvGrpSpPr>
        <xdr:cNvPr id="5" name="4 Grupo">
          <a:extLst>
            <a:ext uri="{FF2B5EF4-FFF2-40B4-BE49-F238E27FC236}">
              <a16:creationId xmlns:a16="http://schemas.microsoft.com/office/drawing/2014/main" id="{00000000-0008-0000-1900-000005000000}"/>
            </a:ext>
          </a:extLst>
        </xdr:cNvPr>
        <xdr:cNvGrpSpPr/>
      </xdr:nvGrpSpPr>
      <xdr:grpSpPr>
        <a:xfrm>
          <a:off x="657225" y="323850"/>
          <a:ext cx="1257300" cy="1057281"/>
          <a:chOff x="428625" y="417430"/>
          <a:chExt cx="1257300" cy="982746"/>
        </a:xfrm>
      </xdr:grpSpPr>
      <xdr:pic>
        <xdr:nvPicPr>
          <xdr:cNvPr id="6" name="Picture 3">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9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324974</xdr:colOff>
      <xdr:row>1</xdr:row>
      <xdr:rowOff>134468</xdr:rowOff>
    </xdr:from>
    <xdr:to>
      <xdr:col>1</xdr:col>
      <xdr:colOff>1582274</xdr:colOff>
      <xdr:row>4</xdr:row>
      <xdr:rowOff>138396</xdr:rowOff>
    </xdr:to>
    <xdr:grpSp>
      <xdr:nvGrpSpPr>
        <xdr:cNvPr id="5" name="4 Grupo">
          <a:extLst>
            <a:ext uri="{FF2B5EF4-FFF2-40B4-BE49-F238E27FC236}">
              <a16:creationId xmlns:a16="http://schemas.microsoft.com/office/drawing/2014/main" id="{00000000-0008-0000-1A00-000005000000}"/>
            </a:ext>
          </a:extLst>
        </xdr:cNvPr>
        <xdr:cNvGrpSpPr/>
      </xdr:nvGrpSpPr>
      <xdr:grpSpPr>
        <a:xfrm>
          <a:off x="470650" y="313762"/>
          <a:ext cx="1257300" cy="1057281"/>
          <a:chOff x="428625" y="417430"/>
          <a:chExt cx="1257300" cy="982746"/>
        </a:xfrm>
      </xdr:grpSpPr>
      <xdr:pic>
        <xdr:nvPicPr>
          <xdr:cNvPr id="6" name="Picture 3">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A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504270</xdr:colOff>
      <xdr:row>1</xdr:row>
      <xdr:rowOff>123265</xdr:rowOff>
    </xdr:from>
    <xdr:to>
      <xdr:col>1</xdr:col>
      <xdr:colOff>1761570</xdr:colOff>
      <xdr:row>7</xdr:row>
      <xdr:rowOff>82369</xdr:rowOff>
    </xdr:to>
    <xdr:grpSp>
      <xdr:nvGrpSpPr>
        <xdr:cNvPr id="8" name="7 Grupo">
          <a:extLst>
            <a:ext uri="{FF2B5EF4-FFF2-40B4-BE49-F238E27FC236}">
              <a16:creationId xmlns:a16="http://schemas.microsoft.com/office/drawing/2014/main" id="{00000000-0008-0000-1B00-000008000000}"/>
            </a:ext>
          </a:extLst>
        </xdr:cNvPr>
        <xdr:cNvGrpSpPr/>
      </xdr:nvGrpSpPr>
      <xdr:grpSpPr>
        <a:xfrm>
          <a:off x="672358" y="291353"/>
          <a:ext cx="1257300" cy="1057281"/>
          <a:chOff x="428625" y="417430"/>
          <a:chExt cx="1257300" cy="982746"/>
        </a:xfrm>
      </xdr:grpSpPr>
      <xdr:pic>
        <xdr:nvPicPr>
          <xdr:cNvPr id="9" name="Picture 3">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10" name="9 CuadroTexto">
            <a:extLst>
              <a:ext uri="{FF2B5EF4-FFF2-40B4-BE49-F238E27FC236}">
                <a16:creationId xmlns:a16="http://schemas.microsoft.com/office/drawing/2014/main" id="{00000000-0008-0000-1B00-00000A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414617</xdr:colOff>
      <xdr:row>1</xdr:row>
      <xdr:rowOff>123265</xdr:rowOff>
    </xdr:from>
    <xdr:to>
      <xdr:col>1</xdr:col>
      <xdr:colOff>1671917</xdr:colOff>
      <xdr:row>4</xdr:row>
      <xdr:rowOff>127193</xdr:rowOff>
    </xdr:to>
    <xdr:grpSp>
      <xdr:nvGrpSpPr>
        <xdr:cNvPr id="5" name="4 Grupo">
          <a:extLst>
            <a:ext uri="{FF2B5EF4-FFF2-40B4-BE49-F238E27FC236}">
              <a16:creationId xmlns:a16="http://schemas.microsoft.com/office/drawing/2014/main" id="{00000000-0008-0000-1C00-000005000000}"/>
            </a:ext>
          </a:extLst>
        </xdr:cNvPr>
        <xdr:cNvGrpSpPr/>
      </xdr:nvGrpSpPr>
      <xdr:grpSpPr>
        <a:xfrm>
          <a:off x="560293" y="291353"/>
          <a:ext cx="1257300" cy="1057281"/>
          <a:chOff x="428625" y="417430"/>
          <a:chExt cx="1257300" cy="982746"/>
        </a:xfrm>
      </xdr:grpSpPr>
      <xdr:pic>
        <xdr:nvPicPr>
          <xdr:cNvPr id="6" name="Picture 3">
            <a:extLst>
              <a:ext uri="{FF2B5EF4-FFF2-40B4-BE49-F238E27FC236}">
                <a16:creationId xmlns:a16="http://schemas.microsoft.com/office/drawing/2014/main" id="{00000000-0008-0000-1C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C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47625</xdr:colOff>
      <xdr:row>1</xdr:row>
      <xdr:rowOff>142875</xdr:rowOff>
    </xdr:from>
    <xdr:to>
      <xdr:col>6</xdr:col>
      <xdr:colOff>1466849</xdr:colOff>
      <xdr:row>2</xdr:row>
      <xdr:rowOff>126469</xdr:rowOff>
    </xdr:to>
    <xdr:pic>
      <xdr:nvPicPr>
        <xdr:cNvPr id="4" name="Imagen 2">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8" b="1248"/>
        <a:stretch/>
      </xdr:blipFill>
      <xdr:spPr bwMode="auto">
        <a:xfrm>
          <a:off x="6048375" y="314325"/>
          <a:ext cx="1419224" cy="440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57150</xdr:colOff>
      <xdr:row>1</xdr:row>
      <xdr:rowOff>180975</xdr:rowOff>
    </xdr:from>
    <xdr:to>
      <xdr:col>13</xdr:col>
      <xdr:colOff>1133473</xdr:colOff>
      <xdr:row>2</xdr:row>
      <xdr:rowOff>58068</xdr:rowOff>
    </xdr:to>
    <xdr:pic>
      <xdr:nvPicPr>
        <xdr:cNvPr id="5" name="Imagen 2">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248" b="1248"/>
        <a:stretch/>
      </xdr:blipFill>
      <xdr:spPr bwMode="auto">
        <a:xfrm>
          <a:off x="14135100" y="352425"/>
          <a:ext cx="1076323" cy="334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313768</xdr:colOff>
      <xdr:row>1</xdr:row>
      <xdr:rowOff>145674</xdr:rowOff>
    </xdr:from>
    <xdr:to>
      <xdr:col>1</xdr:col>
      <xdr:colOff>1571068</xdr:colOff>
      <xdr:row>4</xdr:row>
      <xdr:rowOff>149602</xdr:rowOff>
    </xdr:to>
    <xdr:grpSp>
      <xdr:nvGrpSpPr>
        <xdr:cNvPr id="5" name="4 Grupo">
          <a:extLst>
            <a:ext uri="{FF2B5EF4-FFF2-40B4-BE49-F238E27FC236}">
              <a16:creationId xmlns:a16="http://schemas.microsoft.com/office/drawing/2014/main" id="{00000000-0008-0000-1D00-000005000000}"/>
            </a:ext>
          </a:extLst>
        </xdr:cNvPr>
        <xdr:cNvGrpSpPr/>
      </xdr:nvGrpSpPr>
      <xdr:grpSpPr>
        <a:xfrm>
          <a:off x="481856" y="313762"/>
          <a:ext cx="1257300" cy="1057281"/>
          <a:chOff x="428625" y="417430"/>
          <a:chExt cx="1257300" cy="982746"/>
        </a:xfrm>
      </xdr:grpSpPr>
      <xdr:pic>
        <xdr:nvPicPr>
          <xdr:cNvPr id="6" name="Picture 3">
            <a:extLst>
              <a:ext uri="{FF2B5EF4-FFF2-40B4-BE49-F238E27FC236}">
                <a16:creationId xmlns:a16="http://schemas.microsoft.com/office/drawing/2014/main" id="{00000000-0008-0000-1D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D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457200</xdr:colOff>
      <xdr:row>1</xdr:row>
      <xdr:rowOff>161925</xdr:rowOff>
    </xdr:from>
    <xdr:to>
      <xdr:col>1</xdr:col>
      <xdr:colOff>1714500</xdr:colOff>
      <xdr:row>3</xdr:row>
      <xdr:rowOff>400056</xdr:rowOff>
    </xdr:to>
    <xdr:grpSp>
      <xdr:nvGrpSpPr>
        <xdr:cNvPr id="5" name="4 Grupo">
          <a:extLst>
            <a:ext uri="{FF2B5EF4-FFF2-40B4-BE49-F238E27FC236}">
              <a16:creationId xmlns:a16="http://schemas.microsoft.com/office/drawing/2014/main" id="{00000000-0008-0000-1E00-000005000000}"/>
            </a:ext>
          </a:extLst>
        </xdr:cNvPr>
        <xdr:cNvGrpSpPr/>
      </xdr:nvGrpSpPr>
      <xdr:grpSpPr>
        <a:xfrm>
          <a:off x="628650" y="333375"/>
          <a:ext cx="1257300" cy="1057281"/>
          <a:chOff x="428625" y="417430"/>
          <a:chExt cx="1257300" cy="982746"/>
        </a:xfrm>
      </xdr:grpSpPr>
      <xdr:pic>
        <xdr:nvPicPr>
          <xdr:cNvPr id="6" name="Picture 3">
            <a:extLst>
              <a:ext uri="{FF2B5EF4-FFF2-40B4-BE49-F238E27FC236}">
                <a16:creationId xmlns:a16="http://schemas.microsoft.com/office/drawing/2014/main" id="{00000000-0008-0000-1E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E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1</xdr:col>
      <xdr:colOff>390525</xdr:colOff>
      <xdr:row>1</xdr:row>
      <xdr:rowOff>104775</xdr:rowOff>
    </xdr:from>
    <xdr:to>
      <xdr:col>1</xdr:col>
      <xdr:colOff>1647825</xdr:colOff>
      <xdr:row>4</xdr:row>
      <xdr:rowOff>123831</xdr:rowOff>
    </xdr:to>
    <xdr:grpSp>
      <xdr:nvGrpSpPr>
        <xdr:cNvPr id="5" name="4 Grupo">
          <a:extLst>
            <a:ext uri="{FF2B5EF4-FFF2-40B4-BE49-F238E27FC236}">
              <a16:creationId xmlns:a16="http://schemas.microsoft.com/office/drawing/2014/main" id="{00000000-0008-0000-1F00-000005000000}"/>
            </a:ext>
          </a:extLst>
        </xdr:cNvPr>
        <xdr:cNvGrpSpPr/>
      </xdr:nvGrpSpPr>
      <xdr:grpSpPr>
        <a:xfrm>
          <a:off x="533400" y="285750"/>
          <a:ext cx="1257300" cy="1057281"/>
          <a:chOff x="428625" y="417430"/>
          <a:chExt cx="1257300" cy="982746"/>
        </a:xfrm>
      </xdr:grpSpPr>
      <xdr:pic>
        <xdr:nvPicPr>
          <xdr:cNvPr id="6" name="Picture 3">
            <a:extLst>
              <a:ext uri="{FF2B5EF4-FFF2-40B4-BE49-F238E27FC236}">
                <a16:creationId xmlns:a16="http://schemas.microsoft.com/office/drawing/2014/main" id="{00000000-0008-0000-1F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1F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425828</xdr:colOff>
      <xdr:row>1</xdr:row>
      <xdr:rowOff>134471</xdr:rowOff>
    </xdr:from>
    <xdr:to>
      <xdr:col>1</xdr:col>
      <xdr:colOff>1683128</xdr:colOff>
      <xdr:row>7</xdr:row>
      <xdr:rowOff>71164</xdr:rowOff>
    </xdr:to>
    <xdr:grpSp>
      <xdr:nvGrpSpPr>
        <xdr:cNvPr id="8" name="7 Grupo">
          <a:extLst>
            <a:ext uri="{FF2B5EF4-FFF2-40B4-BE49-F238E27FC236}">
              <a16:creationId xmlns:a16="http://schemas.microsoft.com/office/drawing/2014/main" id="{00000000-0008-0000-2000-000008000000}"/>
            </a:ext>
          </a:extLst>
        </xdr:cNvPr>
        <xdr:cNvGrpSpPr/>
      </xdr:nvGrpSpPr>
      <xdr:grpSpPr>
        <a:xfrm>
          <a:off x="593916" y="302559"/>
          <a:ext cx="1257300" cy="1057281"/>
          <a:chOff x="428625" y="417430"/>
          <a:chExt cx="1257300" cy="982746"/>
        </a:xfrm>
      </xdr:grpSpPr>
      <xdr:pic>
        <xdr:nvPicPr>
          <xdr:cNvPr id="9" name="Picture 3">
            <a:extLst>
              <a:ext uri="{FF2B5EF4-FFF2-40B4-BE49-F238E27FC236}">
                <a16:creationId xmlns:a16="http://schemas.microsoft.com/office/drawing/2014/main" id="{00000000-0008-0000-20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10" name="9 CuadroTexto">
            <a:extLst>
              <a:ext uri="{FF2B5EF4-FFF2-40B4-BE49-F238E27FC236}">
                <a16:creationId xmlns:a16="http://schemas.microsoft.com/office/drawing/2014/main" id="{00000000-0008-0000-2000-00000A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1</xdr:col>
      <xdr:colOff>425823</xdr:colOff>
      <xdr:row>1</xdr:row>
      <xdr:rowOff>100853</xdr:rowOff>
    </xdr:from>
    <xdr:to>
      <xdr:col>1</xdr:col>
      <xdr:colOff>1683123</xdr:colOff>
      <xdr:row>4</xdr:row>
      <xdr:rowOff>104781</xdr:rowOff>
    </xdr:to>
    <xdr:grpSp>
      <xdr:nvGrpSpPr>
        <xdr:cNvPr id="5" name="4 Grupo">
          <a:extLst>
            <a:ext uri="{FF2B5EF4-FFF2-40B4-BE49-F238E27FC236}">
              <a16:creationId xmlns:a16="http://schemas.microsoft.com/office/drawing/2014/main" id="{00000000-0008-0000-2100-000005000000}"/>
            </a:ext>
          </a:extLst>
        </xdr:cNvPr>
        <xdr:cNvGrpSpPr/>
      </xdr:nvGrpSpPr>
      <xdr:grpSpPr>
        <a:xfrm>
          <a:off x="571499" y="268941"/>
          <a:ext cx="1257300" cy="1057281"/>
          <a:chOff x="428625" y="417430"/>
          <a:chExt cx="1257300" cy="982746"/>
        </a:xfrm>
      </xdr:grpSpPr>
      <xdr:pic>
        <xdr:nvPicPr>
          <xdr:cNvPr id="6" name="Picture 3">
            <a:extLst>
              <a:ext uri="{FF2B5EF4-FFF2-40B4-BE49-F238E27FC236}">
                <a16:creationId xmlns:a16="http://schemas.microsoft.com/office/drawing/2014/main" id="{00000000-0008-0000-2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21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xdr:col>
      <xdr:colOff>336176</xdr:colOff>
      <xdr:row>1</xdr:row>
      <xdr:rowOff>123265</xdr:rowOff>
    </xdr:from>
    <xdr:to>
      <xdr:col>1</xdr:col>
      <xdr:colOff>1593476</xdr:colOff>
      <xdr:row>4</xdr:row>
      <xdr:rowOff>127193</xdr:rowOff>
    </xdr:to>
    <xdr:grpSp>
      <xdr:nvGrpSpPr>
        <xdr:cNvPr id="5" name="4 Grupo">
          <a:extLst>
            <a:ext uri="{FF2B5EF4-FFF2-40B4-BE49-F238E27FC236}">
              <a16:creationId xmlns:a16="http://schemas.microsoft.com/office/drawing/2014/main" id="{00000000-0008-0000-2200-000005000000}"/>
            </a:ext>
          </a:extLst>
        </xdr:cNvPr>
        <xdr:cNvGrpSpPr/>
      </xdr:nvGrpSpPr>
      <xdr:grpSpPr>
        <a:xfrm>
          <a:off x="504264" y="291353"/>
          <a:ext cx="1257300" cy="1057281"/>
          <a:chOff x="428625" y="417430"/>
          <a:chExt cx="1257300" cy="982746"/>
        </a:xfrm>
      </xdr:grpSpPr>
      <xdr:pic>
        <xdr:nvPicPr>
          <xdr:cNvPr id="6" name="Picture 3">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22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1</xdr:col>
      <xdr:colOff>438150</xdr:colOff>
      <xdr:row>1</xdr:row>
      <xdr:rowOff>123825</xdr:rowOff>
    </xdr:from>
    <xdr:to>
      <xdr:col>1</xdr:col>
      <xdr:colOff>1695450</xdr:colOff>
      <xdr:row>3</xdr:row>
      <xdr:rowOff>361956</xdr:rowOff>
    </xdr:to>
    <xdr:grpSp>
      <xdr:nvGrpSpPr>
        <xdr:cNvPr id="5" name="4 Grupo">
          <a:extLst>
            <a:ext uri="{FF2B5EF4-FFF2-40B4-BE49-F238E27FC236}">
              <a16:creationId xmlns:a16="http://schemas.microsoft.com/office/drawing/2014/main" id="{00000000-0008-0000-2300-000005000000}"/>
            </a:ext>
          </a:extLst>
        </xdr:cNvPr>
        <xdr:cNvGrpSpPr/>
      </xdr:nvGrpSpPr>
      <xdr:grpSpPr>
        <a:xfrm>
          <a:off x="609600" y="295275"/>
          <a:ext cx="1257300" cy="1057281"/>
          <a:chOff x="428625" y="417430"/>
          <a:chExt cx="1257300" cy="982746"/>
        </a:xfrm>
      </xdr:grpSpPr>
      <xdr:pic>
        <xdr:nvPicPr>
          <xdr:cNvPr id="6" name="Picture 3">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23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371475</xdr:colOff>
      <xdr:row>1</xdr:row>
      <xdr:rowOff>114300</xdr:rowOff>
    </xdr:from>
    <xdr:to>
      <xdr:col>1</xdr:col>
      <xdr:colOff>1628775</xdr:colOff>
      <xdr:row>4</xdr:row>
      <xdr:rowOff>133356</xdr:rowOff>
    </xdr:to>
    <xdr:grpSp>
      <xdr:nvGrpSpPr>
        <xdr:cNvPr id="5" name="4 Grupo">
          <a:extLst>
            <a:ext uri="{FF2B5EF4-FFF2-40B4-BE49-F238E27FC236}">
              <a16:creationId xmlns:a16="http://schemas.microsoft.com/office/drawing/2014/main" id="{00000000-0008-0000-2400-000005000000}"/>
            </a:ext>
          </a:extLst>
        </xdr:cNvPr>
        <xdr:cNvGrpSpPr/>
      </xdr:nvGrpSpPr>
      <xdr:grpSpPr>
        <a:xfrm>
          <a:off x="514350" y="295275"/>
          <a:ext cx="1257300" cy="1057281"/>
          <a:chOff x="428625" y="417430"/>
          <a:chExt cx="1257300" cy="982746"/>
        </a:xfrm>
      </xdr:grpSpPr>
      <xdr:pic>
        <xdr:nvPicPr>
          <xdr:cNvPr id="6" name="Picture 3">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24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414622</xdr:colOff>
      <xdr:row>1</xdr:row>
      <xdr:rowOff>134471</xdr:rowOff>
    </xdr:from>
    <xdr:to>
      <xdr:col>1</xdr:col>
      <xdr:colOff>1671922</xdr:colOff>
      <xdr:row>7</xdr:row>
      <xdr:rowOff>48752</xdr:rowOff>
    </xdr:to>
    <xdr:grpSp>
      <xdr:nvGrpSpPr>
        <xdr:cNvPr id="5" name="4 Grupo">
          <a:extLst>
            <a:ext uri="{FF2B5EF4-FFF2-40B4-BE49-F238E27FC236}">
              <a16:creationId xmlns:a16="http://schemas.microsoft.com/office/drawing/2014/main" id="{00000000-0008-0000-2500-000005000000}"/>
            </a:ext>
          </a:extLst>
        </xdr:cNvPr>
        <xdr:cNvGrpSpPr/>
      </xdr:nvGrpSpPr>
      <xdr:grpSpPr>
        <a:xfrm>
          <a:off x="582710" y="302559"/>
          <a:ext cx="1257300" cy="1057281"/>
          <a:chOff x="428625" y="417430"/>
          <a:chExt cx="1257300" cy="982746"/>
        </a:xfrm>
      </xdr:grpSpPr>
      <xdr:pic>
        <xdr:nvPicPr>
          <xdr:cNvPr id="6" name="Picture 3">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7" name="6 CuadroTexto">
            <a:extLst>
              <a:ext uri="{FF2B5EF4-FFF2-40B4-BE49-F238E27FC236}">
                <a16:creationId xmlns:a16="http://schemas.microsoft.com/office/drawing/2014/main" id="{00000000-0008-0000-2500-000007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85724</xdr:colOff>
      <xdr:row>1</xdr:row>
      <xdr:rowOff>161926</xdr:rowOff>
    </xdr:from>
    <xdr:to>
      <xdr:col>7</xdr:col>
      <xdr:colOff>1019173</xdr:colOff>
      <xdr:row>2</xdr:row>
      <xdr:rowOff>23219</xdr:rowOff>
    </xdr:to>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8" b="1248"/>
        <a:stretch/>
      </xdr:blipFill>
      <xdr:spPr bwMode="auto">
        <a:xfrm>
          <a:off x="5800724" y="333376"/>
          <a:ext cx="933449" cy="289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228600</xdr:colOff>
      <xdr:row>1</xdr:row>
      <xdr:rowOff>57150</xdr:rowOff>
    </xdr:from>
    <xdr:to>
      <xdr:col>8</xdr:col>
      <xdr:colOff>822038</xdr:colOff>
      <xdr:row>2</xdr:row>
      <xdr:rowOff>142875</xdr:rowOff>
    </xdr:to>
    <xdr:pic>
      <xdr:nvPicPr>
        <xdr:cNvPr id="2" name="Imagen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8" b="1248"/>
        <a:stretch/>
      </xdr:blipFill>
      <xdr:spPr bwMode="auto">
        <a:xfrm>
          <a:off x="5953125" y="228600"/>
          <a:ext cx="1717388"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95249</xdr:colOff>
      <xdr:row>1</xdr:row>
      <xdr:rowOff>104775</xdr:rowOff>
    </xdr:from>
    <xdr:to>
      <xdr:col>17</xdr:col>
      <xdr:colOff>812512</xdr:colOff>
      <xdr:row>2</xdr:row>
      <xdr:rowOff>157958</xdr:rowOff>
    </xdr:to>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8" b="1248"/>
        <a:stretch/>
      </xdr:blipFill>
      <xdr:spPr bwMode="auto">
        <a:xfrm>
          <a:off x="14382749" y="276225"/>
          <a:ext cx="1612613" cy="5008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95250</xdr:colOff>
      <xdr:row>1</xdr:row>
      <xdr:rowOff>201083</xdr:rowOff>
    </xdr:from>
    <xdr:to>
      <xdr:col>7</xdr:col>
      <xdr:colOff>1304637</xdr:colOff>
      <xdr:row>3</xdr:row>
      <xdr:rowOff>0</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8" b="1248"/>
        <a:stretch/>
      </xdr:blipFill>
      <xdr:spPr bwMode="auto">
        <a:xfrm>
          <a:off x="7059083" y="370416"/>
          <a:ext cx="1209387" cy="46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15</xdr:col>
      <xdr:colOff>137584</xdr:colOff>
      <xdr:row>1</xdr:row>
      <xdr:rowOff>169333</xdr:rowOff>
    </xdr:from>
    <xdr:ext cx="1209387" cy="465667"/>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8" b="1248"/>
        <a:stretch/>
      </xdr:blipFill>
      <xdr:spPr bwMode="auto">
        <a:xfrm>
          <a:off x="15197667" y="338666"/>
          <a:ext cx="1209387" cy="46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7</xdr:col>
      <xdr:colOff>38101</xdr:colOff>
      <xdr:row>1</xdr:row>
      <xdr:rowOff>132527</xdr:rowOff>
    </xdr:from>
    <xdr:ext cx="1162050" cy="447440"/>
    <xdr:pic>
      <xdr:nvPicPr>
        <xdr:cNvPr id="2" name="Imagen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8" b="1248"/>
        <a:stretch/>
      </xdr:blipFill>
      <xdr:spPr bwMode="auto">
        <a:xfrm>
          <a:off x="6496051" y="303977"/>
          <a:ext cx="1162050" cy="447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7</xdr:col>
      <xdr:colOff>228600</xdr:colOff>
      <xdr:row>1</xdr:row>
      <xdr:rowOff>76200</xdr:rowOff>
    </xdr:from>
    <xdr:ext cx="1304925" cy="502453"/>
    <xdr:pic>
      <xdr:nvPicPr>
        <xdr:cNvPr id="2" name="Imagen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8" b="1248"/>
        <a:stretch/>
      </xdr:blipFill>
      <xdr:spPr bwMode="auto">
        <a:xfrm>
          <a:off x="5895975" y="247650"/>
          <a:ext cx="1304925" cy="5024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1</xdr:col>
      <xdr:colOff>409575</xdr:colOff>
      <xdr:row>23</xdr:row>
      <xdr:rowOff>66675</xdr:rowOff>
    </xdr:from>
    <xdr:to>
      <xdr:col>1</xdr:col>
      <xdr:colOff>1666875</xdr:colOff>
      <xdr:row>24</xdr:row>
      <xdr:rowOff>333381</xdr:rowOff>
    </xdr:to>
    <xdr:grpSp>
      <xdr:nvGrpSpPr>
        <xdr:cNvPr id="19" name="18 Grupo">
          <a:extLst>
            <a:ext uri="{FF2B5EF4-FFF2-40B4-BE49-F238E27FC236}">
              <a16:creationId xmlns:a16="http://schemas.microsoft.com/office/drawing/2014/main" id="{00000000-0008-0000-0800-000013000000}"/>
            </a:ext>
          </a:extLst>
        </xdr:cNvPr>
        <xdr:cNvGrpSpPr/>
      </xdr:nvGrpSpPr>
      <xdr:grpSpPr>
        <a:xfrm>
          <a:off x="470189" y="2615045"/>
          <a:ext cx="1257300" cy="0"/>
          <a:chOff x="428625" y="417430"/>
          <a:chExt cx="1257300" cy="982746"/>
        </a:xfrm>
      </xdr:grpSpPr>
      <xdr:pic>
        <xdr:nvPicPr>
          <xdr:cNvPr id="20" name="Picture 3">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819149" y="417430"/>
            <a:ext cx="487649" cy="455568"/>
          </a:xfrm>
          <a:prstGeom prst="rect">
            <a:avLst/>
          </a:prstGeom>
          <a:noFill/>
          <a:ln w="9525">
            <a:noFill/>
            <a:miter lim="800000"/>
            <a:headEnd/>
            <a:tailEnd/>
          </a:ln>
        </xdr:spPr>
      </xdr:pic>
      <xdr:sp macro="" textlink="">
        <xdr:nvSpPr>
          <xdr:cNvPr id="21" name="20 CuadroTexto">
            <a:extLst>
              <a:ext uri="{FF2B5EF4-FFF2-40B4-BE49-F238E27FC236}">
                <a16:creationId xmlns:a16="http://schemas.microsoft.com/office/drawing/2014/main" id="{00000000-0008-0000-0800-000015000000}"/>
              </a:ext>
            </a:extLst>
          </xdr:cNvPr>
          <xdr:cNvSpPr txBox="1"/>
        </xdr:nvSpPr>
        <xdr:spPr>
          <a:xfrm>
            <a:off x="428625" y="877816"/>
            <a:ext cx="1257300" cy="5223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CO" sz="800">
                <a:latin typeface="Arial Narrow" pitchFamily="34" charset="0"/>
              </a:rPr>
              <a:t>Libertad y Orden                    Ministerio de Ambiente y Desarrollo Sostenible República de Colombia</a:t>
            </a:r>
          </a:p>
        </xdr:txBody>
      </xdr:sp>
    </xdr:grpSp>
    <xdr:clientData/>
  </xdr:twoCellAnchor>
  <xdr:oneCellAnchor>
    <xdr:from>
      <xdr:col>14</xdr:col>
      <xdr:colOff>406978</xdr:colOff>
      <xdr:row>1</xdr:row>
      <xdr:rowOff>43296</xdr:rowOff>
    </xdr:from>
    <xdr:ext cx="1209387" cy="465667"/>
    <xdr:pic>
      <xdr:nvPicPr>
        <xdr:cNvPr id="3" name="Imagen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248" b="1248"/>
        <a:stretch/>
      </xdr:blipFill>
      <xdr:spPr bwMode="auto">
        <a:xfrm>
          <a:off x="11854296" y="216478"/>
          <a:ext cx="1209387" cy="465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ORMATOS_FCA\FORMATOS%20POA-FCA%20junio%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agarcia\AppData\Local\Microsoft\Windows\Temporary%20Internet%20Files\Content.Outlook\XLY3OH23\FORMATOS%20POA-FCA%20junio%2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agarcia\AppData\Local\Microsoft\Windows\Temporary%20Internet%20Files\Content.Outlook\XLY3OH23\FORMATOS_FCA\FORMATOS%20POA-FCA%20junio%2010.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USUARIOS\opbellos\AppData\Local\Temp\Temp1_FORMATOS%20MANTENIMIENTO%20Y%20ESTABLECIMIENTO.zip\APLICATIVO%20ESTABLECIMIENTO.xlsm" TargetMode="External"/><Relationship Id="rId1" Type="http://schemas.openxmlformats.org/officeDocument/2006/relationships/externalLinkPath" Target="https://d.docs.live.net/USUARIOS/opbellos/AppData/Local/Temp/Temp1_FORMATOS%20MANTENIMIENTO%20Y%20ESTABLECIMIENTO.zip/APLICATIVO%20ESTABLECIMIENTO.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user\Desktop\Giovanni\MADS\APLICATIVO%20ESTABLECIMIENTO%20%206%20sept%202020%20B.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er\Desktop\Giovanni\MADS\APLICATIVO%20ESTABLECIMIENTO%20sept%20202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fbeltran\AppData\Local\Microsoft\Windows\Temporary%20Internet%20Files\Content.Outlook\TJX89RH1\CUADROS%20COSTOS%20Y%20POA%60S%20MANTENIMIENTO%20201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1"/>
      <sheetName val="POA-2"/>
      <sheetName val="POA-3"/>
      <sheetName val="POA-4"/>
      <sheetName val="POA-5"/>
      <sheetName val="Ejec-1"/>
      <sheetName val="Ejec-2"/>
      <sheetName val="Ejec-3"/>
      <sheetName val="Ejec-4"/>
      <sheetName val="Ejec-5"/>
    </sheetNames>
    <sheetDataSet>
      <sheetData sheetId="0">
        <row r="2">
          <cell r="Q2" t="str">
            <v>Enero</v>
          </cell>
          <cell r="S2" t="str">
            <v>Amazonas</v>
          </cell>
        </row>
        <row r="3">
          <cell r="S3" t="str">
            <v>Antioquia</v>
          </cell>
        </row>
        <row r="4">
          <cell r="S4" t="str">
            <v>Arauca</v>
          </cell>
        </row>
        <row r="5">
          <cell r="S5" t="str">
            <v>Atlántico</v>
          </cell>
        </row>
        <row r="6">
          <cell r="S6" t="str">
            <v>Bolívar</v>
          </cell>
        </row>
        <row r="7">
          <cell r="S7" t="str">
            <v>Boyacá</v>
          </cell>
        </row>
        <row r="8">
          <cell r="S8" t="str">
            <v>Caldas</v>
          </cell>
        </row>
        <row r="9">
          <cell r="S9" t="str">
            <v>Caquetá</v>
          </cell>
        </row>
        <row r="10">
          <cell r="S10" t="str">
            <v>Casanare</v>
          </cell>
        </row>
        <row r="11">
          <cell r="S11" t="str">
            <v>Cauca</v>
          </cell>
        </row>
        <row r="12">
          <cell r="S12" t="str">
            <v>Cesar</v>
          </cell>
        </row>
        <row r="13">
          <cell r="S13" t="str">
            <v>Chocó</v>
          </cell>
        </row>
        <row r="14">
          <cell r="S14" t="str">
            <v>Córdoba</v>
          </cell>
        </row>
        <row r="15">
          <cell r="S15" t="str">
            <v>Cundinamarca</v>
          </cell>
        </row>
        <row r="16">
          <cell r="S16" t="str">
            <v>Guainía</v>
          </cell>
        </row>
        <row r="17">
          <cell r="S17" t="str">
            <v>Guaviare</v>
          </cell>
        </row>
        <row r="18">
          <cell r="S18" t="str">
            <v>Huila</v>
          </cell>
        </row>
        <row r="19">
          <cell r="S19" t="str">
            <v>La Guajira</v>
          </cell>
        </row>
        <row r="20">
          <cell r="S20" t="str">
            <v>Magdalena</v>
          </cell>
        </row>
        <row r="21">
          <cell r="S21" t="str">
            <v>Meta</v>
          </cell>
        </row>
        <row r="22">
          <cell r="S22" t="str">
            <v>Nariño</v>
          </cell>
        </row>
        <row r="23">
          <cell r="S23" t="str">
            <v>Norte de Santander</v>
          </cell>
        </row>
        <row r="24">
          <cell r="S24" t="str">
            <v>Putumayo</v>
          </cell>
        </row>
        <row r="25">
          <cell r="S25" t="str">
            <v>Quindío</v>
          </cell>
        </row>
        <row r="26">
          <cell r="S26" t="str">
            <v>Risaralda</v>
          </cell>
        </row>
        <row r="27">
          <cell r="S27" t="str">
            <v>San Andrés y Providencia</v>
          </cell>
        </row>
        <row r="28">
          <cell r="S28" t="str">
            <v>Santander</v>
          </cell>
        </row>
        <row r="29">
          <cell r="S29" t="str">
            <v>Sucre</v>
          </cell>
        </row>
        <row r="30">
          <cell r="S30" t="str">
            <v>Tolima</v>
          </cell>
        </row>
        <row r="31">
          <cell r="S31" t="str">
            <v>Valle del Cauca</v>
          </cell>
        </row>
        <row r="32">
          <cell r="S32" t="str">
            <v>Vaupés</v>
          </cell>
        </row>
        <row r="33">
          <cell r="S33" t="str">
            <v>Vichada</v>
          </cell>
        </row>
      </sheetData>
      <sheetData sheetId="1"/>
      <sheetData sheetId="2"/>
      <sheetData sheetId="3"/>
      <sheetData sheetId="4"/>
      <sheetData sheetId="5">
        <row r="1">
          <cell r="X1" t="str">
            <v>Marzo</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1"/>
      <sheetName val="POA-2"/>
      <sheetName val="POA-3"/>
      <sheetName val="POA-4"/>
      <sheetName val="POA-5"/>
      <sheetName val="Ejec-1"/>
      <sheetName val="Ejec-2"/>
      <sheetName val="Ejec-3"/>
      <sheetName val="Ejec-4"/>
      <sheetName val="Ejec-5"/>
    </sheetNames>
    <sheetDataSet>
      <sheetData sheetId="0"/>
      <sheetData sheetId="1"/>
      <sheetData sheetId="2"/>
      <sheetData sheetId="3"/>
      <sheetData sheetId="4"/>
      <sheetData sheetId="5">
        <row r="1">
          <cell r="X1" t="str">
            <v>Marzo</v>
          </cell>
          <cell r="Z1" t="str">
            <v>De avance</v>
          </cell>
        </row>
        <row r="2">
          <cell r="X2" t="str">
            <v>Junio</v>
          </cell>
          <cell r="Z2" t="str">
            <v>Final</v>
          </cell>
        </row>
        <row r="3">
          <cell r="X3" t="str">
            <v>Septiembre</v>
          </cell>
        </row>
        <row r="4">
          <cell r="X4" t="str">
            <v>Diciembre</v>
          </cell>
        </row>
      </sheetData>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A-1"/>
      <sheetName val="POA-2"/>
      <sheetName val="POA-3"/>
      <sheetName val="POA-4"/>
      <sheetName val="POA-5"/>
      <sheetName val="Ejec-1"/>
      <sheetName val="Ejec-2"/>
      <sheetName val="Ejec-3"/>
      <sheetName val="Ejec-4"/>
      <sheetName val="Ejec-5"/>
    </sheetNames>
    <sheetDataSet>
      <sheetData sheetId="0">
        <row r="2">
          <cell r="Q2" t="str">
            <v>Enero</v>
          </cell>
          <cell r="S2" t="str">
            <v>Amazonas</v>
          </cell>
        </row>
        <row r="3">
          <cell r="Q3" t="str">
            <v>Febrero</v>
          </cell>
          <cell r="S3" t="str">
            <v>Antioquia</v>
          </cell>
        </row>
        <row r="4">
          <cell r="Q4" t="str">
            <v>Marzo</v>
          </cell>
          <cell r="S4" t="str">
            <v>Arauca</v>
          </cell>
        </row>
        <row r="5">
          <cell r="Q5" t="str">
            <v>Abril</v>
          </cell>
          <cell r="S5" t="str">
            <v>Atlántico</v>
          </cell>
        </row>
        <row r="6">
          <cell r="Q6" t="str">
            <v>Mayo</v>
          </cell>
          <cell r="S6" t="str">
            <v>Bolívar</v>
          </cell>
        </row>
        <row r="7">
          <cell r="Q7" t="str">
            <v>Junio</v>
          </cell>
          <cell r="S7" t="str">
            <v>Boyacá</v>
          </cell>
        </row>
        <row r="8">
          <cell r="Q8" t="str">
            <v>Julio</v>
          </cell>
          <cell r="S8" t="str">
            <v>Caldas</v>
          </cell>
        </row>
        <row r="9">
          <cell r="Q9" t="str">
            <v>Agosto</v>
          </cell>
          <cell r="S9" t="str">
            <v>Caquetá</v>
          </cell>
        </row>
        <row r="10">
          <cell r="Q10" t="str">
            <v>Septiembre</v>
          </cell>
          <cell r="S10" t="str">
            <v>Casanare</v>
          </cell>
        </row>
        <row r="11">
          <cell r="Q11" t="str">
            <v>Octubre</v>
          </cell>
          <cell r="S11" t="str">
            <v>Cauca</v>
          </cell>
        </row>
        <row r="12">
          <cell r="Q12" t="str">
            <v>Noviembre</v>
          </cell>
          <cell r="S12" t="str">
            <v>Cesar</v>
          </cell>
        </row>
        <row r="13">
          <cell r="Q13" t="str">
            <v>Diciembre</v>
          </cell>
          <cell r="S13" t="str">
            <v>Chocó</v>
          </cell>
        </row>
        <row r="14">
          <cell r="S14" t="str">
            <v>Córdoba</v>
          </cell>
        </row>
        <row r="15">
          <cell r="S15" t="str">
            <v>Cundinamarca</v>
          </cell>
        </row>
        <row r="16">
          <cell r="S16" t="str">
            <v>Guainía</v>
          </cell>
        </row>
        <row r="17">
          <cell r="S17" t="str">
            <v>Guaviare</v>
          </cell>
        </row>
        <row r="18">
          <cell r="S18" t="str">
            <v>Huila</v>
          </cell>
        </row>
        <row r="19">
          <cell r="S19" t="str">
            <v>La Guajira</v>
          </cell>
        </row>
        <row r="20">
          <cell r="S20" t="str">
            <v>Magdalena</v>
          </cell>
        </row>
        <row r="21">
          <cell r="S21" t="str">
            <v>Meta</v>
          </cell>
        </row>
        <row r="22">
          <cell r="S22" t="str">
            <v>Nariño</v>
          </cell>
        </row>
        <row r="23">
          <cell r="S23" t="str">
            <v>Norte de Santander</v>
          </cell>
        </row>
        <row r="24">
          <cell r="S24" t="str">
            <v>Putumayo</v>
          </cell>
        </row>
        <row r="25">
          <cell r="S25" t="str">
            <v>Quindío</v>
          </cell>
        </row>
        <row r="26">
          <cell r="S26" t="str">
            <v>Risaralda</v>
          </cell>
        </row>
        <row r="27">
          <cell r="S27" t="str">
            <v>San Andrés y Providencia</v>
          </cell>
        </row>
        <row r="28">
          <cell r="S28" t="str">
            <v>Santander</v>
          </cell>
        </row>
        <row r="29">
          <cell r="S29" t="str">
            <v>Sucre</v>
          </cell>
        </row>
        <row r="30">
          <cell r="S30" t="str">
            <v>Tolima</v>
          </cell>
        </row>
        <row r="31">
          <cell r="S31" t="str">
            <v>Valle del Cauca</v>
          </cell>
        </row>
        <row r="32">
          <cell r="S32" t="str">
            <v>Vaupés</v>
          </cell>
        </row>
        <row r="33">
          <cell r="S33" t="str">
            <v>Vichada</v>
          </cell>
        </row>
      </sheetData>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CIONES"/>
      <sheetName val="Objetivos"/>
      <sheetName val="Establecimiento"/>
      <sheetName val="Aisl."/>
      <sheetName val="Eventos"/>
      <sheetName val="Estudios documentos"/>
      <sheetName val="Monitoreo y seguimiento"/>
      <sheetName val="Gest"/>
      <sheetName val="FINANC"/>
      <sheetName val="Proyecto"/>
      <sheetName val="Plan Adq"/>
      <sheetName val="Cronog"/>
      <sheetName val="POA-1"/>
      <sheetName val="POA-2"/>
      <sheetName val="POA-3"/>
      <sheetName val="POA-4"/>
      <sheetName val="POA-5"/>
      <sheetName val="Seguimiento"/>
      <sheetName val="EJEC-1I"/>
      <sheetName val="EJEC-2I"/>
      <sheetName val="EJEC-3I"/>
      <sheetName val="EJEC-4I"/>
      <sheetName val="EJEC-5I"/>
      <sheetName val="EJEC-1II"/>
      <sheetName val="EJEC-2II"/>
      <sheetName val="EJEC-3II"/>
      <sheetName val="EJEC-4II"/>
      <sheetName val="EJEC-5II"/>
      <sheetName val="EJEC-1III"/>
      <sheetName val="EJEC-2III"/>
      <sheetName val="EJEC-3III"/>
      <sheetName val="EJEC-4III"/>
      <sheetName val="EJEC-5III"/>
      <sheetName val="EJEC-1IV"/>
      <sheetName val="EJEC-2IV"/>
      <sheetName val="EJEC-3IV"/>
      <sheetName val="EJEC-4IV"/>
      <sheetName val="EJEC-5IV"/>
    </sheetNames>
    <sheetDataSet>
      <sheetData sheetId="0"/>
      <sheetData sheetId="1">
        <row r="7">
          <cell r="B7" t="str">
            <v>Entidad Formuladora</v>
          </cell>
        </row>
      </sheetData>
      <sheetData sheetId="2">
        <row r="2">
          <cell r="F2" t="str">
            <v>Versión:</v>
          </cell>
        </row>
        <row r="8">
          <cell r="C8">
            <v>0</v>
          </cell>
        </row>
        <row r="9">
          <cell r="X9">
            <v>0</v>
          </cell>
        </row>
        <row r="26">
          <cell r="B26" t="str">
            <v>Costos proyectados en pesos</v>
          </cell>
          <cell r="C26">
            <v>0</v>
          </cell>
        </row>
        <row r="53">
          <cell r="B53" t="str">
            <v>IPC proyectado 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Objetivos"/>
      <sheetName val="Establecimiento"/>
      <sheetName val="Aisl."/>
      <sheetName val="Eventos"/>
      <sheetName val="Estudios documentos"/>
      <sheetName val="Monitoreo y seguimiento"/>
      <sheetName val="Gest"/>
      <sheetName val="FINANC"/>
      <sheetName val="Proyecto"/>
      <sheetName val="Plan Adq"/>
      <sheetName val="Cronog"/>
      <sheetName val="POA-1"/>
      <sheetName val="POA-2"/>
      <sheetName val="POA-3"/>
      <sheetName val="POA-4"/>
      <sheetName val="POA-5"/>
      <sheetName val="Seguimiento"/>
      <sheetName val="EJEC-1I"/>
      <sheetName val="EJEC-2I"/>
      <sheetName val="EJEC-3I"/>
      <sheetName val="EJEC-4I"/>
      <sheetName val="EJEC-5I"/>
      <sheetName val="EJEC-1II"/>
      <sheetName val="EJEC-2II"/>
      <sheetName val="EJEC-3II"/>
      <sheetName val="EJEC-4II"/>
      <sheetName val="EJEC-5II"/>
      <sheetName val="EJEC-1III"/>
      <sheetName val="EJEC-2III"/>
      <sheetName val="EJEC-3III"/>
      <sheetName val="EJEC-4III"/>
      <sheetName val="EJEC-5III"/>
      <sheetName val="EJEC-1IV"/>
      <sheetName val="EJEC-2IV"/>
      <sheetName val="EJEC-3IV"/>
      <sheetName val="EJEC-4IV"/>
      <sheetName val="EJEC-5IV"/>
    </sheetNames>
    <sheetDataSet>
      <sheetData sheetId="0"/>
      <sheetData sheetId="1">
        <row r="7">
          <cell r="B7" t="str">
            <v>Entidad Formuladora</v>
          </cell>
        </row>
      </sheetData>
      <sheetData sheetId="2">
        <row r="2">
          <cell r="F2" t="str">
            <v>Versión: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Objetivos"/>
      <sheetName val="Establecimiento"/>
      <sheetName val="Aisl."/>
      <sheetName val="Eventos"/>
      <sheetName val="Estudios documentos"/>
      <sheetName val="Monitoreo y seguimiento"/>
      <sheetName val="Gest"/>
      <sheetName val="FINANC"/>
      <sheetName val="Proyecto"/>
      <sheetName val="Plan Adq"/>
      <sheetName val="Cronog"/>
      <sheetName val="POA-1"/>
      <sheetName val="POA-2"/>
      <sheetName val="POA-3"/>
      <sheetName val="POA-4"/>
      <sheetName val="POA-5"/>
      <sheetName val="Seguimiento"/>
      <sheetName val="EJEC-1I"/>
      <sheetName val="EJEC-2I"/>
      <sheetName val="EJEC-3I"/>
      <sheetName val="EJEC-4I"/>
      <sheetName val="EJEC-5I"/>
      <sheetName val="EJEC-1II"/>
      <sheetName val="EJEC-2II"/>
      <sheetName val="EJEC-3II"/>
      <sheetName val="EJEC-4II"/>
      <sheetName val="EJEC-5II"/>
      <sheetName val="EJEC-1III"/>
      <sheetName val="EJEC-2III"/>
      <sheetName val="EJEC-3III"/>
      <sheetName val="EJEC-4III"/>
      <sheetName val="EJEC-5III"/>
      <sheetName val="EJEC-1IV"/>
      <sheetName val="EJEC-2IV"/>
      <sheetName val="EJEC-3IV"/>
      <sheetName val="EJEC-4IV"/>
      <sheetName val="EJEC-5IV"/>
    </sheetNames>
    <sheetDataSet>
      <sheetData sheetId="0"/>
      <sheetData sheetId="1">
        <row r="7">
          <cell r="B7" t="str">
            <v>Entidad Formuladora</v>
          </cell>
        </row>
        <row r="25">
          <cell r="K25">
            <v>0</v>
          </cell>
        </row>
        <row r="26">
          <cell r="K26">
            <v>0</v>
          </cell>
        </row>
        <row r="27">
          <cell r="K27">
            <v>0</v>
          </cell>
        </row>
        <row r="28">
          <cell r="K28">
            <v>0</v>
          </cell>
        </row>
        <row r="29">
          <cell r="K29">
            <v>0</v>
          </cell>
        </row>
        <row r="30">
          <cell r="K30">
            <v>0</v>
          </cell>
        </row>
        <row r="31">
          <cell r="K31">
            <v>0</v>
          </cell>
        </row>
      </sheetData>
      <sheetData sheetId="2">
        <row r="2">
          <cell r="F2" t="str">
            <v>Versión:</v>
          </cell>
        </row>
        <row r="9">
          <cell r="X9">
            <v>0</v>
          </cell>
        </row>
        <row r="27">
          <cell r="AS27">
            <v>0</v>
          </cell>
          <cell r="AV27">
            <v>0</v>
          </cell>
        </row>
      </sheetData>
      <sheetData sheetId="3">
        <row r="8">
          <cell r="C8">
            <v>0</v>
          </cell>
        </row>
      </sheetData>
      <sheetData sheetId="4"/>
      <sheetData sheetId="5"/>
      <sheetData sheetId="6"/>
      <sheetData sheetId="7"/>
      <sheetData sheetId="8">
        <row r="18">
          <cell r="J18">
            <v>0</v>
          </cell>
        </row>
        <row r="19">
          <cell r="J19">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Objetivos"/>
      <sheetName val="Mantenimiento"/>
      <sheetName val="Aisl."/>
      <sheetName val="Gest"/>
      <sheetName val="FINANC"/>
      <sheetName val="Proyecto"/>
      <sheetName val="Plan Adq"/>
      <sheetName val="Cronog"/>
      <sheetName val="POA-1"/>
      <sheetName val="POA-2"/>
      <sheetName val="POA-3"/>
      <sheetName val="POA-4"/>
      <sheetName val="POA-5"/>
      <sheetName val="Seguimiento"/>
      <sheetName val="EJEC-1I"/>
      <sheetName val="EJEC-2I"/>
      <sheetName val="EJEC-3I"/>
      <sheetName val="EJEC-4I"/>
      <sheetName val="EJEC-5I"/>
      <sheetName val="EJEC-1II"/>
      <sheetName val="EJEC-2II"/>
      <sheetName val="EJEC-3II"/>
      <sheetName val="EJEC-4II"/>
      <sheetName val="EJEC-5II"/>
      <sheetName val="EJEC-1III"/>
      <sheetName val="EJEC-2III"/>
      <sheetName val="EJEC-3III"/>
      <sheetName val="EJEC-4III"/>
      <sheetName val="EJEC-5III"/>
      <sheetName val="EJEC-1IV"/>
      <sheetName val="EJEC-2IV"/>
      <sheetName val="EJEC-3IV"/>
      <sheetName val="EJEC-4IV"/>
      <sheetName val="EJEC-5IV"/>
    </sheetNames>
    <sheetDataSet>
      <sheetData sheetId="0"/>
      <sheetData sheetId="1"/>
      <sheetData sheetId="2"/>
      <sheetData sheetId="3"/>
      <sheetData sheetId="4"/>
      <sheetData sheetId="5"/>
      <sheetData sheetId="6"/>
      <sheetData sheetId="7"/>
      <sheetData sheetId="8"/>
      <sheetData sheetId="9">
        <row r="11">
          <cell r="E11" t="str">
            <v xml:space="preserve">Nombre del Proyecto </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ovanni Antonio Pérez Carvajal" refreshedDate="42642.614477083334" createdVersion="4" refreshedVersion="5" minRefreshableVersion="3" recordCount="7" xr:uid="{00000000-000A-0000-FFFF-FFFF00000000}">
  <cacheSource type="worksheet">
    <worksheetSource ref="S21:U28" sheet="Plan Adq"/>
  </cacheSource>
  <cacheFields count="3">
    <cacheField name="FERTILIZANTE" numFmtId="0">
      <sharedItems containsSemiMixedTypes="0" containsString="0" containsNumber="1" containsInteger="1" minValue="0" maxValue="0" count="1">
        <n v="0"/>
      </sharedItems>
    </cacheField>
    <cacheField name="CANTIDAD" numFmtId="0">
      <sharedItems containsSemiMixedTypes="0" containsString="0" containsNumber="1" containsInteger="1" minValue="0" maxValue="0"/>
    </cacheField>
    <cacheField name="VALOR"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ovanni Antonio Pérez Carvajal" refreshedDate="42642.614477430558" createdVersion="4" refreshedVersion="5" minRefreshableVersion="3" recordCount="6" xr:uid="{00000000-000A-0000-FFFF-FFFF01000000}">
  <cacheSource type="worksheet">
    <worksheetSource ref="S30:U36" sheet="Plan Adq"/>
  </cacheSource>
  <cacheFields count="3">
    <cacheField name="CORRECTIVO" numFmtId="0">
      <sharedItems containsSemiMixedTypes="0" containsString="0" containsNumber="1" containsInteger="1" minValue="0" maxValue="0" count="1">
        <n v="0"/>
      </sharedItems>
    </cacheField>
    <cacheField name="CANTIDAD" numFmtId="3">
      <sharedItems containsSemiMixedTypes="0" containsString="0" containsNumber="1" containsInteger="1" minValue="0" maxValue="0"/>
    </cacheField>
    <cacheField name="VALOR"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ovanni Antonio Pérez Carvajal" refreshedDate="42642.614477662035" createdVersion="4" refreshedVersion="5" minRefreshableVersion="3" recordCount="7" xr:uid="{00000000-000A-0000-FFFF-FFFF02000000}">
  <cacheSource type="worksheet">
    <worksheetSource ref="S37:U44" sheet="Plan Adq"/>
  </cacheSource>
  <cacheFields count="3">
    <cacheField name="MICROELEMENTO" numFmtId="0">
      <sharedItems containsSemiMixedTypes="0" containsString="0" containsNumber="1" containsInteger="1" minValue="0" maxValue="0" count="1">
        <n v="0"/>
      </sharedItems>
    </cacheField>
    <cacheField name="CANTIDAD" numFmtId="0">
      <sharedItems containsSemiMixedTypes="0" containsString="0" containsNumber="1" containsInteger="1" minValue="0" maxValue="0"/>
    </cacheField>
    <cacheField name="VALOR"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ovanni Antonio Pérez Carvajal" refreshedDate="42642.614477777781" createdVersion="4" refreshedVersion="5" minRefreshableVersion="3" recordCount="6" xr:uid="{00000000-000A-0000-FFFF-FFFF03000000}">
  <cacheSource type="worksheet">
    <worksheetSource ref="S45:U51" sheet="Plan Adq"/>
  </cacheSource>
  <cacheFields count="3">
    <cacheField name="PLAGUICIDA" numFmtId="0">
      <sharedItems containsSemiMixedTypes="0" containsString="0" containsNumber="1" containsInteger="1" minValue="0" maxValue="0" count="1">
        <n v="0"/>
      </sharedItems>
    </cacheField>
    <cacheField name="CANTIDAD" numFmtId="3">
      <sharedItems containsSemiMixedTypes="0" containsString="0" containsNumber="1" containsInteger="1" minValue="0" maxValue="0"/>
    </cacheField>
    <cacheField name="VALOR"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
  <r>
    <x v="0"/>
    <n v="0"/>
    <n v="0"/>
  </r>
  <r>
    <x v="0"/>
    <n v="0"/>
    <n v="0"/>
  </r>
  <r>
    <x v="0"/>
    <n v="0"/>
    <n v="0"/>
  </r>
  <r>
    <x v="0"/>
    <n v="0"/>
    <n v="0"/>
  </r>
  <r>
    <x v="0"/>
    <n v="0"/>
    <n v="0"/>
  </r>
  <r>
    <x v="0"/>
    <n v="0"/>
    <n v="0"/>
  </r>
  <r>
    <x v="0"/>
    <n v="0"/>
    <n v="0"/>
  </r>
</pivotCacheRecords>
</file>

<file path=xl/pivotCache/pivotCacheRecords2.xml><?xml version="1.0" encoding="utf-8"?>
<pivotCacheRecords xmlns="http://schemas.openxmlformats.org/spreadsheetml/2006/main" xmlns:r="http://schemas.openxmlformats.org/officeDocument/2006/relationships" count="6">
  <r>
    <x v="0"/>
    <n v="0"/>
    <n v="0"/>
  </r>
  <r>
    <x v="0"/>
    <n v="0"/>
    <n v="0"/>
  </r>
  <r>
    <x v="0"/>
    <n v="0"/>
    <n v="0"/>
  </r>
  <r>
    <x v="0"/>
    <n v="0"/>
    <n v="0"/>
  </r>
  <r>
    <x v="0"/>
    <n v="0"/>
    <n v="0"/>
  </r>
  <r>
    <x v="0"/>
    <n v="0"/>
    <n v="0"/>
  </r>
</pivotCacheRecords>
</file>

<file path=xl/pivotCache/pivotCacheRecords3.xml><?xml version="1.0" encoding="utf-8"?>
<pivotCacheRecords xmlns="http://schemas.openxmlformats.org/spreadsheetml/2006/main" xmlns:r="http://schemas.openxmlformats.org/officeDocument/2006/relationships" count="7">
  <r>
    <x v="0"/>
    <n v="0"/>
    <n v="0"/>
  </r>
  <r>
    <x v="0"/>
    <n v="0"/>
    <n v="0"/>
  </r>
  <r>
    <x v="0"/>
    <n v="0"/>
    <n v="0"/>
  </r>
  <r>
    <x v="0"/>
    <n v="0"/>
    <n v="0"/>
  </r>
  <r>
    <x v="0"/>
    <n v="0"/>
    <n v="0"/>
  </r>
  <r>
    <x v="0"/>
    <n v="0"/>
    <n v="0"/>
  </r>
  <r>
    <x v="0"/>
    <n v="0"/>
    <n v="0"/>
  </r>
</pivotCacheRecords>
</file>

<file path=xl/pivotCache/pivotCacheRecords4.xml><?xml version="1.0" encoding="utf-8"?>
<pivotCacheRecords xmlns="http://schemas.openxmlformats.org/spreadsheetml/2006/main" xmlns:r="http://schemas.openxmlformats.org/officeDocument/2006/relationships" count="6">
  <r>
    <x v="0"/>
    <n v="0"/>
    <n v="0"/>
  </r>
  <r>
    <x v="0"/>
    <n v="0"/>
    <n v="0"/>
  </r>
  <r>
    <x v="0"/>
    <n v="0"/>
    <n v="0"/>
  </r>
  <r>
    <x v="0"/>
    <n v="0"/>
    <n v="0"/>
  </r>
  <r>
    <x v="0"/>
    <n v="0"/>
    <n v="0"/>
  </r>
  <r>
    <x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3000000}" name="Tabla dinámica4" cacheId="3" applyNumberFormats="0" applyBorderFormats="0" applyFontFormats="0" applyPatternFormats="0" applyAlignmentFormats="0" applyWidthHeightFormats="1" dataCaption="Valores" updatedVersion="5" minRefreshableVersion="3" useAutoFormatting="1" colGrandTotals="0" itemPrintTitles="1" createdVersion="4" indent="0" outline="1" outlineData="1" multipleFieldFilters="0">
  <location ref="V45:X48" firstHeaderRow="1" firstDataRow="2" firstDataCol="1"/>
  <pivotFields count="3">
    <pivotField axis="axisRow" showAll="0">
      <items count="2">
        <item x="0"/>
        <item t="default"/>
      </items>
    </pivotField>
    <pivotField dataField="1" numFmtId="3" showAll="0"/>
    <pivotField dataField="1" numFmtId="3" showAll="0"/>
  </pivotFields>
  <rowFields count="1">
    <field x="0"/>
  </rowFields>
  <rowItems count="2">
    <i>
      <x/>
    </i>
    <i t="grand">
      <x/>
    </i>
  </rowItems>
  <colFields count="1">
    <field x="-2"/>
  </colFields>
  <colItems count="2">
    <i>
      <x/>
    </i>
    <i i="1">
      <x v="1"/>
    </i>
  </colItems>
  <dataFields count="2">
    <dataField name="Suma de CANTIDAD" fld="1" baseField="0" baseItem="0"/>
    <dataField name="Suma de VALOR" fld="2"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A00-000002000000}" name="Tabla dinámica3" cacheId="2" applyNumberFormats="0" applyBorderFormats="0" applyFontFormats="0" applyPatternFormats="0" applyAlignmentFormats="0" applyWidthHeightFormats="1" dataCaption="Valores" updatedVersion="5" minRefreshableVersion="3" useAutoFormatting="1" colGrandTotals="0" itemPrintTitles="1" createdVersion="4" indent="0" outline="1" outlineData="1" multipleFieldFilters="0">
  <location ref="V37:X40" firstHeaderRow="1" firstDataRow="2" firstDataCol="1"/>
  <pivotFields count="3">
    <pivotField axis="axisRow" showAll="0">
      <items count="2">
        <item x="0"/>
        <item t="default"/>
      </items>
    </pivotField>
    <pivotField dataField="1" showAll="0"/>
    <pivotField dataField="1" numFmtId="3" showAll="0"/>
  </pivotFields>
  <rowFields count="1">
    <field x="0"/>
  </rowFields>
  <rowItems count="2">
    <i>
      <x/>
    </i>
    <i t="grand">
      <x/>
    </i>
  </rowItems>
  <colFields count="1">
    <field x="-2"/>
  </colFields>
  <colItems count="2">
    <i>
      <x/>
    </i>
    <i i="1">
      <x v="1"/>
    </i>
  </colItems>
  <dataFields count="2">
    <dataField name="Suma de CANTIDAD" fld="1" baseField="0" baseItem="0"/>
    <dataField name="Suma de VALOR" fld="2"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A00-000001000000}" name="Tabla dinámica2" cacheId="1" applyNumberFormats="0" applyBorderFormats="0" applyFontFormats="0" applyPatternFormats="0" applyAlignmentFormats="0" applyWidthHeightFormats="1" dataCaption="Valores" updatedVersion="5" minRefreshableVersion="3" useAutoFormatting="1" colGrandTotals="0" itemPrintTitles="1" createdVersion="4" indent="0" outline="1" outlineData="1" multipleFieldFilters="0">
  <location ref="V30:X33" firstHeaderRow="1" firstDataRow="2" firstDataCol="1"/>
  <pivotFields count="3">
    <pivotField axis="axisRow" showAll="0">
      <items count="2">
        <item x="0"/>
        <item t="default"/>
      </items>
    </pivotField>
    <pivotField dataField="1" numFmtId="3" showAll="0"/>
    <pivotField dataField="1" numFmtId="3" showAll="0"/>
  </pivotFields>
  <rowFields count="1">
    <field x="0"/>
  </rowFields>
  <rowItems count="2">
    <i>
      <x/>
    </i>
    <i t="grand">
      <x/>
    </i>
  </rowItems>
  <colFields count="1">
    <field x="-2"/>
  </colFields>
  <colItems count="2">
    <i>
      <x/>
    </i>
    <i i="1">
      <x v="1"/>
    </i>
  </colItems>
  <dataFields count="2">
    <dataField name="Suma de CANTIDAD" fld="1" baseField="0" baseItem="0"/>
    <dataField name="Suma de VALOR" fld="2"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la dinámica1" cacheId="0" applyNumberFormats="0" applyBorderFormats="0" applyFontFormats="0" applyPatternFormats="0" applyAlignmentFormats="0" applyWidthHeightFormats="1" dataCaption="Valores" updatedVersion="5" minRefreshableVersion="3" useAutoFormatting="1" colGrandTotals="0" itemPrintTitles="1" createdVersion="4" indent="0" outline="1" outlineData="1" multipleFieldFilters="0" fieldListSortAscending="1">
  <location ref="V21:X24" firstHeaderRow="1" firstDataRow="2" firstDataCol="1"/>
  <pivotFields count="3">
    <pivotField axis="axisRow" showAll="0" defaultSubtotal="0">
      <items count="1">
        <item x="0"/>
      </items>
    </pivotField>
    <pivotField dataField="1" showAll="0" defaultSubtotal="0"/>
    <pivotField dataField="1" numFmtId="3" showAll="0" defaultSubtotal="0"/>
  </pivotFields>
  <rowFields count="1">
    <field x="0"/>
  </rowFields>
  <rowItems count="2">
    <i>
      <x/>
    </i>
    <i t="grand">
      <x/>
    </i>
  </rowItems>
  <colFields count="1">
    <field x="-2"/>
  </colFields>
  <colItems count="2">
    <i>
      <x/>
    </i>
    <i i="1">
      <x v="1"/>
    </i>
  </colItems>
  <dataFields count="2">
    <dataField name="Suma de CANTIDAD" fld="1" baseField="0" baseItem="0"/>
    <dataField name="Suma de VALOR" fld="2" baseField="0" baseItem="0"/>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0.xml"/><Relationship Id="rId3" Type="http://schemas.openxmlformats.org/officeDocument/2006/relationships/vmlDrawing" Target="../drawings/vmlDrawing9.vml"/><Relationship Id="rId7" Type="http://schemas.openxmlformats.org/officeDocument/2006/relationships/ctrlProp" Target="../ctrlProps/ctrlProp39.xml"/><Relationship Id="rId2" Type="http://schemas.openxmlformats.org/officeDocument/2006/relationships/drawing" Target="../drawings/drawing10.xml"/><Relationship Id="rId1" Type="http://schemas.openxmlformats.org/officeDocument/2006/relationships/printerSettings" Target="../printerSettings/printerSettings8.bin"/><Relationship Id="rId6" Type="http://schemas.openxmlformats.org/officeDocument/2006/relationships/ctrlProp" Target="../ctrlProps/ctrlProp38.xml"/><Relationship Id="rId5" Type="http://schemas.openxmlformats.org/officeDocument/2006/relationships/ctrlProp" Target="../ctrlProps/ctrlProp37.xml"/><Relationship Id="rId10" Type="http://schemas.openxmlformats.org/officeDocument/2006/relationships/comments" Target="../comments8.xml"/><Relationship Id="rId4" Type="http://schemas.openxmlformats.org/officeDocument/2006/relationships/ctrlProp" Target="../ctrlProps/ctrlProp36.xml"/><Relationship Id="rId9" Type="http://schemas.openxmlformats.org/officeDocument/2006/relationships/ctrlProp" Target="../ctrlProps/ctrlProp41.xml"/></Relationships>
</file>

<file path=xl/worksheets/_rels/sheet11.xml.rels><?xml version="1.0" encoding="UTF-8" standalone="yes"?>
<Relationships xmlns="http://schemas.openxmlformats.org/package/2006/relationships"><Relationship Id="rId8" Type="http://schemas.openxmlformats.org/officeDocument/2006/relationships/comments" Target="../comments9.xml"/><Relationship Id="rId3" Type="http://schemas.openxmlformats.org/officeDocument/2006/relationships/pivotTable" Target="../pivotTables/pivotTable3.xml"/><Relationship Id="rId7" Type="http://schemas.openxmlformats.org/officeDocument/2006/relationships/vmlDrawing" Target="../drawings/vmlDrawing10.v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1.xml"/><Relationship Id="rId5" Type="http://schemas.openxmlformats.org/officeDocument/2006/relationships/printerSettings" Target="../printerSettings/printerSettings9.bin"/><Relationship Id="rId4"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7.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27.bin"/><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2.xml"/><Relationship Id="rId1" Type="http://schemas.openxmlformats.org/officeDocument/2006/relationships/printerSettings" Target="../printerSettings/printerSettings30.bin"/><Relationship Id="rId4"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4.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7.xml"/><Relationship Id="rId1" Type="http://schemas.openxmlformats.org/officeDocument/2006/relationships/printerSettings" Target="../printerSettings/printerSettings35.bin"/><Relationship Id="rId4"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3"/>
  <dimension ref="A1:N719"/>
  <sheetViews>
    <sheetView showGridLines="0" zoomScaleNormal="100" workbookViewId="0">
      <selection activeCell="B2" sqref="B2"/>
    </sheetView>
  </sheetViews>
  <sheetFormatPr baseColWidth="10" defaultColWidth="11.42578125" defaultRowHeight="12.75" x14ac:dyDescent="0.2"/>
  <cols>
    <col min="1" max="1" width="11.42578125" style="232"/>
    <col min="2" max="2" width="159.85546875" customWidth="1"/>
    <col min="3" max="3" width="11.42578125" customWidth="1"/>
  </cols>
  <sheetData>
    <row r="1" spans="1:14" ht="13.5" thickBot="1" x14ac:dyDescent="0.25">
      <c r="B1" s="232"/>
      <c r="C1" s="232"/>
      <c r="D1" s="232"/>
      <c r="E1" s="232"/>
      <c r="F1" s="232"/>
      <c r="G1" s="232"/>
      <c r="H1" s="232"/>
      <c r="I1" s="232"/>
      <c r="J1" s="232"/>
      <c r="K1" s="232"/>
      <c r="L1" s="232"/>
      <c r="M1" s="232"/>
      <c r="N1" s="232"/>
    </row>
    <row r="2" spans="1:14" ht="52.5" customHeight="1" x14ac:dyDescent="0.2">
      <c r="B2" s="1490" t="s">
        <v>1278</v>
      </c>
      <c r="C2" s="232"/>
      <c r="D2" s="232"/>
      <c r="E2" s="232"/>
      <c r="F2" s="232"/>
      <c r="G2" s="232"/>
      <c r="H2" s="232"/>
      <c r="I2" s="232"/>
      <c r="J2" s="232"/>
      <c r="K2" s="232"/>
      <c r="L2" s="232"/>
      <c r="M2" s="232"/>
      <c r="N2" s="232"/>
    </row>
    <row r="3" spans="1:14" ht="140.25" customHeight="1" x14ac:dyDescent="0.2">
      <c r="B3" s="682" t="s">
        <v>1602</v>
      </c>
      <c r="C3" s="232"/>
      <c r="D3" s="232"/>
      <c r="E3" s="232"/>
      <c r="F3" s="232"/>
      <c r="G3" s="232"/>
      <c r="H3" s="232"/>
      <c r="I3" s="232"/>
      <c r="J3" s="232"/>
      <c r="K3" s="232"/>
      <c r="L3" s="232"/>
      <c r="M3" s="232"/>
      <c r="N3" s="232"/>
    </row>
    <row r="4" spans="1:14" ht="51" customHeight="1" x14ac:dyDescent="0.25">
      <c r="B4" s="698" t="s">
        <v>1603</v>
      </c>
      <c r="C4" s="232"/>
      <c r="D4" s="232"/>
      <c r="E4" s="232"/>
      <c r="F4" s="232"/>
      <c r="G4" s="232"/>
      <c r="H4" s="232"/>
      <c r="I4" s="232"/>
      <c r="J4" s="232"/>
      <c r="K4" s="232"/>
      <c r="L4" s="232"/>
      <c r="M4" s="232"/>
      <c r="N4" s="232"/>
    </row>
    <row r="5" spans="1:14" ht="12" customHeight="1" x14ac:dyDescent="0.25">
      <c r="B5" s="699"/>
      <c r="C5" s="232"/>
      <c r="D5" s="232"/>
      <c r="E5" s="232"/>
      <c r="F5" s="232"/>
      <c r="G5" s="232"/>
      <c r="H5" s="232"/>
      <c r="I5" s="232"/>
      <c r="J5" s="232"/>
      <c r="K5" s="232"/>
      <c r="L5" s="232"/>
      <c r="M5" s="232"/>
      <c r="N5" s="232"/>
    </row>
    <row r="6" spans="1:14" ht="31.5" x14ac:dyDescent="0.2">
      <c r="B6" s="700" t="s">
        <v>1604</v>
      </c>
      <c r="C6" s="232"/>
      <c r="D6" s="232"/>
      <c r="E6" s="232"/>
      <c r="F6" s="232"/>
      <c r="G6" s="232"/>
      <c r="H6" s="232"/>
      <c r="I6" s="232"/>
      <c r="J6" s="232"/>
      <c r="K6" s="232"/>
      <c r="L6" s="232"/>
      <c r="M6" s="232"/>
      <c r="N6" s="232"/>
    </row>
    <row r="7" spans="1:14" ht="16.5" thickBot="1" x14ac:dyDescent="0.25">
      <c r="B7" s="696"/>
      <c r="C7" s="232"/>
      <c r="D7" s="232"/>
      <c r="E7" s="232"/>
      <c r="F7" s="232"/>
      <c r="G7" s="232"/>
      <c r="H7" s="232"/>
      <c r="I7" s="232"/>
      <c r="J7" s="232"/>
      <c r="K7" s="232"/>
      <c r="L7" s="232"/>
      <c r="M7" s="232"/>
      <c r="N7" s="232"/>
    </row>
    <row r="8" spans="1:14" ht="63.75" customHeight="1" x14ac:dyDescent="0.2">
      <c r="B8" s="681" t="s">
        <v>1303</v>
      </c>
      <c r="C8" s="232"/>
      <c r="D8" s="232"/>
      <c r="E8" s="232"/>
      <c r="F8" s="232"/>
      <c r="G8" s="232"/>
      <c r="H8" s="232"/>
      <c r="I8" s="232"/>
      <c r="J8" s="232"/>
      <c r="K8" s="232"/>
      <c r="L8" s="232"/>
      <c r="M8" s="232"/>
      <c r="N8" s="232"/>
    </row>
    <row r="9" spans="1:14" s="1" customFormat="1" ht="75.75" customHeight="1" x14ac:dyDescent="0.2">
      <c r="A9" s="169"/>
      <c r="B9" s="697" t="s">
        <v>1302</v>
      </c>
      <c r="C9" s="169"/>
      <c r="D9" s="169"/>
      <c r="E9" s="169"/>
      <c r="F9" s="169"/>
      <c r="G9" s="169"/>
      <c r="H9" s="169"/>
      <c r="I9" s="169"/>
      <c r="J9" s="169"/>
      <c r="K9" s="169"/>
      <c r="L9" s="169"/>
      <c r="M9" s="169"/>
      <c r="N9" s="169"/>
    </row>
    <row r="10" spans="1:14" ht="294" customHeight="1" x14ac:dyDescent="0.2">
      <c r="B10" s="683"/>
      <c r="C10" s="232"/>
      <c r="D10" s="232"/>
      <c r="E10" s="232"/>
      <c r="F10" s="232"/>
      <c r="G10" s="232"/>
      <c r="H10" s="232"/>
      <c r="I10" s="232"/>
      <c r="J10" s="232"/>
      <c r="K10" s="232"/>
      <c r="L10" s="232"/>
      <c r="M10" s="232"/>
      <c r="N10" s="232"/>
    </row>
    <row r="11" spans="1:14" s="1" customFormat="1" ht="27.75" customHeight="1" x14ac:dyDescent="0.2">
      <c r="A11" s="169"/>
      <c r="B11" s="685" t="s">
        <v>1276</v>
      </c>
      <c r="C11" s="169"/>
      <c r="D11" s="169"/>
      <c r="E11" s="169"/>
      <c r="F11" s="169"/>
      <c r="G11" s="169"/>
      <c r="H11" s="169"/>
      <c r="I11" s="169"/>
      <c r="J11" s="169"/>
      <c r="K11" s="169"/>
      <c r="L11" s="169"/>
      <c r="M11" s="169"/>
      <c r="N11" s="169"/>
    </row>
    <row r="12" spans="1:14" s="1" customFormat="1" ht="27.75" customHeight="1" x14ac:dyDescent="0.2">
      <c r="A12" s="169"/>
      <c r="B12" s="685" t="s">
        <v>1279</v>
      </c>
      <c r="C12" s="169"/>
      <c r="D12" s="169"/>
      <c r="E12" s="169"/>
      <c r="F12" s="169"/>
      <c r="G12" s="169"/>
      <c r="H12" s="169"/>
      <c r="I12" s="169"/>
      <c r="J12" s="169"/>
      <c r="K12" s="169"/>
      <c r="L12" s="169"/>
      <c r="M12" s="169"/>
      <c r="N12" s="169"/>
    </row>
    <row r="13" spans="1:14" ht="261" customHeight="1" x14ac:dyDescent="0.25">
      <c r="B13" s="684"/>
      <c r="C13" s="232"/>
      <c r="D13" s="232"/>
      <c r="E13" s="232"/>
      <c r="F13" s="232"/>
      <c r="G13" s="232"/>
      <c r="H13" s="232"/>
      <c r="I13" s="232"/>
      <c r="J13" s="232"/>
      <c r="K13" s="232"/>
      <c r="L13" s="232"/>
      <c r="M13" s="232"/>
      <c r="N13" s="232"/>
    </row>
    <row r="14" spans="1:14" ht="32.25" thickBot="1" x14ac:dyDescent="0.25">
      <c r="B14" s="695" t="s">
        <v>1277</v>
      </c>
      <c r="C14" s="232"/>
      <c r="D14" s="232"/>
      <c r="E14" s="232"/>
      <c r="F14" s="232"/>
      <c r="G14" s="232"/>
      <c r="H14" s="232"/>
      <c r="I14" s="232"/>
      <c r="J14" s="232"/>
      <c r="K14" s="232"/>
      <c r="L14" s="232"/>
      <c r="M14" s="232"/>
      <c r="N14" s="232"/>
    </row>
    <row r="15" spans="1:14" x14ac:dyDescent="0.2">
      <c r="B15" s="232"/>
      <c r="C15" s="232"/>
      <c r="D15" s="232"/>
      <c r="E15" s="232"/>
      <c r="F15" s="232"/>
      <c r="G15" s="232"/>
      <c r="H15" s="232"/>
      <c r="I15" s="232"/>
      <c r="J15" s="232"/>
      <c r="K15" s="232"/>
      <c r="L15" s="232"/>
      <c r="M15" s="232"/>
      <c r="N15" s="232"/>
    </row>
    <row r="16" spans="1:14" x14ac:dyDescent="0.2">
      <c r="B16" s="232"/>
      <c r="C16" s="232"/>
      <c r="D16" s="232"/>
      <c r="E16" s="232"/>
      <c r="F16" s="232"/>
      <c r="G16" s="232"/>
      <c r="H16" s="232"/>
      <c r="I16" s="232"/>
      <c r="J16" s="232"/>
      <c r="K16" s="232"/>
      <c r="L16" s="232"/>
      <c r="M16" s="232"/>
      <c r="N16" s="232"/>
    </row>
    <row r="17" spans="2:14" x14ac:dyDescent="0.2">
      <c r="B17" s="232"/>
      <c r="C17" s="232"/>
      <c r="D17" s="232"/>
      <c r="E17" s="232"/>
      <c r="F17" s="232"/>
      <c r="G17" s="232"/>
      <c r="H17" s="232"/>
      <c r="I17" s="232"/>
      <c r="J17" s="232"/>
      <c r="K17" s="232"/>
      <c r="L17" s="232"/>
      <c r="M17" s="232"/>
      <c r="N17" s="232"/>
    </row>
    <row r="18" spans="2:14" x14ac:dyDescent="0.2">
      <c r="B18" s="232"/>
      <c r="C18" s="232"/>
      <c r="D18" s="232"/>
      <c r="E18" s="232"/>
      <c r="F18" s="232"/>
      <c r="G18" s="232"/>
      <c r="H18" s="232"/>
      <c r="I18" s="232"/>
      <c r="J18" s="232"/>
      <c r="K18" s="232"/>
      <c r="L18" s="232"/>
      <c r="M18" s="232"/>
      <c r="N18" s="232"/>
    </row>
    <row r="19" spans="2:14" x14ac:dyDescent="0.2">
      <c r="B19" s="232"/>
      <c r="C19" s="232"/>
      <c r="D19" s="232"/>
      <c r="E19" s="232"/>
      <c r="F19" s="232"/>
      <c r="G19" s="232"/>
      <c r="H19" s="232"/>
      <c r="I19" s="232"/>
      <c r="J19" s="232"/>
      <c r="K19" s="232"/>
      <c r="L19" s="232"/>
      <c r="M19" s="232"/>
      <c r="N19" s="232"/>
    </row>
    <row r="20" spans="2:14" x14ac:dyDescent="0.2">
      <c r="B20" s="232"/>
      <c r="C20" s="232"/>
      <c r="D20" s="232"/>
      <c r="E20" s="232"/>
      <c r="F20" s="232"/>
      <c r="G20" s="232"/>
      <c r="H20" s="232"/>
      <c r="I20" s="232"/>
      <c r="J20" s="232"/>
      <c r="K20" s="232"/>
      <c r="L20" s="232"/>
      <c r="M20" s="232"/>
      <c r="N20" s="232"/>
    </row>
    <row r="21" spans="2:14" x14ac:dyDescent="0.2">
      <c r="B21" s="232"/>
      <c r="C21" s="232"/>
      <c r="D21" s="232"/>
      <c r="E21" s="232"/>
      <c r="F21" s="232"/>
      <c r="G21" s="232"/>
      <c r="H21" s="232"/>
      <c r="I21" s="232"/>
      <c r="J21" s="232"/>
      <c r="K21" s="232"/>
      <c r="L21" s="232"/>
      <c r="M21" s="232"/>
      <c r="N21" s="232"/>
    </row>
    <row r="22" spans="2:14" x14ac:dyDescent="0.2">
      <c r="B22" s="232"/>
      <c r="C22" s="232"/>
      <c r="D22" s="232"/>
      <c r="E22" s="232"/>
      <c r="F22" s="232"/>
      <c r="G22" s="232"/>
      <c r="H22" s="232"/>
      <c r="I22" s="232"/>
      <c r="J22" s="232"/>
      <c r="K22" s="232"/>
      <c r="L22" s="232"/>
      <c r="M22" s="232"/>
      <c r="N22" s="232"/>
    </row>
    <row r="23" spans="2:14" x14ac:dyDescent="0.2">
      <c r="B23" s="232"/>
      <c r="C23" s="232"/>
      <c r="D23" s="232"/>
      <c r="E23" s="232"/>
      <c r="F23" s="232"/>
      <c r="G23" s="232"/>
      <c r="H23" s="232"/>
      <c r="I23" s="232"/>
      <c r="J23" s="232"/>
      <c r="K23" s="232"/>
      <c r="L23" s="232"/>
      <c r="M23" s="232"/>
      <c r="N23" s="232"/>
    </row>
    <row r="24" spans="2:14" x14ac:dyDescent="0.2">
      <c r="B24" s="232"/>
      <c r="C24" s="232"/>
      <c r="D24" s="232"/>
      <c r="E24" s="232"/>
      <c r="F24" s="232"/>
      <c r="G24" s="232"/>
      <c r="H24" s="232"/>
      <c r="I24" s="232"/>
      <c r="J24" s="232"/>
      <c r="K24" s="232"/>
      <c r="L24" s="232"/>
      <c r="M24" s="232"/>
      <c r="N24" s="232"/>
    </row>
    <row r="25" spans="2:14" x14ac:dyDescent="0.2">
      <c r="B25" s="232"/>
      <c r="C25" s="232"/>
      <c r="D25" s="232"/>
      <c r="E25" s="232"/>
      <c r="F25" s="232"/>
      <c r="G25" s="232"/>
      <c r="H25" s="232"/>
      <c r="I25" s="232"/>
      <c r="J25" s="232"/>
      <c r="K25" s="232"/>
      <c r="L25" s="232"/>
      <c r="M25" s="232"/>
      <c r="N25" s="232"/>
    </row>
    <row r="26" spans="2:14" x14ac:dyDescent="0.2">
      <c r="B26" s="232"/>
      <c r="C26" s="232"/>
      <c r="D26" s="232"/>
      <c r="E26" s="232"/>
      <c r="F26" s="232"/>
      <c r="G26" s="232"/>
      <c r="H26" s="232"/>
      <c r="I26" s="232"/>
      <c r="J26" s="232"/>
      <c r="K26" s="232"/>
      <c r="L26" s="232"/>
      <c r="M26" s="232"/>
      <c r="N26" s="232"/>
    </row>
    <row r="27" spans="2:14" x14ac:dyDescent="0.2">
      <c r="B27" s="232"/>
      <c r="C27" s="232"/>
      <c r="D27" s="232"/>
      <c r="E27" s="232"/>
      <c r="F27" s="232"/>
      <c r="G27" s="232"/>
      <c r="H27" s="232"/>
      <c r="I27" s="232"/>
      <c r="J27" s="232"/>
      <c r="K27" s="232"/>
      <c r="L27" s="232"/>
      <c r="M27" s="232"/>
      <c r="N27" s="232"/>
    </row>
    <row r="28" spans="2:14" x14ac:dyDescent="0.2">
      <c r="B28" s="232"/>
      <c r="C28" s="232"/>
      <c r="D28" s="232"/>
      <c r="E28" s="232"/>
      <c r="F28" s="232"/>
      <c r="G28" s="232"/>
      <c r="H28" s="232"/>
      <c r="I28" s="232"/>
      <c r="J28" s="232"/>
      <c r="K28" s="232"/>
      <c r="L28" s="232"/>
      <c r="M28" s="232"/>
      <c r="N28" s="232"/>
    </row>
    <row r="29" spans="2:14" x14ac:dyDescent="0.2">
      <c r="B29" s="232"/>
      <c r="C29" s="232"/>
      <c r="D29" s="232"/>
      <c r="E29" s="232"/>
      <c r="F29" s="232"/>
      <c r="G29" s="232"/>
      <c r="H29" s="232"/>
      <c r="I29" s="232"/>
      <c r="J29" s="232"/>
      <c r="K29" s="232"/>
      <c r="L29" s="232"/>
      <c r="M29" s="232"/>
      <c r="N29" s="232"/>
    </row>
    <row r="30" spans="2:14" x14ac:dyDescent="0.2">
      <c r="B30" s="232"/>
      <c r="C30" s="232"/>
      <c r="D30" s="232"/>
      <c r="E30" s="232"/>
      <c r="F30" s="232"/>
      <c r="G30" s="232"/>
      <c r="H30" s="232"/>
      <c r="I30" s="232"/>
      <c r="J30" s="232"/>
      <c r="K30" s="232"/>
      <c r="L30" s="232"/>
      <c r="M30" s="232"/>
      <c r="N30" s="232"/>
    </row>
    <row r="31" spans="2:14" x14ac:dyDescent="0.2">
      <c r="B31" s="232"/>
      <c r="C31" s="232"/>
      <c r="D31" s="232"/>
      <c r="E31" s="232"/>
      <c r="F31" s="232"/>
      <c r="G31" s="232"/>
      <c r="H31" s="232"/>
      <c r="I31" s="232"/>
      <c r="J31" s="232"/>
      <c r="K31" s="232"/>
      <c r="L31" s="232"/>
      <c r="M31" s="232"/>
      <c r="N31" s="232"/>
    </row>
    <row r="32" spans="2:14" x14ac:dyDescent="0.2">
      <c r="B32" s="232"/>
      <c r="C32" s="232"/>
      <c r="D32" s="232"/>
      <c r="E32" s="232"/>
      <c r="F32" s="232"/>
      <c r="G32" s="232"/>
      <c r="H32" s="232"/>
      <c r="I32" s="232"/>
      <c r="J32" s="232"/>
      <c r="K32" s="232"/>
      <c r="L32" s="232"/>
      <c r="M32" s="232"/>
      <c r="N32" s="232"/>
    </row>
    <row r="33" spans="2:14" x14ac:dyDescent="0.2">
      <c r="B33" s="232"/>
      <c r="C33" s="232"/>
      <c r="D33" s="232"/>
      <c r="E33" s="232"/>
      <c r="F33" s="232"/>
      <c r="G33" s="232"/>
      <c r="H33" s="232"/>
      <c r="I33" s="232"/>
      <c r="J33" s="232"/>
      <c r="K33" s="232"/>
      <c r="L33" s="232"/>
      <c r="M33" s="232"/>
      <c r="N33" s="232"/>
    </row>
    <row r="34" spans="2:14" x14ac:dyDescent="0.2">
      <c r="B34" s="232"/>
      <c r="C34" s="232"/>
      <c r="D34" s="232"/>
      <c r="E34" s="232"/>
      <c r="F34" s="232"/>
      <c r="G34" s="232"/>
      <c r="H34" s="232"/>
      <c r="I34" s="232"/>
      <c r="J34" s="232"/>
      <c r="K34" s="232"/>
      <c r="L34" s="232"/>
      <c r="M34" s="232"/>
      <c r="N34" s="232"/>
    </row>
    <row r="35" spans="2:14" x14ac:dyDescent="0.2">
      <c r="B35" s="232"/>
      <c r="C35" s="232"/>
      <c r="D35" s="232"/>
      <c r="E35" s="232"/>
      <c r="F35" s="232"/>
      <c r="G35" s="232"/>
      <c r="H35" s="232"/>
      <c r="I35" s="232"/>
      <c r="J35" s="232"/>
      <c r="K35" s="232"/>
      <c r="L35" s="232"/>
      <c r="M35" s="232"/>
      <c r="N35" s="232"/>
    </row>
    <row r="36" spans="2:14" x14ac:dyDescent="0.2">
      <c r="B36" s="232"/>
      <c r="C36" s="232"/>
      <c r="D36" s="232"/>
      <c r="E36" s="232"/>
      <c r="F36" s="232"/>
      <c r="G36" s="232"/>
      <c r="H36" s="232"/>
      <c r="I36" s="232"/>
      <c r="J36" s="232"/>
      <c r="K36" s="232"/>
      <c r="L36" s="232"/>
      <c r="M36" s="232"/>
      <c r="N36" s="232"/>
    </row>
    <row r="37" spans="2:14" x14ac:dyDescent="0.2">
      <c r="B37" s="232"/>
      <c r="C37" s="232"/>
      <c r="D37" s="232"/>
      <c r="E37" s="232"/>
      <c r="F37" s="232"/>
      <c r="G37" s="232"/>
      <c r="H37" s="232"/>
      <c r="I37" s="232"/>
      <c r="J37" s="232"/>
      <c r="K37" s="232"/>
      <c r="L37" s="232"/>
      <c r="M37" s="232"/>
      <c r="N37" s="232"/>
    </row>
    <row r="38" spans="2:14" x14ac:dyDescent="0.2">
      <c r="B38" s="232"/>
      <c r="C38" s="232"/>
      <c r="D38" s="232"/>
      <c r="E38" s="232"/>
      <c r="F38" s="232"/>
      <c r="G38" s="232"/>
      <c r="H38" s="232"/>
      <c r="I38" s="232"/>
      <c r="J38" s="232"/>
      <c r="K38" s="232"/>
      <c r="L38" s="232"/>
      <c r="M38" s="232"/>
      <c r="N38" s="232"/>
    </row>
    <row r="39" spans="2:14" x14ac:dyDescent="0.2">
      <c r="B39" s="232"/>
      <c r="C39" s="232"/>
      <c r="D39" s="232"/>
      <c r="E39" s="232"/>
      <c r="F39" s="232"/>
      <c r="G39" s="232"/>
      <c r="H39" s="232"/>
      <c r="I39" s="232"/>
      <c r="J39" s="232"/>
      <c r="K39" s="232"/>
      <c r="L39" s="232"/>
      <c r="M39" s="232"/>
      <c r="N39" s="232"/>
    </row>
    <row r="40" spans="2:14" x14ac:dyDescent="0.2">
      <c r="B40" s="232"/>
      <c r="C40" s="232"/>
      <c r="D40" s="232"/>
      <c r="E40" s="232"/>
      <c r="F40" s="232"/>
      <c r="G40" s="232"/>
      <c r="H40" s="232"/>
      <c r="I40" s="232"/>
      <c r="J40" s="232"/>
      <c r="K40" s="232"/>
      <c r="L40" s="232"/>
      <c r="M40" s="232"/>
      <c r="N40" s="232"/>
    </row>
    <row r="41" spans="2:14" x14ac:dyDescent="0.2">
      <c r="B41" s="232"/>
      <c r="C41" s="232"/>
      <c r="D41" s="232"/>
      <c r="E41" s="232"/>
      <c r="F41" s="232"/>
      <c r="G41" s="232"/>
      <c r="H41" s="232"/>
      <c r="I41" s="232"/>
      <c r="J41" s="232"/>
      <c r="K41" s="232"/>
      <c r="L41" s="232"/>
      <c r="M41" s="232"/>
      <c r="N41" s="232"/>
    </row>
    <row r="42" spans="2:14" x14ac:dyDescent="0.2">
      <c r="B42" s="232"/>
      <c r="C42" s="232"/>
      <c r="D42" s="232"/>
      <c r="E42" s="232"/>
      <c r="F42" s="232"/>
      <c r="G42" s="232"/>
      <c r="H42" s="232"/>
      <c r="I42" s="232"/>
      <c r="J42" s="232"/>
      <c r="K42" s="232"/>
      <c r="L42" s="232"/>
      <c r="M42" s="232"/>
      <c r="N42" s="232"/>
    </row>
    <row r="43" spans="2:14" x14ac:dyDescent="0.2">
      <c r="B43" s="232"/>
      <c r="C43" s="232"/>
      <c r="D43" s="232"/>
      <c r="E43" s="232"/>
      <c r="F43" s="232"/>
      <c r="G43" s="232"/>
      <c r="H43" s="232"/>
      <c r="I43" s="232"/>
      <c r="J43" s="232"/>
      <c r="K43" s="232"/>
      <c r="L43" s="232"/>
      <c r="M43" s="232"/>
      <c r="N43" s="232"/>
    </row>
    <row r="44" spans="2:14" x14ac:dyDescent="0.2">
      <c r="B44" s="232"/>
      <c r="C44" s="232"/>
      <c r="D44" s="232"/>
      <c r="E44" s="232"/>
      <c r="F44" s="232"/>
      <c r="G44" s="232"/>
      <c r="H44" s="232"/>
      <c r="I44" s="232"/>
      <c r="J44" s="232"/>
      <c r="K44" s="232"/>
      <c r="L44" s="232"/>
      <c r="M44" s="232"/>
      <c r="N44" s="232"/>
    </row>
    <row r="45" spans="2:14" x14ac:dyDescent="0.2">
      <c r="B45" s="232"/>
      <c r="C45" s="232"/>
      <c r="D45" s="232"/>
      <c r="E45" s="232"/>
      <c r="F45" s="232"/>
      <c r="G45" s="232"/>
      <c r="H45" s="232"/>
      <c r="I45" s="232"/>
      <c r="J45" s="232"/>
      <c r="K45" s="232"/>
      <c r="L45" s="232"/>
      <c r="M45" s="232"/>
      <c r="N45" s="232"/>
    </row>
    <row r="46" spans="2:14" x14ac:dyDescent="0.2">
      <c r="B46" s="232"/>
      <c r="C46" s="232"/>
      <c r="D46" s="232"/>
      <c r="E46" s="232"/>
      <c r="F46" s="232"/>
      <c r="G46" s="232"/>
      <c r="H46" s="232"/>
      <c r="I46" s="232"/>
      <c r="J46" s="232"/>
      <c r="K46" s="232"/>
      <c r="L46" s="232"/>
      <c r="M46" s="232"/>
      <c r="N46" s="232"/>
    </row>
    <row r="47" spans="2:14" x14ac:dyDescent="0.2">
      <c r="B47" s="232"/>
      <c r="C47" s="232"/>
      <c r="D47" s="232"/>
      <c r="E47" s="232"/>
      <c r="F47" s="232"/>
      <c r="G47" s="232"/>
      <c r="H47" s="232"/>
      <c r="I47" s="232"/>
      <c r="J47" s="232"/>
      <c r="K47" s="232"/>
      <c r="L47" s="232"/>
      <c r="M47" s="232"/>
      <c r="N47" s="232"/>
    </row>
    <row r="48" spans="2:14" x14ac:dyDescent="0.2">
      <c r="B48" s="232"/>
      <c r="C48" s="232"/>
      <c r="D48" s="232"/>
      <c r="E48" s="232"/>
      <c r="F48" s="232"/>
      <c r="G48" s="232"/>
      <c r="H48" s="232"/>
      <c r="I48" s="232"/>
      <c r="J48" s="232"/>
      <c r="K48" s="232"/>
      <c r="L48" s="232"/>
      <c r="M48" s="232"/>
      <c r="N48" s="232"/>
    </row>
    <row r="49" spans="2:14" x14ac:dyDescent="0.2">
      <c r="B49" s="232"/>
      <c r="C49" s="232"/>
      <c r="D49" s="232"/>
      <c r="E49" s="232"/>
      <c r="F49" s="232"/>
      <c r="G49" s="232"/>
      <c r="H49" s="232"/>
      <c r="I49" s="232"/>
      <c r="J49" s="232"/>
      <c r="K49" s="232"/>
      <c r="L49" s="232"/>
      <c r="M49" s="232"/>
      <c r="N49" s="232"/>
    </row>
    <row r="50" spans="2:14" x14ac:dyDescent="0.2">
      <c r="B50" s="232"/>
      <c r="C50" s="232"/>
      <c r="D50" s="232"/>
      <c r="E50" s="232"/>
      <c r="F50" s="232"/>
      <c r="G50" s="232"/>
      <c r="H50" s="232"/>
      <c r="I50" s="232"/>
      <c r="J50" s="232"/>
      <c r="K50" s="232"/>
      <c r="L50" s="232"/>
      <c r="M50" s="232"/>
      <c r="N50" s="232"/>
    </row>
    <row r="51" spans="2:14" x14ac:dyDescent="0.2">
      <c r="B51" s="232"/>
      <c r="C51" s="232"/>
      <c r="D51" s="232"/>
      <c r="E51" s="232"/>
      <c r="F51" s="232"/>
      <c r="G51" s="232"/>
      <c r="H51" s="232"/>
      <c r="I51" s="232"/>
      <c r="J51" s="232"/>
      <c r="K51" s="232"/>
      <c r="L51" s="232"/>
      <c r="M51" s="232"/>
      <c r="N51" s="232"/>
    </row>
    <row r="52" spans="2:14" x14ac:dyDescent="0.2">
      <c r="B52" s="232"/>
      <c r="C52" s="232"/>
      <c r="D52" s="232"/>
      <c r="E52" s="232"/>
      <c r="F52" s="232"/>
      <c r="G52" s="232"/>
      <c r="H52" s="232"/>
      <c r="I52" s="232"/>
      <c r="J52" s="232"/>
      <c r="K52" s="232"/>
      <c r="L52" s="232"/>
      <c r="M52" s="232"/>
      <c r="N52" s="232"/>
    </row>
    <row r="53" spans="2:14" x14ac:dyDescent="0.2">
      <c r="B53" s="232"/>
      <c r="C53" s="232"/>
      <c r="D53" s="232"/>
      <c r="E53" s="232"/>
      <c r="F53" s="232"/>
      <c r="G53" s="232"/>
      <c r="H53" s="232"/>
      <c r="I53" s="232"/>
      <c r="J53" s="232"/>
      <c r="K53" s="232"/>
      <c r="L53" s="232"/>
      <c r="M53" s="232"/>
      <c r="N53" s="232"/>
    </row>
    <row r="54" spans="2:14" x14ac:dyDescent="0.2">
      <c r="B54" s="232"/>
      <c r="C54" s="232"/>
      <c r="D54" s="232"/>
      <c r="E54" s="232"/>
      <c r="F54" s="232"/>
      <c r="G54" s="232"/>
      <c r="H54" s="232"/>
      <c r="I54" s="232"/>
      <c r="J54" s="232"/>
      <c r="K54" s="232"/>
      <c r="L54" s="232"/>
      <c r="M54" s="232"/>
      <c r="N54" s="232"/>
    </row>
    <row r="55" spans="2:14" x14ac:dyDescent="0.2">
      <c r="B55" s="232"/>
      <c r="C55" s="232"/>
      <c r="D55" s="232"/>
      <c r="E55" s="232"/>
      <c r="F55" s="232"/>
      <c r="G55" s="232"/>
      <c r="H55" s="232"/>
      <c r="I55" s="232"/>
      <c r="J55" s="232"/>
      <c r="K55" s="232"/>
      <c r="L55" s="232"/>
      <c r="M55" s="232"/>
      <c r="N55" s="232"/>
    </row>
    <row r="56" spans="2:14" x14ac:dyDescent="0.2">
      <c r="B56" s="232"/>
      <c r="C56" s="232"/>
      <c r="D56" s="232"/>
      <c r="E56" s="232"/>
      <c r="F56" s="232"/>
      <c r="G56" s="232"/>
      <c r="H56" s="232"/>
      <c r="I56" s="232"/>
      <c r="J56" s="232"/>
      <c r="K56" s="232"/>
      <c r="L56" s="232"/>
      <c r="M56" s="232"/>
      <c r="N56" s="232"/>
    </row>
    <row r="57" spans="2:14" x14ac:dyDescent="0.2">
      <c r="B57" s="232"/>
      <c r="C57" s="232"/>
      <c r="D57" s="232"/>
      <c r="E57" s="232"/>
      <c r="F57" s="232"/>
      <c r="G57" s="232"/>
      <c r="H57" s="232"/>
      <c r="I57" s="232"/>
      <c r="J57" s="232"/>
      <c r="K57" s="232"/>
      <c r="L57" s="232"/>
      <c r="M57" s="232"/>
      <c r="N57" s="232"/>
    </row>
    <row r="58" spans="2:14" x14ac:dyDescent="0.2">
      <c r="B58" s="232"/>
      <c r="C58" s="232"/>
      <c r="D58" s="232"/>
      <c r="E58" s="232"/>
      <c r="F58" s="232"/>
      <c r="G58" s="232"/>
      <c r="H58" s="232"/>
      <c r="I58" s="232"/>
      <c r="J58" s="232"/>
      <c r="K58" s="232"/>
      <c r="L58" s="232"/>
      <c r="M58" s="232"/>
      <c r="N58" s="232"/>
    </row>
    <row r="59" spans="2:14" x14ac:dyDescent="0.2">
      <c r="B59" s="232"/>
      <c r="C59" s="232"/>
      <c r="D59" s="232"/>
      <c r="E59" s="232"/>
      <c r="F59" s="232"/>
      <c r="G59" s="232"/>
      <c r="H59" s="232"/>
      <c r="I59" s="232"/>
      <c r="J59" s="232"/>
      <c r="K59" s="232"/>
      <c r="L59" s="232"/>
      <c r="M59" s="232"/>
      <c r="N59" s="232"/>
    </row>
    <row r="60" spans="2:14" x14ac:dyDescent="0.2">
      <c r="B60" s="232"/>
      <c r="C60" s="232"/>
      <c r="D60" s="232"/>
      <c r="E60" s="232"/>
      <c r="F60" s="232"/>
      <c r="G60" s="232"/>
      <c r="H60" s="232"/>
      <c r="I60" s="232"/>
      <c r="J60" s="232"/>
      <c r="K60" s="232"/>
      <c r="L60" s="232"/>
      <c r="M60" s="232"/>
      <c r="N60" s="232"/>
    </row>
    <row r="61" spans="2:14" x14ac:dyDescent="0.2">
      <c r="B61" s="232"/>
      <c r="C61" s="232"/>
      <c r="D61" s="232"/>
      <c r="E61" s="232"/>
      <c r="F61" s="232"/>
      <c r="G61" s="232"/>
      <c r="H61" s="232"/>
      <c r="I61" s="232"/>
      <c r="J61" s="232"/>
      <c r="K61" s="232"/>
      <c r="L61" s="232"/>
      <c r="M61" s="232"/>
      <c r="N61" s="232"/>
    </row>
    <row r="62" spans="2:14" x14ac:dyDescent="0.2">
      <c r="B62" s="232"/>
      <c r="C62" s="232"/>
      <c r="D62" s="232"/>
      <c r="E62" s="232"/>
      <c r="F62" s="232"/>
      <c r="G62" s="232"/>
      <c r="H62" s="232"/>
      <c r="I62" s="232"/>
      <c r="J62" s="232"/>
      <c r="K62" s="232"/>
      <c r="L62" s="232"/>
      <c r="M62" s="232"/>
      <c r="N62" s="232"/>
    </row>
    <row r="63" spans="2:14" x14ac:dyDescent="0.2">
      <c r="B63" s="232"/>
      <c r="C63" s="232"/>
      <c r="D63" s="232"/>
      <c r="E63" s="232"/>
      <c r="F63" s="232"/>
      <c r="G63" s="232"/>
      <c r="H63" s="232"/>
      <c r="I63" s="232"/>
      <c r="J63" s="232"/>
      <c r="K63" s="232"/>
      <c r="L63" s="232"/>
      <c r="M63" s="232"/>
      <c r="N63" s="232"/>
    </row>
    <row r="64" spans="2:14" x14ac:dyDescent="0.2">
      <c r="B64" s="232"/>
      <c r="C64" s="232"/>
      <c r="D64" s="232"/>
      <c r="E64" s="232"/>
      <c r="F64" s="232"/>
      <c r="G64" s="232"/>
      <c r="H64" s="232"/>
      <c r="I64" s="232"/>
      <c r="J64" s="232"/>
      <c r="K64" s="232"/>
      <c r="L64" s="232"/>
      <c r="M64" s="232"/>
      <c r="N64" s="232"/>
    </row>
    <row r="65" spans="2:14" x14ac:dyDescent="0.2">
      <c r="B65" s="232"/>
      <c r="C65" s="232"/>
      <c r="D65" s="232"/>
      <c r="E65" s="232"/>
      <c r="F65" s="232"/>
      <c r="G65" s="232"/>
      <c r="H65" s="232"/>
      <c r="I65" s="232"/>
      <c r="J65" s="232"/>
      <c r="K65" s="232"/>
      <c r="L65" s="232"/>
      <c r="M65" s="232"/>
      <c r="N65" s="232"/>
    </row>
    <row r="66" spans="2:14" x14ac:dyDescent="0.2">
      <c r="B66" s="232"/>
      <c r="C66" s="232"/>
      <c r="D66" s="232"/>
      <c r="E66" s="232"/>
      <c r="F66" s="232"/>
      <c r="G66" s="232"/>
      <c r="H66" s="232"/>
      <c r="I66" s="232"/>
      <c r="J66" s="232"/>
      <c r="K66" s="232"/>
      <c r="L66" s="232"/>
      <c r="M66" s="232"/>
      <c r="N66" s="232"/>
    </row>
    <row r="67" spans="2:14" x14ac:dyDescent="0.2">
      <c r="B67" s="232"/>
      <c r="C67" s="232"/>
      <c r="D67" s="232"/>
      <c r="E67" s="232"/>
      <c r="F67" s="232"/>
      <c r="G67" s="232"/>
      <c r="H67" s="232"/>
      <c r="I67" s="232"/>
      <c r="J67" s="232"/>
      <c r="K67" s="232"/>
      <c r="L67" s="232"/>
      <c r="M67" s="232"/>
      <c r="N67" s="232"/>
    </row>
    <row r="68" spans="2:14" x14ac:dyDescent="0.2">
      <c r="B68" s="232"/>
      <c r="C68" s="232"/>
      <c r="D68" s="232"/>
      <c r="E68" s="232"/>
      <c r="F68" s="232"/>
      <c r="G68" s="232"/>
      <c r="H68" s="232"/>
      <c r="I68" s="232"/>
      <c r="J68" s="232"/>
      <c r="K68" s="232"/>
      <c r="L68" s="232"/>
      <c r="M68" s="232"/>
      <c r="N68" s="232"/>
    </row>
    <row r="69" spans="2:14" x14ac:dyDescent="0.2">
      <c r="B69" s="232"/>
      <c r="C69" s="232"/>
      <c r="D69" s="232"/>
      <c r="E69" s="232"/>
      <c r="F69" s="232"/>
      <c r="G69" s="232"/>
      <c r="H69" s="232"/>
      <c r="I69" s="232"/>
      <c r="J69" s="232"/>
      <c r="K69" s="232"/>
      <c r="L69" s="232"/>
      <c r="M69" s="232"/>
      <c r="N69" s="232"/>
    </row>
    <row r="70" spans="2:14" x14ac:dyDescent="0.2">
      <c r="B70" s="232"/>
      <c r="C70" s="232"/>
      <c r="D70" s="232"/>
      <c r="E70" s="232"/>
      <c r="F70" s="232"/>
      <c r="G70" s="232"/>
      <c r="H70" s="232"/>
      <c r="I70" s="232"/>
      <c r="J70" s="232"/>
      <c r="K70" s="232"/>
      <c r="L70" s="232"/>
      <c r="M70" s="232"/>
      <c r="N70" s="232"/>
    </row>
    <row r="71" spans="2:14" x14ac:dyDescent="0.2">
      <c r="B71" s="232"/>
      <c r="C71" s="232"/>
      <c r="D71" s="232"/>
      <c r="E71" s="232"/>
      <c r="F71" s="232"/>
      <c r="G71" s="232"/>
      <c r="H71" s="232"/>
      <c r="I71" s="232"/>
      <c r="J71" s="232"/>
      <c r="K71" s="232"/>
      <c r="L71" s="232"/>
      <c r="M71" s="232"/>
      <c r="N71" s="232"/>
    </row>
    <row r="72" spans="2:14" x14ac:dyDescent="0.2">
      <c r="B72" s="232"/>
      <c r="C72" s="232"/>
      <c r="D72" s="232"/>
      <c r="E72" s="232"/>
      <c r="F72" s="232"/>
      <c r="G72" s="232"/>
      <c r="H72" s="232"/>
      <c r="I72" s="232"/>
      <c r="J72" s="232"/>
      <c r="K72" s="232"/>
      <c r="L72" s="232"/>
      <c r="M72" s="232"/>
      <c r="N72" s="232"/>
    </row>
    <row r="73" spans="2:14" x14ac:dyDescent="0.2">
      <c r="B73" s="232"/>
      <c r="C73" s="232"/>
      <c r="D73" s="232"/>
      <c r="E73" s="232"/>
      <c r="F73" s="232"/>
      <c r="G73" s="232"/>
      <c r="H73" s="232"/>
      <c r="I73" s="232"/>
      <c r="J73" s="232"/>
      <c r="K73" s="232"/>
      <c r="L73" s="232"/>
      <c r="M73" s="232"/>
      <c r="N73" s="232"/>
    </row>
    <row r="74" spans="2:14" x14ac:dyDescent="0.2">
      <c r="B74" s="232"/>
      <c r="C74" s="232"/>
      <c r="D74" s="232"/>
      <c r="E74" s="232"/>
      <c r="F74" s="232"/>
      <c r="G74" s="232"/>
      <c r="H74" s="232"/>
      <c r="I74" s="232"/>
      <c r="J74" s="232"/>
      <c r="K74" s="232"/>
      <c r="L74" s="232"/>
      <c r="M74" s="232"/>
      <c r="N74" s="232"/>
    </row>
    <row r="75" spans="2:14" x14ac:dyDescent="0.2">
      <c r="B75" s="232"/>
      <c r="C75" s="232"/>
      <c r="D75" s="232"/>
      <c r="E75" s="232"/>
      <c r="F75" s="232"/>
      <c r="G75" s="232"/>
      <c r="H75" s="232"/>
      <c r="I75" s="232"/>
      <c r="J75" s="232"/>
      <c r="K75" s="232"/>
      <c r="L75" s="232"/>
      <c r="M75" s="232"/>
      <c r="N75" s="232"/>
    </row>
    <row r="76" spans="2:14" x14ac:dyDescent="0.2">
      <c r="B76" s="232"/>
      <c r="C76" s="232"/>
      <c r="D76" s="232"/>
      <c r="E76" s="232"/>
      <c r="F76" s="232"/>
      <c r="G76" s="232"/>
      <c r="H76" s="232"/>
      <c r="I76" s="232"/>
      <c r="J76" s="232"/>
      <c r="K76" s="232"/>
      <c r="L76" s="232"/>
      <c r="M76" s="232"/>
      <c r="N76" s="232"/>
    </row>
    <row r="77" spans="2:14" x14ac:dyDescent="0.2">
      <c r="B77" s="232"/>
      <c r="C77" s="232"/>
      <c r="D77" s="232"/>
      <c r="E77" s="232"/>
      <c r="F77" s="232"/>
      <c r="G77" s="232"/>
      <c r="H77" s="232"/>
      <c r="I77" s="232"/>
      <c r="J77" s="232"/>
      <c r="K77" s="232"/>
      <c r="L77" s="232"/>
      <c r="M77" s="232"/>
      <c r="N77" s="232"/>
    </row>
    <row r="78" spans="2:14" x14ac:dyDescent="0.2">
      <c r="B78" s="232"/>
      <c r="C78" s="232"/>
      <c r="D78" s="232"/>
      <c r="E78" s="232"/>
      <c r="F78" s="232"/>
      <c r="G78" s="232"/>
      <c r="H78" s="232"/>
      <c r="I78" s="232"/>
      <c r="J78" s="232"/>
      <c r="K78" s="232"/>
      <c r="L78" s="232"/>
      <c r="M78" s="232"/>
      <c r="N78" s="232"/>
    </row>
    <row r="79" spans="2:14" x14ac:dyDescent="0.2">
      <c r="B79" s="232"/>
      <c r="C79" s="232"/>
      <c r="D79" s="232"/>
      <c r="E79" s="232"/>
      <c r="F79" s="232"/>
      <c r="G79" s="232"/>
      <c r="H79" s="232"/>
      <c r="I79" s="232"/>
      <c r="J79" s="232"/>
      <c r="K79" s="232"/>
      <c r="L79" s="232"/>
      <c r="M79" s="232"/>
      <c r="N79" s="232"/>
    </row>
    <row r="80" spans="2:14" x14ac:dyDescent="0.2">
      <c r="B80" s="232"/>
      <c r="C80" s="232"/>
      <c r="D80" s="232"/>
      <c r="E80" s="232"/>
      <c r="F80" s="232"/>
      <c r="G80" s="232"/>
      <c r="H80" s="232"/>
      <c r="I80" s="232"/>
      <c r="J80" s="232"/>
      <c r="K80" s="232"/>
      <c r="L80" s="232"/>
      <c r="M80" s="232"/>
      <c r="N80" s="232"/>
    </row>
    <row r="81" spans="2:14" x14ac:dyDescent="0.2">
      <c r="B81" s="232"/>
      <c r="C81" s="232"/>
      <c r="D81" s="232"/>
      <c r="E81" s="232"/>
      <c r="F81" s="232"/>
      <c r="G81" s="232"/>
      <c r="H81" s="232"/>
      <c r="I81" s="232"/>
      <c r="J81" s="232"/>
      <c r="K81" s="232"/>
      <c r="L81" s="232"/>
      <c r="M81" s="232"/>
      <c r="N81" s="232"/>
    </row>
    <row r="82" spans="2:14" x14ac:dyDescent="0.2">
      <c r="B82" s="232"/>
      <c r="C82" s="232"/>
      <c r="D82" s="232"/>
      <c r="E82" s="232"/>
      <c r="F82" s="232"/>
      <c r="G82" s="232"/>
      <c r="H82" s="232"/>
      <c r="I82" s="232"/>
      <c r="J82" s="232"/>
      <c r="K82" s="232"/>
      <c r="L82" s="232"/>
      <c r="M82" s="232"/>
      <c r="N82" s="232"/>
    </row>
    <row r="83" spans="2:14" x14ac:dyDescent="0.2">
      <c r="B83" s="232"/>
      <c r="C83" s="232"/>
      <c r="D83" s="232"/>
      <c r="E83" s="232"/>
      <c r="F83" s="232"/>
      <c r="G83" s="232"/>
      <c r="H83" s="232"/>
      <c r="I83" s="232"/>
      <c r="J83" s="232"/>
      <c r="K83" s="232"/>
      <c r="L83" s="232"/>
      <c r="M83" s="232"/>
      <c r="N83" s="232"/>
    </row>
    <row r="84" spans="2:14" x14ac:dyDescent="0.2">
      <c r="B84" s="232"/>
      <c r="C84" s="232"/>
      <c r="D84" s="232"/>
      <c r="E84" s="232"/>
      <c r="F84" s="232"/>
      <c r="G84" s="232"/>
      <c r="H84" s="232"/>
      <c r="I84" s="232"/>
      <c r="J84" s="232"/>
      <c r="K84" s="232"/>
      <c r="L84" s="232"/>
      <c r="M84" s="232"/>
      <c r="N84" s="232"/>
    </row>
    <row r="85" spans="2:14" x14ac:dyDescent="0.2">
      <c r="B85" s="232"/>
      <c r="C85" s="232"/>
      <c r="D85" s="232"/>
      <c r="E85" s="232"/>
      <c r="F85" s="232"/>
      <c r="G85" s="232"/>
      <c r="H85" s="232"/>
      <c r="I85" s="232"/>
      <c r="J85" s="232"/>
      <c r="K85" s="232"/>
      <c r="L85" s="232"/>
      <c r="M85" s="232"/>
      <c r="N85" s="232"/>
    </row>
    <row r="86" spans="2:14" x14ac:dyDescent="0.2">
      <c r="B86" s="232"/>
      <c r="C86" s="232"/>
      <c r="D86" s="232"/>
      <c r="E86" s="232"/>
      <c r="F86" s="232"/>
      <c r="G86" s="232"/>
      <c r="H86" s="232"/>
      <c r="I86" s="232"/>
      <c r="J86" s="232"/>
      <c r="K86" s="232"/>
      <c r="L86" s="232"/>
      <c r="M86" s="232"/>
      <c r="N86" s="232"/>
    </row>
    <row r="87" spans="2:14" x14ac:dyDescent="0.2">
      <c r="B87" s="232"/>
      <c r="C87" s="232"/>
      <c r="D87" s="232"/>
      <c r="E87" s="232"/>
      <c r="F87" s="232"/>
      <c r="G87" s="232"/>
      <c r="H87" s="232"/>
      <c r="I87" s="232"/>
      <c r="J87" s="232"/>
      <c r="K87" s="232"/>
      <c r="L87" s="232"/>
      <c r="M87" s="232"/>
      <c r="N87" s="232"/>
    </row>
    <row r="88" spans="2:14" x14ac:dyDescent="0.2">
      <c r="B88" s="232"/>
      <c r="C88" s="232"/>
      <c r="D88" s="232"/>
      <c r="E88" s="232"/>
      <c r="F88" s="232"/>
      <c r="G88" s="232"/>
      <c r="H88" s="232"/>
      <c r="I88" s="232"/>
      <c r="J88" s="232"/>
      <c r="K88" s="232"/>
      <c r="L88" s="232"/>
      <c r="M88" s="232"/>
      <c r="N88" s="232"/>
    </row>
    <row r="89" spans="2:14" x14ac:dyDescent="0.2">
      <c r="B89" s="232"/>
      <c r="C89" s="232"/>
      <c r="D89" s="232"/>
      <c r="E89" s="232"/>
      <c r="F89" s="232"/>
      <c r="G89" s="232"/>
      <c r="H89" s="232"/>
      <c r="I89" s="232"/>
      <c r="J89" s="232"/>
      <c r="K89" s="232"/>
      <c r="L89" s="232"/>
      <c r="M89" s="232"/>
      <c r="N89" s="232"/>
    </row>
    <row r="90" spans="2:14" x14ac:dyDescent="0.2">
      <c r="B90" s="232"/>
      <c r="C90" s="232"/>
      <c r="D90" s="232"/>
      <c r="E90" s="232"/>
      <c r="F90" s="232"/>
      <c r="G90" s="232"/>
      <c r="H90" s="232"/>
      <c r="I90" s="232"/>
      <c r="J90" s="232"/>
      <c r="K90" s="232"/>
      <c r="L90" s="232"/>
      <c r="M90" s="232"/>
      <c r="N90" s="232"/>
    </row>
    <row r="91" spans="2:14" x14ac:dyDescent="0.2">
      <c r="B91" s="232"/>
      <c r="C91" s="232"/>
      <c r="D91" s="232"/>
      <c r="E91" s="232"/>
      <c r="F91" s="232"/>
      <c r="G91" s="232"/>
      <c r="H91" s="232"/>
      <c r="I91" s="232"/>
      <c r="J91" s="232"/>
      <c r="K91" s="232"/>
      <c r="L91" s="232"/>
      <c r="M91" s="232"/>
      <c r="N91" s="232"/>
    </row>
    <row r="92" spans="2:14" x14ac:dyDescent="0.2">
      <c r="B92" s="232"/>
      <c r="C92" s="232"/>
      <c r="D92" s="232"/>
      <c r="E92" s="232"/>
      <c r="F92" s="232"/>
      <c r="G92" s="232"/>
      <c r="H92" s="232"/>
      <c r="I92" s="232"/>
      <c r="J92" s="232"/>
      <c r="K92" s="232"/>
      <c r="L92" s="232"/>
      <c r="M92" s="232"/>
      <c r="N92" s="232"/>
    </row>
    <row r="93" spans="2:14" x14ac:dyDescent="0.2">
      <c r="B93" s="232"/>
      <c r="C93" s="232"/>
      <c r="D93" s="232"/>
      <c r="E93" s="232"/>
      <c r="F93" s="232"/>
      <c r="G93" s="232"/>
      <c r="H93" s="232"/>
      <c r="I93" s="232"/>
      <c r="J93" s="232"/>
      <c r="K93" s="232"/>
      <c r="L93" s="232"/>
      <c r="M93" s="232"/>
      <c r="N93" s="232"/>
    </row>
    <row r="94" spans="2:14" x14ac:dyDescent="0.2">
      <c r="B94" s="232"/>
      <c r="C94" s="232"/>
      <c r="D94" s="232"/>
      <c r="E94" s="232"/>
      <c r="F94" s="232"/>
      <c r="G94" s="232"/>
      <c r="H94" s="232"/>
      <c r="I94" s="232"/>
      <c r="J94" s="232"/>
      <c r="K94" s="232"/>
      <c r="L94" s="232"/>
      <c r="M94" s="232"/>
      <c r="N94" s="232"/>
    </row>
    <row r="95" spans="2:14" x14ac:dyDescent="0.2">
      <c r="B95" s="232"/>
      <c r="C95" s="232"/>
      <c r="D95" s="232"/>
      <c r="E95" s="232"/>
      <c r="F95" s="232"/>
      <c r="G95" s="232"/>
      <c r="H95" s="232"/>
      <c r="I95" s="232"/>
      <c r="J95" s="232"/>
      <c r="K95" s="232"/>
      <c r="L95" s="232"/>
      <c r="M95" s="232"/>
      <c r="N95" s="232"/>
    </row>
    <row r="96" spans="2:14" x14ac:dyDescent="0.2">
      <c r="B96" s="232"/>
      <c r="C96" s="232"/>
      <c r="D96" s="232"/>
      <c r="E96" s="232"/>
      <c r="F96" s="232"/>
      <c r="G96" s="232"/>
      <c r="H96" s="232"/>
      <c r="I96" s="232"/>
      <c r="J96" s="232"/>
      <c r="K96" s="232"/>
      <c r="L96" s="232"/>
      <c r="M96" s="232"/>
      <c r="N96" s="232"/>
    </row>
    <row r="97" spans="2:14" x14ac:dyDescent="0.2">
      <c r="B97" s="232"/>
      <c r="C97" s="232"/>
      <c r="D97" s="232"/>
      <c r="E97" s="232"/>
      <c r="F97" s="232"/>
      <c r="G97" s="232"/>
      <c r="H97" s="232"/>
      <c r="I97" s="232"/>
      <c r="J97" s="232"/>
      <c r="K97" s="232"/>
      <c r="L97" s="232"/>
      <c r="M97" s="232"/>
      <c r="N97" s="232"/>
    </row>
    <row r="98" spans="2:14" x14ac:dyDescent="0.2">
      <c r="B98" s="232"/>
      <c r="C98" s="232"/>
      <c r="D98" s="232"/>
      <c r="E98" s="232"/>
      <c r="F98" s="232"/>
      <c r="G98" s="232"/>
      <c r="H98" s="232"/>
      <c r="I98" s="232"/>
      <c r="J98" s="232"/>
      <c r="K98" s="232"/>
      <c r="L98" s="232"/>
      <c r="M98" s="232"/>
      <c r="N98" s="232"/>
    </row>
    <row r="99" spans="2:14" x14ac:dyDescent="0.2">
      <c r="B99" s="232"/>
      <c r="C99" s="232"/>
      <c r="D99" s="232"/>
      <c r="E99" s="232"/>
      <c r="F99" s="232"/>
      <c r="G99" s="232"/>
      <c r="H99" s="232"/>
      <c r="I99" s="232"/>
      <c r="J99" s="232"/>
      <c r="K99" s="232"/>
      <c r="L99" s="232"/>
      <c r="M99" s="232"/>
      <c r="N99" s="232"/>
    </row>
    <row r="100" spans="2:14" x14ac:dyDescent="0.2">
      <c r="B100" s="232"/>
      <c r="C100" s="232"/>
      <c r="D100" s="232"/>
      <c r="E100" s="232"/>
      <c r="F100" s="232"/>
      <c r="G100" s="232"/>
      <c r="H100" s="232"/>
      <c r="I100" s="232"/>
      <c r="J100" s="232"/>
      <c r="K100" s="232"/>
      <c r="L100" s="232"/>
      <c r="M100" s="232"/>
      <c r="N100" s="232"/>
    </row>
    <row r="101" spans="2:14" x14ac:dyDescent="0.2">
      <c r="B101" s="232"/>
      <c r="C101" s="232"/>
      <c r="D101" s="232"/>
      <c r="E101" s="232"/>
      <c r="F101" s="232"/>
      <c r="G101" s="232"/>
      <c r="H101" s="232"/>
      <c r="I101" s="232"/>
      <c r="J101" s="232"/>
      <c r="K101" s="232"/>
      <c r="L101" s="232"/>
      <c r="M101" s="232"/>
      <c r="N101" s="232"/>
    </row>
    <row r="102" spans="2:14" x14ac:dyDescent="0.2">
      <c r="B102" s="232"/>
      <c r="C102" s="232"/>
      <c r="D102" s="232"/>
      <c r="E102" s="232"/>
      <c r="F102" s="232"/>
      <c r="G102" s="232"/>
      <c r="H102" s="232"/>
      <c r="I102" s="232"/>
      <c r="J102" s="232"/>
      <c r="K102" s="232"/>
      <c r="L102" s="232"/>
      <c r="M102" s="232"/>
      <c r="N102" s="232"/>
    </row>
    <row r="103" spans="2:14" x14ac:dyDescent="0.2">
      <c r="B103" s="232"/>
      <c r="C103" s="232"/>
      <c r="D103" s="232"/>
      <c r="E103" s="232"/>
      <c r="F103" s="232"/>
      <c r="G103" s="232"/>
      <c r="H103" s="232"/>
      <c r="I103" s="232"/>
      <c r="J103" s="232"/>
      <c r="K103" s="232"/>
      <c r="L103" s="232"/>
      <c r="M103" s="232"/>
      <c r="N103" s="232"/>
    </row>
    <row r="104" spans="2:14" x14ac:dyDescent="0.2">
      <c r="B104" s="232"/>
      <c r="C104" s="232"/>
      <c r="D104" s="232"/>
      <c r="E104" s="232"/>
      <c r="F104" s="232"/>
      <c r="G104" s="232"/>
      <c r="H104" s="232"/>
      <c r="I104" s="232"/>
      <c r="J104" s="232"/>
      <c r="K104" s="232"/>
      <c r="L104" s="232"/>
      <c r="M104" s="232"/>
      <c r="N104" s="232"/>
    </row>
    <row r="105" spans="2:14" x14ac:dyDescent="0.2">
      <c r="B105" s="232"/>
      <c r="C105" s="232"/>
      <c r="D105" s="232"/>
      <c r="E105" s="232"/>
      <c r="F105" s="232"/>
      <c r="G105" s="232"/>
      <c r="H105" s="232"/>
      <c r="I105" s="232"/>
      <c r="J105" s="232"/>
      <c r="K105" s="232"/>
      <c r="L105" s="232"/>
      <c r="M105" s="232"/>
      <c r="N105" s="232"/>
    </row>
    <row r="106" spans="2:14" x14ac:dyDescent="0.2">
      <c r="B106" s="232"/>
      <c r="C106" s="232"/>
      <c r="D106" s="232"/>
      <c r="E106" s="232"/>
      <c r="F106" s="232"/>
      <c r="G106" s="232"/>
      <c r="H106" s="232"/>
      <c r="I106" s="232"/>
      <c r="J106" s="232"/>
      <c r="K106" s="232"/>
      <c r="L106" s="232"/>
      <c r="M106" s="232"/>
      <c r="N106" s="232"/>
    </row>
    <row r="107" spans="2:14" x14ac:dyDescent="0.2">
      <c r="B107" s="232"/>
      <c r="C107" s="232"/>
      <c r="D107" s="232"/>
      <c r="E107" s="232"/>
      <c r="F107" s="232"/>
      <c r="G107" s="232"/>
      <c r="H107" s="232"/>
      <c r="I107" s="232"/>
      <c r="J107" s="232"/>
      <c r="K107" s="232"/>
      <c r="L107" s="232"/>
      <c r="M107" s="232"/>
      <c r="N107" s="232"/>
    </row>
    <row r="108" spans="2:14" x14ac:dyDescent="0.2">
      <c r="B108" s="232"/>
      <c r="C108" s="232"/>
      <c r="D108" s="232"/>
      <c r="E108" s="232"/>
      <c r="F108" s="232"/>
      <c r="G108" s="232"/>
      <c r="H108" s="232"/>
      <c r="I108" s="232"/>
      <c r="J108" s="232"/>
      <c r="K108" s="232"/>
      <c r="L108" s="232"/>
      <c r="M108" s="232"/>
      <c r="N108" s="232"/>
    </row>
    <row r="109" spans="2:14" x14ac:dyDescent="0.2">
      <c r="B109" s="232"/>
      <c r="C109" s="232"/>
      <c r="D109" s="232"/>
      <c r="E109" s="232"/>
      <c r="F109" s="232"/>
      <c r="G109" s="232"/>
      <c r="H109" s="232"/>
      <c r="I109" s="232"/>
      <c r="J109" s="232"/>
      <c r="K109" s="232"/>
      <c r="L109" s="232"/>
      <c r="M109" s="232"/>
      <c r="N109" s="232"/>
    </row>
    <row r="110" spans="2:14" x14ac:dyDescent="0.2">
      <c r="B110" s="232"/>
      <c r="C110" s="232"/>
      <c r="D110" s="232"/>
      <c r="E110" s="232"/>
      <c r="F110" s="232"/>
      <c r="G110" s="232"/>
      <c r="H110" s="232"/>
      <c r="I110" s="232"/>
      <c r="J110" s="232"/>
      <c r="K110" s="232"/>
      <c r="L110" s="232"/>
      <c r="M110" s="232"/>
      <c r="N110" s="232"/>
    </row>
    <row r="111" spans="2:14" x14ac:dyDescent="0.2">
      <c r="B111" s="232"/>
      <c r="C111" s="232"/>
      <c r="D111" s="232"/>
      <c r="E111" s="232"/>
      <c r="F111" s="232"/>
      <c r="G111" s="232"/>
      <c r="H111" s="232"/>
      <c r="I111" s="232"/>
      <c r="J111" s="232"/>
      <c r="K111" s="232"/>
      <c r="L111" s="232"/>
      <c r="M111" s="232"/>
      <c r="N111" s="232"/>
    </row>
    <row r="112" spans="2:14" x14ac:dyDescent="0.2">
      <c r="B112" s="232"/>
      <c r="C112" s="232"/>
      <c r="D112" s="232"/>
      <c r="E112" s="232"/>
      <c r="F112" s="232"/>
      <c r="G112" s="232"/>
      <c r="H112" s="232"/>
      <c r="I112" s="232"/>
      <c r="J112" s="232"/>
      <c r="K112" s="232"/>
      <c r="L112" s="232"/>
      <c r="M112" s="232"/>
      <c r="N112" s="232"/>
    </row>
    <row r="113" spans="2:14" x14ac:dyDescent="0.2">
      <c r="B113" s="232"/>
      <c r="C113" s="232"/>
      <c r="D113" s="232"/>
      <c r="E113" s="232"/>
      <c r="F113" s="232"/>
      <c r="G113" s="232"/>
      <c r="H113" s="232"/>
      <c r="I113" s="232"/>
      <c r="J113" s="232"/>
      <c r="K113" s="232"/>
      <c r="L113" s="232"/>
      <c r="M113" s="232"/>
      <c r="N113" s="232"/>
    </row>
    <row r="114" spans="2:14" x14ac:dyDescent="0.2">
      <c r="B114" s="232"/>
      <c r="C114" s="232"/>
      <c r="D114" s="232"/>
      <c r="E114" s="232"/>
      <c r="F114" s="232"/>
      <c r="G114" s="232"/>
      <c r="H114" s="232"/>
      <c r="I114" s="232"/>
      <c r="J114" s="232"/>
      <c r="K114" s="232"/>
      <c r="L114" s="232"/>
      <c r="M114" s="232"/>
      <c r="N114" s="232"/>
    </row>
    <row r="115" spans="2:14" x14ac:dyDescent="0.2">
      <c r="B115" s="232"/>
      <c r="C115" s="232"/>
      <c r="D115" s="232"/>
      <c r="E115" s="232"/>
      <c r="F115" s="232"/>
      <c r="G115" s="232"/>
      <c r="H115" s="232"/>
      <c r="I115" s="232"/>
      <c r="J115" s="232"/>
      <c r="K115" s="232"/>
      <c r="L115" s="232"/>
      <c r="M115" s="232"/>
      <c r="N115" s="232"/>
    </row>
    <row r="116" spans="2:14" x14ac:dyDescent="0.2">
      <c r="B116" s="232"/>
      <c r="C116" s="232"/>
      <c r="D116" s="232"/>
      <c r="E116" s="232"/>
      <c r="F116" s="232"/>
      <c r="G116" s="232"/>
      <c r="H116" s="232"/>
      <c r="I116" s="232"/>
      <c r="J116" s="232"/>
      <c r="K116" s="232"/>
      <c r="L116" s="232"/>
      <c r="M116" s="232"/>
      <c r="N116" s="232"/>
    </row>
    <row r="117" spans="2:14" x14ac:dyDescent="0.2">
      <c r="B117" s="232"/>
      <c r="C117" s="232"/>
      <c r="D117" s="232"/>
      <c r="E117" s="232"/>
      <c r="F117" s="232"/>
      <c r="G117" s="232"/>
      <c r="H117" s="232"/>
      <c r="I117" s="232"/>
      <c r="J117" s="232"/>
      <c r="K117" s="232"/>
      <c r="L117" s="232"/>
      <c r="M117" s="232"/>
      <c r="N117" s="232"/>
    </row>
    <row r="118" spans="2:14" x14ac:dyDescent="0.2">
      <c r="B118" s="232"/>
      <c r="C118" s="232"/>
      <c r="D118" s="232"/>
      <c r="E118" s="232"/>
      <c r="F118" s="232"/>
      <c r="G118" s="232"/>
      <c r="H118" s="232"/>
      <c r="I118" s="232"/>
      <c r="J118" s="232"/>
      <c r="K118" s="232"/>
      <c r="L118" s="232"/>
      <c r="M118" s="232"/>
      <c r="N118" s="232"/>
    </row>
    <row r="119" spans="2:14" x14ac:dyDescent="0.2">
      <c r="B119" s="232"/>
      <c r="C119" s="232"/>
      <c r="D119" s="232"/>
      <c r="E119" s="232"/>
      <c r="F119" s="232"/>
      <c r="G119" s="232"/>
      <c r="H119" s="232"/>
      <c r="I119" s="232"/>
      <c r="J119" s="232"/>
      <c r="K119" s="232"/>
      <c r="L119" s="232"/>
      <c r="M119" s="232"/>
      <c r="N119" s="232"/>
    </row>
    <row r="120" spans="2:14" x14ac:dyDescent="0.2">
      <c r="B120" s="232"/>
      <c r="C120" s="232"/>
      <c r="D120" s="232"/>
      <c r="E120" s="232"/>
      <c r="F120" s="232"/>
      <c r="G120" s="232"/>
      <c r="H120" s="232"/>
      <c r="I120" s="232"/>
      <c r="J120" s="232"/>
      <c r="K120" s="232"/>
      <c r="L120" s="232"/>
      <c r="M120" s="232"/>
      <c r="N120" s="232"/>
    </row>
    <row r="121" spans="2:14" x14ac:dyDescent="0.2">
      <c r="B121" s="232"/>
      <c r="C121" s="232"/>
      <c r="D121" s="232"/>
      <c r="E121" s="232"/>
      <c r="F121" s="232"/>
      <c r="G121" s="232"/>
      <c r="H121" s="232"/>
      <c r="I121" s="232"/>
      <c r="J121" s="232"/>
      <c r="K121" s="232"/>
      <c r="L121" s="232"/>
      <c r="M121" s="232"/>
      <c r="N121" s="232"/>
    </row>
    <row r="122" spans="2:14" x14ac:dyDescent="0.2">
      <c r="B122" s="232"/>
      <c r="C122" s="232"/>
      <c r="D122" s="232"/>
      <c r="E122" s="232"/>
      <c r="F122" s="232"/>
      <c r="G122" s="232"/>
      <c r="H122" s="232"/>
      <c r="I122" s="232"/>
      <c r="J122" s="232"/>
      <c r="K122" s="232"/>
      <c r="L122" s="232"/>
      <c r="M122" s="232"/>
      <c r="N122" s="232"/>
    </row>
    <row r="123" spans="2:14" x14ac:dyDescent="0.2">
      <c r="B123" s="232"/>
      <c r="C123" s="232"/>
      <c r="D123" s="232"/>
      <c r="E123" s="232"/>
      <c r="F123" s="232"/>
      <c r="G123" s="232"/>
      <c r="H123" s="232"/>
      <c r="I123" s="232"/>
      <c r="J123" s="232"/>
      <c r="K123" s="232"/>
      <c r="L123" s="232"/>
      <c r="M123" s="232"/>
      <c r="N123" s="232"/>
    </row>
    <row r="124" spans="2:14" x14ac:dyDescent="0.2">
      <c r="B124" s="232"/>
      <c r="C124" s="232"/>
      <c r="D124" s="232"/>
      <c r="E124" s="232"/>
      <c r="F124" s="232"/>
      <c r="G124" s="232"/>
      <c r="H124" s="232"/>
      <c r="I124" s="232"/>
      <c r="J124" s="232"/>
      <c r="K124" s="232"/>
      <c r="L124" s="232"/>
      <c r="M124" s="232"/>
      <c r="N124" s="232"/>
    </row>
    <row r="125" spans="2:14" x14ac:dyDescent="0.2">
      <c r="B125" s="232"/>
      <c r="C125" s="232"/>
      <c r="D125" s="232"/>
      <c r="E125" s="232"/>
      <c r="F125" s="232"/>
      <c r="G125" s="232"/>
      <c r="H125" s="232"/>
      <c r="I125" s="232"/>
      <c r="J125" s="232"/>
      <c r="K125" s="232"/>
      <c r="L125" s="232"/>
      <c r="M125" s="232"/>
      <c r="N125" s="232"/>
    </row>
    <row r="126" spans="2:14" x14ac:dyDescent="0.2">
      <c r="B126" s="232"/>
      <c r="C126" s="232"/>
      <c r="D126" s="232"/>
      <c r="E126" s="232"/>
      <c r="F126" s="232"/>
      <c r="G126" s="232"/>
      <c r="H126" s="232"/>
      <c r="I126" s="232"/>
      <c r="J126" s="232"/>
      <c r="K126" s="232"/>
      <c r="L126" s="232"/>
      <c r="M126" s="232"/>
      <c r="N126" s="232"/>
    </row>
    <row r="127" spans="2:14" x14ac:dyDescent="0.2">
      <c r="B127" s="232"/>
      <c r="C127" s="232"/>
      <c r="D127" s="232"/>
      <c r="E127" s="232"/>
      <c r="F127" s="232"/>
      <c r="G127" s="232"/>
      <c r="H127" s="232"/>
      <c r="I127" s="232"/>
      <c r="J127" s="232"/>
      <c r="K127" s="232"/>
      <c r="L127" s="232"/>
      <c r="M127" s="232"/>
      <c r="N127" s="232"/>
    </row>
    <row r="128" spans="2:14" x14ac:dyDescent="0.2">
      <c r="B128" s="232"/>
      <c r="C128" s="232"/>
      <c r="D128" s="232"/>
      <c r="E128" s="232"/>
      <c r="F128" s="232"/>
      <c r="G128" s="232"/>
      <c r="H128" s="232"/>
      <c r="I128" s="232"/>
      <c r="J128" s="232"/>
      <c r="K128" s="232"/>
      <c r="L128" s="232"/>
      <c r="M128" s="232"/>
      <c r="N128" s="232"/>
    </row>
    <row r="129" spans="2:14" x14ac:dyDescent="0.2">
      <c r="B129" s="232"/>
      <c r="C129" s="232"/>
      <c r="D129" s="232"/>
      <c r="E129" s="232"/>
      <c r="F129" s="232"/>
      <c r="G129" s="232"/>
      <c r="H129" s="232"/>
      <c r="I129" s="232"/>
      <c r="J129" s="232"/>
      <c r="K129" s="232"/>
      <c r="L129" s="232"/>
      <c r="M129" s="232"/>
      <c r="N129" s="232"/>
    </row>
    <row r="130" spans="2:14" x14ac:dyDescent="0.2">
      <c r="B130" s="232"/>
      <c r="C130" s="232"/>
      <c r="D130" s="232"/>
      <c r="E130" s="232"/>
      <c r="F130" s="232"/>
      <c r="G130" s="232"/>
      <c r="H130" s="232"/>
      <c r="I130" s="232"/>
      <c r="J130" s="232"/>
      <c r="K130" s="232"/>
      <c r="L130" s="232"/>
      <c r="M130" s="232"/>
      <c r="N130" s="232"/>
    </row>
    <row r="131" spans="2:14" x14ac:dyDescent="0.2">
      <c r="B131" s="232"/>
      <c r="C131" s="232"/>
      <c r="D131" s="232"/>
      <c r="E131" s="232"/>
      <c r="F131" s="232"/>
      <c r="G131" s="232"/>
      <c r="H131" s="232"/>
      <c r="I131" s="232"/>
      <c r="J131" s="232"/>
      <c r="K131" s="232"/>
      <c r="L131" s="232"/>
      <c r="M131" s="232"/>
      <c r="N131" s="232"/>
    </row>
    <row r="132" spans="2:14" x14ac:dyDescent="0.2">
      <c r="B132" s="232"/>
      <c r="C132" s="232"/>
      <c r="D132" s="232"/>
      <c r="E132" s="232"/>
      <c r="F132" s="232"/>
      <c r="G132" s="232"/>
      <c r="H132" s="232"/>
      <c r="I132" s="232"/>
      <c r="J132" s="232"/>
      <c r="K132" s="232"/>
      <c r="L132" s="232"/>
      <c r="M132" s="232"/>
      <c r="N132" s="232"/>
    </row>
    <row r="133" spans="2:14" x14ac:dyDescent="0.2">
      <c r="B133" s="232"/>
      <c r="C133" s="232"/>
      <c r="D133" s="232"/>
      <c r="E133" s="232"/>
      <c r="F133" s="232"/>
      <c r="G133" s="232"/>
      <c r="H133" s="232"/>
      <c r="I133" s="232"/>
      <c r="J133" s="232"/>
      <c r="K133" s="232"/>
      <c r="L133" s="232"/>
      <c r="M133" s="232"/>
      <c r="N133" s="232"/>
    </row>
    <row r="134" spans="2:14" x14ac:dyDescent="0.2">
      <c r="B134" s="232"/>
      <c r="C134" s="232"/>
      <c r="D134" s="232"/>
      <c r="E134" s="232"/>
      <c r="F134" s="232"/>
      <c r="G134" s="232"/>
      <c r="H134" s="232"/>
      <c r="I134" s="232"/>
      <c r="J134" s="232"/>
      <c r="K134" s="232"/>
      <c r="L134" s="232"/>
      <c r="M134" s="232"/>
      <c r="N134" s="232"/>
    </row>
    <row r="135" spans="2:14" x14ac:dyDescent="0.2">
      <c r="B135" s="232"/>
      <c r="C135" s="232"/>
      <c r="D135" s="232"/>
      <c r="E135" s="232"/>
      <c r="F135" s="232"/>
      <c r="G135" s="232"/>
      <c r="H135" s="232"/>
      <c r="I135" s="232"/>
      <c r="J135" s="232"/>
      <c r="K135" s="232"/>
      <c r="L135" s="232"/>
      <c r="M135" s="232"/>
      <c r="N135" s="232"/>
    </row>
    <row r="136" spans="2:14" x14ac:dyDescent="0.2">
      <c r="B136" s="232"/>
      <c r="C136" s="232"/>
      <c r="D136" s="232"/>
      <c r="E136" s="232"/>
      <c r="F136" s="232"/>
      <c r="G136" s="232"/>
      <c r="H136" s="232"/>
      <c r="I136" s="232"/>
      <c r="J136" s="232"/>
      <c r="K136" s="232"/>
      <c r="L136" s="232"/>
      <c r="M136" s="232"/>
      <c r="N136" s="232"/>
    </row>
    <row r="137" spans="2:14" x14ac:dyDescent="0.2">
      <c r="B137" s="232"/>
      <c r="C137" s="232"/>
      <c r="D137" s="232"/>
      <c r="E137" s="232"/>
      <c r="F137" s="232"/>
      <c r="G137" s="232"/>
      <c r="H137" s="232"/>
      <c r="I137" s="232"/>
      <c r="J137" s="232"/>
      <c r="K137" s="232"/>
      <c r="L137" s="232"/>
      <c r="M137" s="232"/>
      <c r="N137" s="232"/>
    </row>
    <row r="138" spans="2:14" x14ac:dyDescent="0.2">
      <c r="B138" s="232"/>
      <c r="C138" s="232"/>
      <c r="D138" s="232"/>
      <c r="E138" s="232"/>
      <c r="F138" s="232"/>
      <c r="G138" s="232"/>
      <c r="H138" s="232"/>
      <c r="I138" s="232"/>
      <c r="J138" s="232"/>
      <c r="K138" s="232"/>
      <c r="L138" s="232"/>
      <c r="M138" s="232"/>
      <c r="N138" s="232"/>
    </row>
    <row r="139" spans="2:14" x14ac:dyDescent="0.2">
      <c r="B139" s="232"/>
      <c r="C139" s="232"/>
      <c r="D139" s="232"/>
      <c r="E139" s="232"/>
      <c r="F139" s="232"/>
      <c r="G139" s="232"/>
      <c r="H139" s="232"/>
      <c r="I139" s="232"/>
      <c r="J139" s="232"/>
      <c r="K139" s="232"/>
      <c r="L139" s="232"/>
      <c r="M139" s="232"/>
      <c r="N139" s="232"/>
    </row>
    <row r="140" spans="2:14" x14ac:dyDescent="0.2">
      <c r="B140" s="232"/>
      <c r="C140" s="232"/>
      <c r="D140" s="232"/>
      <c r="E140" s="232"/>
      <c r="F140" s="232"/>
      <c r="G140" s="232"/>
      <c r="H140" s="232"/>
      <c r="I140" s="232"/>
      <c r="J140" s="232"/>
      <c r="K140" s="232"/>
      <c r="L140" s="232"/>
      <c r="M140" s="232"/>
      <c r="N140" s="232"/>
    </row>
    <row r="141" spans="2:14" x14ac:dyDescent="0.2">
      <c r="B141" s="232"/>
      <c r="C141" s="232"/>
      <c r="D141" s="232"/>
      <c r="E141" s="232"/>
      <c r="F141" s="232"/>
      <c r="G141" s="232"/>
      <c r="H141" s="232"/>
      <c r="I141" s="232"/>
      <c r="J141" s="232"/>
      <c r="K141" s="232"/>
      <c r="L141" s="232"/>
      <c r="M141" s="232"/>
      <c r="N141" s="232"/>
    </row>
    <row r="142" spans="2:14" x14ac:dyDescent="0.2">
      <c r="B142" s="232"/>
      <c r="C142" s="232"/>
      <c r="D142" s="232"/>
      <c r="E142" s="232"/>
      <c r="F142" s="232"/>
      <c r="G142" s="232"/>
      <c r="H142" s="232"/>
      <c r="I142" s="232"/>
      <c r="J142" s="232"/>
      <c r="K142" s="232"/>
      <c r="L142" s="232"/>
      <c r="M142" s="232"/>
      <c r="N142" s="232"/>
    </row>
    <row r="143" spans="2:14" x14ac:dyDescent="0.2">
      <c r="B143" s="232"/>
      <c r="C143" s="232"/>
      <c r="D143" s="232"/>
      <c r="E143" s="232"/>
      <c r="F143" s="232"/>
      <c r="G143" s="232"/>
      <c r="H143" s="232"/>
      <c r="I143" s="232"/>
      <c r="J143" s="232"/>
      <c r="K143" s="232"/>
      <c r="L143" s="232"/>
      <c r="M143" s="232"/>
      <c r="N143" s="232"/>
    </row>
    <row r="144" spans="2:14" x14ac:dyDescent="0.2">
      <c r="B144" s="232"/>
      <c r="C144" s="232"/>
      <c r="D144" s="232"/>
      <c r="E144" s="232"/>
      <c r="F144" s="232"/>
      <c r="G144" s="232"/>
      <c r="H144" s="232"/>
      <c r="I144" s="232"/>
      <c r="J144" s="232"/>
      <c r="K144" s="232"/>
      <c r="L144" s="232"/>
      <c r="M144" s="232"/>
      <c r="N144" s="232"/>
    </row>
    <row r="145" spans="2:14" x14ac:dyDescent="0.2">
      <c r="B145" s="232"/>
      <c r="C145" s="232"/>
      <c r="D145" s="232"/>
      <c r="E145" s="232"/>
      <c r="F145" s="232"/>
      <c r="G145" s="232"/>
      <c r="H145" s="232"/>
      <c r="I145" s="232"/>
      <c r="J145" s="232"/>
      <c r="K145" s="232"/>
      <c r="L145" s="232"/>
      <c r="M145" s="232"/>
      <c r="N145" s="232"/>
    </row>
    <row r="146" spans="2:14" x14ac:dyDescent="0.2">
      <c r="B146" s="232"/>
      <c r="C146" s="232"/>
      <c r="D146" s="232"/>
      <c r="E146" s="232"/>
      <c r="F146" s="232"/>
      <c r="G146" s="232"/>
      <c r="H146" s="232"/>
      <c r="I146" s="232"/>
      <c r="J146" s="232"/>
      <c r="K146" s="232"/>
      <c r="L146" s="232"/>
      <c r="M146" s="232"/>
      <c r="N146" s="232"/>
    </row>
    <row r="147" spans="2:14" x14ac:dyDescent="0.2">
      <c r="B147" s="232"/>
      <c r="C147" s="232"/>
      <c r="D147" s="232"/>
      <c r="E147" s="232"/>
      <c r="F147" s="232"/>
      <c r="G147" s="232"/>
      <c r="H147" s="232"/>
      <c r="I147" s="232"/>
      <c r="J147" s="232"/>
      <c r="K147" s="232"/>
      <c r="L147" s="232"/>
      <c r="M147" s="232"/>
      <c r="N147" s="232"/>
    </row>
    <row r="148" spans="2:14" x14ac:dyDescent="0.2">
      <c r="B148" s="232"/>
      <c r="C148" s="232"/>
      <c r="D148" s="232"/>
      <c r="E148" s="232"/>
      <c r="F148" s="232"/>
      <c r="G148" s="232"/>
      <c r="H148" s="232"/>
      <c r="I148" s="232"/>
      <c r="J148" s="232"/>
      <c r="K148" s="232"/>
      <c r="L148" s="232"/>
      <c r="M148" s="232"/>
      <c r="N148" s="232"/>
    </row>
    <row r="149" spans="2:14" x14ac:dyDescent="0.2">
      <c r="B149" s="232"/>
      <c r="C149" s="232"/>
      <c r="D149" s="232"/>
      <c r="E149" s="232"/>
      <c r="F149" s="232"/>
      <c r="G149" s="232"/>
      <c r="H149" s="232"/>
      <c r="I149" s="232"/>
      <c r="J149" s="232"/>
      <c r="K149" s="232"/>
      <c r="L149" s="232"/>
      <c r="M149" s="232"/>
      <c r="N149" s="232"/>
    </row>
    <row r="150" spans="2:14" x14ac:dyDescent="0.2">
      <c r="B150" s="232"/>
      <c r="C150" s="232"/>
      <c r="D150" s="232"/>
      <c r="E150" s="232"/>
      <c r="F150" s="232"/>
      <c r="G150" s="232"/>
      <c r="H150" s="232"/>
      <c r="I150" s="232"/>
      <c r="J150" s="232"/>
      <c r="K150" s="232"/>
      <c r="L150" s="232"/>
      <c r="M150" s="232"/>
      <c r="N150" s="232"/>
    </row>
    <row r="151" spans="2:14" x14ac:dyDescent="0.2">
      <c r="B151" s="232"/>
      <c r="C151" s="232"/>
      <c r="D151" s="232"/>
      <c r="E151" s="232"/>
      <c r="F151" s="232"/>
      <c r="G151" s="232"/>
      <c r="H151" s="232"/>
      <c r="I151" s="232"/>
      <c r="J151" s="232"/>
      <c r="K151" s="232"/>
      <c r="L151" s="232"/>
      <c r="M151" s="232"/>
      <c r="N151" s="232"/>
    </row>
    <row r="152" spans="2:14" x14ac:dyDescent="0.2">
      <c r="B152" s="232"/>
      <c r="C152" s="232"/>
      <c r="D152" s="232"/>
      <c r="E152" s="232"/>
      <c r="F152" s="232"/>
      <c r="G152" s="232"/>
      <c r="H152" s="232"/>
      <c r="I152" s="232"/>
      <c r="J152" s="232"/>
      <c r="K152" s="232"/>
      <c r="L152" s="232"/>
      <c r="M152" s="232"/>
      <c r="N152" s="232"/>
    </row>
    <row r="153" spans="2:14" x14ac:dyDescent="0.2">
      <c r="B153" s="232"/>
      <c r="C153" s="232"/>
      <c r="D153" s="232"/>
      <c r="E153" s="232"/>
      <c r="F153" s="232"/>
      <c r="G153" s="232"/>
      <c r="H153" s="232"/>
      <c r="I153" s="232"/>
      <c r="J153" s="232"/>
      <c r="K153" s="232"/>
      <c r="L153" s="232"/>
      <c r="M153" s="232"/>
      <c r="N153" s="232"/>
    </row>
    <row r="154" spans="2:14" x14ac:dyDescent="0.2">
      <c r="B154" s="232"/>
      <c r="C154" s="232"/>
      <c r="D154" s="232"/>
      <c r="E154" s="232"/>
      <c r="F154" s="232"/>
      <c r="G154" s="232"/>
      <c r="H154" s="232"/>
      <c r="I154" s="232"/>
      <c r="J154" s="232"/>
      <c r="K154" s="232"/>
      <c r="L154" s="232"/>
      <c r="M154" s="232"/>
      <c r="N154" s="232"/>
    </row>
    <row r="155" spans="2:14" x14ac:dyDescent="0.2">
      <c r="B155" s="232"/>
      <c r="C155" s="232"/>
      <c r="D155" s="232"/>
      <c r="E155" s="232"/>
      <c r="F155" s="232"/>
      <c r="G155" s="232"/>
      <c r="H155" s="232"/>
      <c r="I155" s="232"/>
      <c r="J155" s="232"/>
      <c r="K155" s="232"/>
      <c r="L155" s="232"/>
      <c r="M155" s="232"/>
      <c r="N155" s="232"/>
    </row>
    <row r="156" spans="2:14" x14ac:dyDescent="0.2">
      <c r="B156" s="232"/>
      <c r="C156" s="232"/>
      <c r="D156" s="232"/>
      <c r="E156" s="232"/>
      <c r="F156" s="232"/>
      <c r="G156" s="232"/>
      <c r="H156" s="232"/>
      <c r="I156" s="232"/>
      <c r="J156" s="232"/>
      <c r="K156" s="232"/>
      <c r="L156" s="232"/>
      <c r="M156" s="232"/>
      <c r="N156" s="232"/>
    </row>
    <row r="157" spans="2:14" x14ac:dyDescent="0.2">
      <c r="B157" s="232"/>
      <c r="C157" s="232"/>
      <c r="D157" s="232"/>
      <c r="E157" s="232"/>
      <c r="F157" s="232"/>
      <c r="G157" s="232"/>
      <c r="H157" s="232"/>
      <c r="I157" s="232"/>
      <c r="J157" s="232"/>
      <c r="K157" s="232"/>
      <c r="L157" s="232"/>
      <c r="M157" s="232"/>
      <c r="N157" s="232"/>
    </row>
    <row r="158" spans="2:14" x14ac:dyDescent="0.2">
      <c r="B158" s="232"/>
      <c r="C158" s="232"/>
      <c r="D158" s="232"/>
      <c r="E158" s="232"/>
      <c r="F158" s="232"/>
      <c r="G158" s="232"/>
      <c r="H158" s="232"/>
      <c r="I158" s="232"/>
      <c r="J158" s="232"/>
      <c r="K158" s="232"/>
      <c r="L158" s="232"/>
      <c r="M158" s="232"/>
      <c r="N158" s="232"/>
    </row>
    <row r="159" spans="2:14" x14ac:dyDescent="0.2">
      <c r="B159" s="232"/>
      <c r="C159" s="232"/>
      <c r="D159" s="232"/>
      <c r="E159" s="232"/>
      <c r="F159" s="232"/>
      <c r="G159" s="232"/>
      <c r="H159" s="232"/>
      <c r="I159" s="232"/>
      <c r="J159" s="232"/>
      <c r="K159" s="232"/>
      <c r="L159" s="232"/>
      <c r="M159" s="232"/>
      <c r="N159" s="232"/>
    </row>
    <row r="160" spans="2:14" x14ac:dyDescent="0.2">
      <c r="B160" s="232"/>
      <c r="C160" s="232"/>
      <c r="D160" s="232"/>
      <c r="E160" s="232"/>
      <c r="F160" s="232"/>
      <c r="G160" s="232"/>
      <c r="H160" s="232"/>
      <c r="I160" s="232"/>
      <c r="J160" s="232"/>
      <c r="K160" s="232"/>
      <c r="L160" s="232"/>
      <c r="M160" s="232"/>
      <c r="N160" s="232"/>
    </row>
    <row r="161" spans="2:14" x14ac:dyDescent="0.2">
      <c r="B161" s="232"/>
      <c r="C161" s="232"/>
      <c r="D161" s="232"/>
      <c r="E161" s="232"/>
      <c r="F161" s="232"/>
      <c r="G161" s="232"/>
      <c r="H161" s="232"/>
      <c r="I161" s="232"/>
      <c r="J161" s="232"/>
      <c r="K161" s="232"/>
      <c r="L161" s="232"/>
      <c r="M161" s="232"/>
      <c r="N161" s="232"/>
    </row>
    <row r="162" spans="2:14" x14ac:dyDescent="0.2">
      <c r="B162" s="232"/>
      <c r="C162" s="232"/>
      <c r="D162" s="232"/>
      <c r="E162" s="232"/>
      <c r="F162" s="232"/>
      <c r="G162" s="232"/>
      <c r="H162" s="232"/>
      <c r="I162" s="232"/>
      <c r="J162" s="232"/>
      <c r="K162" s="232"/>
      <c r="L162" s="232"/>
      <c r="M162" s="232"/>
      <c r="N162" s="232"/>
    </row>
    <row r="163" spans="2:14" x14ac:dyDescent="0.2">
      <c r="B163" s="232"/>
      <c r="C163" s="232"/>
      <c r="D163" s="232"/>
      <c r="E163" s="232"/>
      <c r="F163" s="232"/>
      <c r="G163" s="232"/>
      <c r="H163" s="232"/>
      <c r="I163" s="232"/>
      <c r="J163" s="232"/>
      <c r="K163" s="232"/>
      <c r="L163" s="232"/>
      <c r="M163" s="232"/>
      <c r="N163" s="232"/>
    </row>
    <row r="164" spans="2:14" x14ac:dyDescent="0.2">
      <c r="B164" s="232"/>
      <c r="C164" s="232"/>
      <c r="D164" s="232"/>
      <c r="E164" s="232"/>
      <c r="F164" s="232"/>
      <c r="G164" s="232"/>
      <c r="H164" s="232"/>
      <c r="I164" s="232"/>
      <c r="J164" s="232"/>
      <c r="K164" s="232"/>
      <c r="L164" s="232"/>
      <c r="M164" s="232"/>
      <c r="N164" s="232"/>
    </row>
    <row r="165" spans="2:14" x14ac:dyDescent="0.2">
      <c r="B165" s="232"/>
      <c r="C165" s="232"/>
      <c r="D165" s="232"/>
      <c r="E165" s="232"/>
      <c r="F165" s="232"/>
      <c r="G165" s="232"/>
      <c r="H165" s="232"/>
      <c r="I165" s="232"/>
      <c r="J165" s="232"/>
      <c r="K165" s="232"/>
      <c r="L165" s="232"/>
      <c r="M165" s="232"/>
      <c r="N165" s="232"/>
    </row>
    <row r="166" spans="2:14" x14ac:dyDescent="0.2">
      <c r="B166" s="232"/>
      <c r="C166" s="232"/>
      <c r="D166" s="232"/>
      <c r="E166" s="232"/>
      <c r="F166" s="232"/>
      <c r="G166" s="232"/>
      <c r="H166" s="232"/>
      <c r="I166" s="232"/>
      <c r="J166" s="232"/>
      <c r="K166" s="232"/>
      <c r="L166" s="232"/>
      <c r="M166" s="232"/>
      <c r="N166" s="232"/>
    </row>
    <row r="167" spans="2:14" x14ac:dyDescent="0.2">
      <c r="B167" s="232"/>
      <c r="C167" s="232"/>
      <c r="D167" s="232"/>
      <c r="E167" s="232"/>
      <c r="F167" s="232"/>
      <c r="G167" s="232"/>
      <c r="H167" s="232"/>
      <c r="I167" s="232"/>
      <c r="J167" s="232"/>
      <c r="K167" s="232"/>
      <c r="L167" s="232"/>
      <c r="M167" s="232"/>
      <c r="N167" s="232"/>
    </row>
    <row r="168" spans="2:14" x14ac:dyDescent="0.2">
      <c r="B168" s="232"/>
      <c r="C168" s="232"/>
      <c r="D168" s="232"/>
      <c r="E168" s="232"/>
      <c r="F168" s="232"/>
      <c r="G168" s="232"/>
      <c r="H168" s="232"/>
      <c r="I168" s="232"/>
      <c r="J168" s="232"/>
      <c r="K168" s="232"/>
      <c r="L168" s="232"/>
      <c r="M168" s="232"/>
      <c r="N168" s="232"/>
    </row>
    <row r="169" spans="2:14" x14ac:dyDescent="0.2">
      <c r="B169" s="232"/>
      <c r="C169" s="232"/>
      <c r="D169" s="232"/>
      <c r="E169" s="232"/>
      <c r="F169" s="232"/>
      <c r="G169" s="232"/>
      <c r="H169" s="232"/>
      <c r="I169" s="232"/>
      <c r="J169" s="232"/>
      <c r="K169" s="232"/>
      <c r="L169" s="232"/>
      <c r="M169" s="232"/>
      <c r="N169" s="232"/>
    </row>
    <row r="170" spans="2:14" x14ac:dyDescent="0.2">
      <c r="B170" s="232"/>
      <c r="C170" s="232"/>
      <c r="D170" s="232"/>
      <c r="E170" s="232"/>
      <c r="F170" s="232"/>
      <c r="G170" s="232"/>
      <c r="H170" s="232"/>
      <c r="I170" s="232"/>
      <c r="J170" s="232"/>
      <c r="K170" s="232"/>
      <c r="L170" s="232"/>
      <c r="M170" s="232"/>
      <c r="N170" s="232"/>
    </row>
    <row r="171" spans="2:14" x14ac:dyDescent="0.2">
      <c r="B171" s="232"/>
      <c r="C171" s="232"/>
      <c r="D171" s="232"/>
      <c r="E171" s="232"/>
      <c r="F171" s="232"/>
      <c r="G171" s="232"/>
      <c r="H171" s="232"/>
      <c r="I171" s="232"/>
      <c r="J171" s="232"/>
      <c r="K171" s="232"/>
      <c r="L171" s="232"/>
      <c r="M171" s="232"/>
      <c r="N171" s="232"/>
    </row>
    <row r="172" spans="2:14" x14ac:dyDescent="0.2">
      <c r="B172" s="232"/>
      <c r="C172" s="232"/>
      <c r="D172" s="232"/>
      <c r="E172" s="232"/>
      <c r="F172" s="232"/>
      <c r="G172" s="232"/>
      <c r="H172" s="232"/>
      <c r="I172" s="232"/>
      <c r="J172" s="232"/>
      <c r="K172" s="232"/>
      <c r="L172" s="232"/>
      <c r="M172" s="232"/>
      <c r="N172" s="232"/>
    </row>
    <row r="173" spans="2:14" x14ac:dyDescent="0.2">
      <c r="B173" s="232"/>
      <c r="C173" s="232"/>
      <c r="D173" s="232"/>
      <c r="E173" s="232"/>
      <c r="F173" s="232"/>
      <c r="G173" s="232"/>
      <c r="H173" s="232"/>
      <c r="I173" s="232"/>
      <c r="J173" s="232"/>
      <c r="K173" s="232"/>
      <c r="L173" s="232"/>
      <c r="M173" s="232"/>
      <c r="N173" s="232"/>
    </row>
    <row r="174" spans="2:14" x14ac:dyDescent="0.2">
      <c r="B174" s="232"/>
      <c r="C174" s="232"/>
      <c r="D174" s="232"/>
      <c r="E174" s="232"/>
      <c r="F174" s="232"/>
      <c r="G174" s="232"/>
      <c r="H174" s="232"/>
      <c r="I174" s="232"/>
      <c r="J174" s="232"/>
      <c r="K174" s="232"/>
      <c r="L174" s="232"/>
      <c r="M174" s="232"/>
      <c r="N174" s="232"/>
    </row>
    <row r="175" spans="2:14" x14ac:dyDescent="0.2">
      <c r="B175" s="232"/>
      <c r="C175" s="232"/>
      <c r="D175" s="232"/>
      <c r="E175" s="232"/>
      <c r="F175" s="232"/>
      <c r="G175" s="232"/>
      <c r="H175" s="232"/>
      <c r="I175" s="232"/>
      <c r="J175" s="232"/>
      <c r="K175" s="232"/>
      <c r="L175" s="232"/>
      <c r="M175" s="232"/>
      <c r="N175" s="232"/>
    </row>
    <row r="176" spans="2:14" x14ac:dyDescent="0.2">
      <c r="B176" s="232"/>
      <c r="C176" s="232"/>
      <c r="D176" s="232"/>
      <c r="E176" s="232"/>
      <c r="F176" s="232"/>
      <c r="G176" s="232"/>
      <c r="H176" s="232"/>
      <c r="I176" s="232"/>
      <c r="J176" s="232"/>
      <c r="K176" s="232"/>
      <c r="L176" s="232"/>
      <c r="M176" s="232"/>
      <c r="N176" s="232"/>
    </row>
    <row r="177" spans="2:14" x14ac:dyDescent="0.2">
      <c r="B177" s="232"/>
      <c r="C177" s="232"/>
      <c r="D177" s="232"/>
      <c r="E177" s="232"/>
      <c r="F177" s="232"/>
      <c r="G177" s="232"/>
      <c r="H177" s="232"/>
      <c r="I177" s="232"/>
      <c r="J177" s="232"/>
      <c r="K177" s="232"/>
      <c r="L177" s="232"/>
      <c r="M177" s="232"/>
      <c r="N177" s="232"/>
    </row>
    <row r="178" spans="2:14" x14ac:dyDescent="0.2">
      <c r="B178" s="232"/>
      <c r="C178" s="232"/>
      <c r="D178" s="232"/>
      <c r="E178" s="232"/>
      <c r="F178" s="232"/>
      <c r="G178" s="232"/>
      <c r="H178" s="232"/>
      <c r="I178" s="232"/>
      <c r="J178" s="232"/>
      <c r="K178" s="232"/>
      <c r="L178" s="232"/>
      <c r="M178" s="232"/>
      <c r="N178" s="232"/>
    </row>
    <row r="179" spans="2:14" x14ac:dyDescent="0.2">
      <c r="B179" s="232"/>
      <c r="C179" s="232"/>
      <c r="D179" s="232"/>
      <c r="E179" s="232"/>
      <c r="F179" s="232"/>
      <c r="G179" s="232"/>
      <c r="H179" s="232"/>
      <c r="I179" s="232"/>
      <c r="J179" s="232"/>
      <c r="K179" s="232"/>
      <c r="L179" s="232"/>
      <c r="M179" s="232"/>
      <c r="N179" s="232"/>
    </row>
    <row r="180" spans="2:14" x14ac:dyDescent="0.2">
      <c r="B180" s="232"/>
      <c r="C180" s="232"/>
      <c r="D180" s="232"/>
      <c r="E180" s="232"/>
      <c r="F180" s="232"/>
      <c r="G180" s="232"/>
      <c r="H180" s="232"/>
      <c r="I180" s="232"/>
      <c r="J180" s="232"/>
      <c r="K180" s="232"/>
      <c r="L180" s="232"/>
      <c r="M180" s="232"/>
      <c r="N180" s="232"/>
    </row>
    <row r="181" spans="2:14" x14ac:dyDescent="0.2">
      <c r="B181" s="232"/>
      <c r="C181" s="232"/>
      <c r="D181" s="232"/>
      <c r="E181" s="232"/>
      <c r="F181" s="232"/>
      <c r="G181" s="232"/>
      <c r="H181" s="232"/>
      <c r="I181" s="232"/>
      <c r="J181" s="232"/>
      <c r="K181" s="232"/>
      <c r="L181" s="232"/>
      <c r="M181" s="232"/>
      <c r="N181" s="232"/>
    </row>
    <row r="182" spans="2:14" x14ac:dyDescent="0.2">
      <c r="B182" s="232"/>
      <c r="C182" s="232"/>
      <c r="D182" s="232"/>
      <c r="E182" s="232"/>
      <c r="F182" s="232"/>
      <c r="G182" s="232"/>
      <c r="H182" s="232"/>
      <c r="I182" s="232"/>
      <c r="J182" s="232"/>
      <c r="K182" s="232"/>
      <c r="L182" s="232"/>
      <c r="M182" s="232"/>
      <c r="N182" s="232"/>
    </row>
    <row r="183" spans="2:14" x14ac:dyDescent="0.2">
      <c r="B183" s="232"/>
      <c r="C183" s="232"/>
      <c r="D183" s="232"/>
      <c r="E183" s="232"/>
      <c r="F183" s="232"/>
      <c r="G183" s="232"/>
      <c r="H183" s="232"/>
      <c r="I183" s="232"/>
      <c r="J183" s="232"/>
      <c r="K183" s="232"/>
      <c r="L183" s="232"/>
      <c r="M183" s="232"/>
      <c r="N183" s="232"/>
    </row>
    <row r="184" spans="2:14" x14ac:dyDescent="0.2">
      <c r="B184" s="232"/>
      <c r="C184" s="232"/>
      <c r="D184" s="232"/>
      <c r="E184" s="232"/>
      <c r="F184" s="232"/>
      <c r="G184" s="232"/>
      <c r="H184" s="232"/>
      <c r="I184" s="232"/>
      <c r="J184" s="232"/>
      <c r="K184" s="232"/>
      <c r="L184" s="232"/>
      <c r="M184" s="232"/>
      <c r="N184" s="232"/>
    </row>
    <row r="185" spans="2:14" x14ac:dyDescent="0.2">
      <c r="B185" s="232"/>
      <c r="C185" s="232"/>
      <c r="D185" s="232"/>
      <c r="E185" s="232"/>
      <c r="F185" s="232"/>
      <c r="G185" s="232"/>
      <c r="H185" s="232"/>
      <c r="I185" s="232"/>
      <c r="J185" s="232"/>
      <c r="K185" s="232"/>
      <c r="L185" s="232"/>
      <c r="M185" s="232"/>
      <c r="N185" s="232"/>
    </row>
    <row r="186" spans="2:14" x14ac:dyDescent="0.2">
      <c r="B186" s="232"/>
      <c r="C186" s="232"/>
      <c r="D186" s="232"/>
      <c r="E186" s="232"/>
      <c r="F186" s="232"/>
      <c r="G186" s="232"/>
      <c r="H186" s="232"/>
      <c r="I186" s="232"/>
      <c r="J186" s="232"/>
      <c r="K186" s="232"/>
      <c r="L186" s="232"/>
      <c r="M186" s="232"/>
      <c r="N186" s="232"/>
    </row>
    <row r="187" spans="2:14" x14ac:dyDescent="0.2">
      <c r="B187" s="232"/>
      <c r="C187" s="232"/>
      <c r="D187" s="232"/>
      <c r="E187" s="232"/>
      <c r="F187" s="232"/>
      <c r="G187" s="232"/>
      <c r="H187" s="232"/>
      <c r="I187" s="232"/>
      <c r="J187" s="232"/>
      <c r="K187" s="232"/>
      <c r="L187" s="232"/>
      <c r="M187" s="232"/>
      <c r="N187" s="232"/>
    </row>
    <row r="188" spans="2:14" x14ac:dyDescent="0.2">
      <c r="B188" s="232"/>
      <c r="C188" s="232"/>
      <c r="D188" s="232"/>
      <c r="E188" s="232"/>
      <c r="F188" s="232"/>
      <c r="G188" s="232"/>
      <c r="H188" s="232"/>
      <c r="I188" s="232"/>
      <c r="J188" s="232"/>
      <c r="K188" s="232"/>
      <c r="L188" s="232"/>
      <c r="M188" s="232"/>
      <c r="N188" s="232"/>
    </row>
    <row r="189" spans="2:14" x14ac:dyDescent="0.2">
      <c r="B189" s="232"/>
      <c r="C189" s="232"/>
      <c r="D189" s="232"/>
      <c r="E189" s="232"/>
      <c r="F189" s="232"/>
      <c r="G189" s="232"/>
      <c r="H189" s="232"/>
      <c r="I189" s="232"/>
      <c r="J189" s="232"/>
      <c r="K189" s="232"/>
      <c r="L189" s="232"/>
      <c r="M189" s="232"/>
      <c r="N189" s="232"/>
    </row>
    <row r="190" spans="2:14" x14ac:dyDescent="0.2">
      <c r="B190" s="232"/>
      <c r="C190" s="232"/>
      <c r="D190" s="232"/>
      <c r="E190" s="232"/>
      <c r="F190" s="232"/>
      <c r="G190" s="232"/>
      <c r="H190" s="232"/>
      <c r="I190" s="232"/>
      <c r="J190" s="232"/>
      <c r="K190" s="232"/>
      <c r="L190" s="232"/>
      <c r="M190" s="232"/>
      <c r="N190" s="232"/>
    </row>
    <row r="191" spans="2:14" x14ac:dyDescent="0.2">
      <c r="B191" s="232"/>
      <c r="C191" s="232"/>
      <c r="D191" s="232"/>
      <c r="E191" s="232"/>
      <c r="F191" s="232"/>
      <c r="G191" s="232"/>
      <c r="H191" s="232"/>
      <c r="I191" s="232"/>
      <c r="J191" s="232"/>
      <c r="K191" s="232"/>
      <c r="L191" s="232"/>
      <c r="M191" s="232"/>
      <c r="N191" s="232"/>
    </row>
    <row r="192" spans="2:14" x14ac:dyDescent="0.2">
      <c r="B192" s="232"/>
      <c r="C192" s="232"/>
      <c r="D192" s="232"/>
      <c r="E192" s="232"/>
      <c r="F192" s="232"/>
      <c r="G192" s="232"/>
      <c r="H192" s="232"/>
      <c r="I192" s="232"/>
      <c r="J192" s="232"/>
      <c r="K192" s="232"/>
      <c r="L192" s="232"/>
      <c r="M192" s="232"/>
      <c r="N192" s="232"/>
    </row>
    <row r="193" spans="2:14" x14ac:dyDescent="0.2">
      <c r="B193" s="232"/>
      <c r="C193" s="232"/>
      <c r="D193" s="232"/>
      <c r="E193" s="232"/>
      <c r="F193" s="232"/>
      <c r="G193" s="232"/>
      <c r="H193" s="232"/>
      <c r="I193" s="232"/>
      <c r="J193" s="232"/>
      <c r="K193" s="232"/>
      <c r="L193" s="232"/>
      <c r="M193" s="232"/>
      <c r="N193" s="232"/>
    </row>
    <row r="194" spans="2:14" x14ac:dyDescent="0.2">
      <c r="B194" s="232"/>
      <c r="C194" s="232"/>
      <c r="D194" s="232"/>
      <c r="E194" s="232"/>
      <c r="F194" s="232"/>
      <c r="G194" s="232"/>
      <c r="H194" s="232"/>
      <c r="I194" s="232"/>
      <c r="J194" s="232"/>
      <c r="K194" s="232"/>
      <c r="L194" s="232"/>
      <c r="M194" s="232"/>
      <c r="N194" s="232"/>
    </row>
    <row r="195" spans="2:14" x14ac:dyDescent="0.2">
      <c r="B195" s="232"/>
      <c r="C195" s="232"/>
      <c r="D195" s="232"/>
      <c r="E195" s="232"/>
      <c r="F195" s="232"/>
      <c r="G195" s="232"/>
      <c r="H195" s="232"/>
      <c r="I195" s="232"/>
      <c r="J195" s="232"/>
      <c r="K195" s="232"/>
      <c r="L195" s="232"/>
      <c r="M195" s="232"/>
      <c r="N195" s="232"/>
    </row>
    <row r="196" spans="2:14" x14ac:dyDescent="0.2">
      <c r="B196" s="232"/>
      <c r="C196" s="232"/>
      <c r="D196" s="232"/>
      <c r="E196" s="232"/>
      <c r="F196" s="232"/>
      <c r="G196" s="232"/>
      <c r="H196" s="232"/>
      <c r="I196" s="232"/>
      <c r="J196" s="232"/>
      <c r="K196" s="232"/>
      <c r="L196" s="232"/>
      <c r="M196" s="232"/>
      <c r="N196" s="232"/>
    </row>
    <row r="197" spans="2:14" x14ac:dyDescent="0.2">
      <c r="B197" s="232"/>
      <c r="C197" s="232"/>
      <c r="D197" s="232"/>
      <c r="E197" s="232"/>
      <c r="F197" s="232"/>
      <c r="G197" s="232"/>
      <c r="H197" s="232"/>
      <c r="I197" s="232"/>
      <c r="J197" s="232"/>
      <c r="K197" s="232"/>
      <c r="L197" s="232"/>
      <c r="M197" s="232"/>
      <c r="N197" s="232"/>
    </row>
    <row r="198" spans="2:14" x14ac:dyDescent="0.2">
      <c r="B198" s="232"/>
      <c r="C198" s="232"/>
      <c r="D198" s="232"/>
      <c r="E198" s="232"/>
      <c r="F198" s="232"/>
      <c r="G198" s="232"/>
      <c r="H198" s="232"/>
      <c r="I198" s="232"/>
      <c r="J198" s="232"/>
      <c r="K198" s="232"/>
      <c r="L198" s="232"/>
      <c r="M198" s="232"/>
      <c r="N198" s="232"/>
    </row>
    <row r="199" spans="2:14" x14ac:dyDescent="0.2">
      <c r="B199" s="232"/>
      <c r="C199" s="232"/>
      <c r="D199" s="232"/>
      <c r="E199" s="232"/>
      <c r="F199" s="232"/>
      <c r="G199" s="232"/>
      <c r="H199" s="232"/>
      <c r="I199" s="232"/>
      <c r="J199" s="232"/>
      <c r="K199" s="232"/>
      <c r="L199" s="232"/>
      <c r="M199" s="232"/>
      <c r="N199" s="232"/>
    </row>
    <row r="200" spans="2:14" x14ac:dyDescent="0.2">
      <c r="B200" s="232"/>
      <c r="C200" s="232"/>
      <c r="D200" s="232"/>
      <c r="E200" s="232"/>
      <c r="F200" s="232"/>
      <c r="G200" s="232"/>
      <c r="H200" s="232"/>
      <c r="I200" s="232"/>
      <c r="J200" s="232"/>
      <c r="K200" s="232"/>
      <c r="L200" s="232"/>
      <c r="M200" s="232"/>
      <c r="N200" s="232"/>
    </row>
    <row r="201" spans="2:14" x14ac:dyDescent="0.2">
      <c r="B201" s="232"/>
      <c r="C201" s="232"/>
      <c r="D201" s="232"/>
      <c r="E201" s="232"/>
      <c r="F201" s="232"/>
      <c r="G201" s="232"/>
      <c r="H201" s="232"/>
      <c r="I201" s="232"/>
      <c r="J201" s="232"/>
      <c r="K201" s="232"/>
      <c r="L201" s="232"/>
      <c r="M201" s="232"/>
      <c r="N201" s="232"/>
    </row>
    <row r="202" spans="2:14" x14ac:dyDescent="0.2">
      <c r="B202" s="232"/>
      <c r="C202" s="232"/>
      <c r="D202" s="232"/>
      <c r="E202" s="232"/>
      <c r="F202" s="232"/>
      <c r="G202" s="232"/>
      <c r="H202" s="232"/>
      <c r="I202" s="232"/>
      <c r="J202" s="232"/>
      <c r="K202" s="232"/>
      <c r="L202" s="232"/>
      <c r="M202" s="232"/>
      <c r="N202" s="232"/>
    </row>
    <row r="203" spans="2:14" x14ac:dyDescent="0.2">
      <c r="B203" s="232"/>
      <c r="C203" s="232"/>
      <c r="D203" s="232"/>
      <c r="E203" s="232"/>
      <c r="F203" s="232"/>
      <c r="G203" s="232"/>
      <c r="H203" s="232"/>
      <c r="I203" s="232"/>
      <c r="J203" s="232"/>
      <c r="K203" s="232"/>
      <c r="L203" s="232"/>
      <c r="M203" s="232"/>
      <c r="N203" s="232"/>
    </row>
    <row r="204" spans="2:14" x14ac:dyDescent="0.2">
      <c r="B204" s="232"/>
      <c r="C204" s="232"/>
      <c r="D204" s="232"/>
      <c r="E204" s="232"/>
      <c r="F204" s="232"/>
      <c r="G204" s="232"/>
      <c r="H204" s="232"/>
      <c r="I204" s="232"/>
      <c r="J204" s="232"/>
      <c r="K204" s="232"/>
      <c r="L204" s="232"/>
      <c r="M204" s="232"/>
      <c r="N204" s="232"/>
    </row>
    <row r="205" spans="2:14" x14ac:dyDescent="0.2">
      <c r="B205" s="232"/>
      <c r="C205" s="232"/>
      <c r="D205" s="232"/>
      <c r="E205" s="232"/>
      <c r="F205" s="232"/>
      <c r="G205" s="232"/>
      <c r="H205" s="232"/>
      <c r="I205" s="232"/>
      <c r="J205" s="232"/>
      <c r="K205" s="232"/>
      <c r="L205" s="232"/>
      <c r="M205" s="232"/>
      <c r="N205" s="232"/>
    </row>
    <row r="206" spans="2:14" x14ac:dyDescent="0.2">
      <c r="B206" s="232"/>
      <c r="C206" s="232"/>
      <c r="D206" s="232"/>
      <c r="E206" s="232"/>
      <c r="F206" s="232"/>
      <c r="G206" s="232"/>
      <c r="H206" s="232"/>
      <c r="I206" s="232"/>
      <c r="J206" s="232"/>
      <c r="K206" s="232"/>
      <c r="L206" s="232"/>
      <c r="M206" s="232"/>
      <c r="N206" s="232"/>
    </row>
    <row r="207" spans="2:14" x14ac:dyDescent="0.2">
      <c r="B207" s="232"/>
      <c r="C207" s="232"/>
      <c r="D207" s="232"/>
      <c r="E207" s="232"/>
      <c r="F207" s="232"/>
      <c r="G207" s="232"/>
      <c r="H207" s="232"/>
      <c r="I207" s="232"/>
      <c r="J207" s="232"/>
      <c r="K207" s="232"/>
      <c r="L207" s="232"/>
      <c r="M207" s="232"/>
      <c r="N207" s="232"/>
    </row>
    <row r="208" spans="2:14" x14ac:dyDescent="0.2">
      <c r="B208" s="232"/>
      <c r="C208" s="232"/>
      <c r="D208" s="232"/>
      <c r="E208" s="232"/>
      <c r="F208" s="232"/>
      <c r="G208" s="232"/>
      <c r="H208" s="232"/>
      <c r="I208" s="232"/>
      <c r="J208" s="232"/>
      <c r="K208" s="232"/>
      <c r="L208" s="232"/>
      <c r="M208" s="232"/>
      <c r="N208" s="232"/>
    </row>
    <row r="209" spans="2:14" x14ac:dyDescent="0.2">
      <c r="B209" s="232"/>
      <c r="C209" s="232"/>
      <c r="D209" s="232"/>
      <c r="E209" s="232"/>
      <c r="F209" s="232"/>
      <c r="G209" s="232"/>
      <c r="H209" s="232"/>
      <c r="I209" s="232"/>
      <c r="J209" s="232"/>
      <c r="K209" s="232"/>
      <c r="L209" s="232"/>
      <c r="M209" s="232"/>
      <c r="N209" s="232"/>
    </row>
    <row r="210" spans="2:14" x14ac:dyDescent="0.2">
      <c r="B210" s="232"/>
      <c r="C210" s="232"/>
      <c r="D210" s="232"/>
      <c r="E210" s="232"/>
      <c r="F210" s="232"/>
      <c r="G210" s="232"/>
      <c r="H210" s="232"/>
      <c r="I210" s="232"/>
      <c r="J210" s="232"/>
      <c r="K210" s="232"/>
      <c r="L210" s="232"/>
      <c r="M210" s="232"/>
      <c r="N210" s="232"/>
    </row>
    <row r="211" spans="2:14" x14ac:dyDescent="0.2">
      <c r="B211" s="232"/>
      <c r="C211" s="232"/>
      <c r="D211" s="232"/>
      <c r="E211" s="232"/>
      <c r="F211" s="232"/>
      <c r="G211" s="232"/>
      <c r="H211" s="232"/>
      <c r="I211" s="232"/>
      <c r="J211" s="232"/>
      <c r="K211" s="232"/>
      <c r="L211" s="232"/>
      <c r="M211" s="232"/>
      <c r="N211" s="232"/>
    </row>
    <row r="212" spans="2:14" x14ac:dyDescent="0.2">
      <c r="B212" s="232"/>
      <c r="C212" s="232"/>
      <c r="D212" s="232"/>
      <c r="E212" s="232"/>
      <c r="F212" s="232"/>
      <c r="G212" s="232"/>
      <c r="H212" s="232"/>
      <c r="I212" s="232"/>
      <c r="J212" s="232"/>
      <c r="K212" s="232"/>
      <c r="L212" s="232"/>
      <c r="M212" s="232"/>
      <c r="N212" s="232"/>
    </row>
    <row r="213" spans="2:14" x14ac:dyDescent="0.2">
      <c r="B213" s="232"/>
      <c r="C213" s="232"/>
      <c r="D213" s="232"/>
      <c r="E213" s="232"/>
      <c r="F213" s="232"/>
      <c r="G213" s="232"/>
      <c r="H213" s="232"/>
      <c r="I213" s="232"/>
      <c r="J213" s="232"/>
      <c r="K213" s="232"/>
      <c r="L213" s="232"/>
      <c r="M213" s="232"/>
      <c r="N213" s="232"/>
    </row>
    <row r="214" spans="2:14" x14ac:dyDescent="0.2">
      <c r="B214" s="232"/>
      <c r="C214" s="232"/>
      <c r="D214" s="232"/>
      <c r="E214" s="232"/>
      <c r="F214" s="232"/>
      <c r="G214" s="232"/>
      <c r="H214" s="232"/>
      <c r="I214" s="232"/>
      <c r="J214" s="232"/>
      <c r="K214" s="232"/>
      <c r="L214" s="232"/>
      <c r="M214" s="232"/>
      <c r="N214" s="232"/>
    </row>
    <row r="215" spans="2:14" x14ac:dyDescent="0.2">
      <c r="B215" s="232"/>
      <c r="C215" s="232"/>
      <c r="D215" s="232"/>
      <c r="E215" s="232"/>
      <c r="F215" s="232"/>
      <c r="G215" s="232"/>
      <c r="H215" s="232"/>
      <c r="I215" s="232"/>
      <c r="J215" s="232"/>
      <c r="K215" s="232"/>
      <c r="L215" s="232"/>
      <c r="M215" s="232"/>
      <c r="N215" s="232"/>
    </row>
    <row r="216" spans="2:14" x14ac:dyDescent="0.2">
      <c r="B216" s="232"/>
      <c r="C216" s="232"/>
      <c r="D216" s="232"/>
      <c r="E216" s="232"/>
      <c r="F216" s="232"/>
      <c r="G216" s="232"/>
      <c r="H216" s="232"/>
      <c r="I216" s="232"/>
      <c r="J216" s="232"/>
      <c r="K216" s="232"/>
      <c r="L216" s="232"/>
      <c r="M216" s="232"/>
      <c r="N216" s="232"/>
    </row>
    <row r="217" spans="2:14" x14ac:dyDescent="0.2">
      <c r="B217" s="232"/>
      <c r="C217" s="232"/>
      <c r="D217" s="232"/>
      <c r="E217" s="232"/>
      <c r="F217" s="232"/>
      <c r="G217" s="232"/>
      <c r="H217" s="232"/>
      <c r="I217" s="232"/>
      <c r="J217" s="232"/>
      <c r="K217" s="232"/>
      <c r="L217" s="232"/>
      <c r="M217" s="232"/>
      <c r="N217" s="232"/>
    </row>
    <row r="218" spans="2:14" x14ac:dyDescent="0.2">
      <c r="B218" s="232"/>
      <c r="C218" s="232"/>
      <c r="D218" s="232"/>
      <c r="E218" s="232"/>
      <c r="F218" s="232"/>
      <c r="G218" s="232"/>
      <c r="H218" s="232"/>
      <c r="I218" s="232"/>
      <c r="J218" s="232"/>
      <c r="K218" s="232"/>
      <c r="L218" s="232"/>
      <c r="M218" s="232"/>
      <c r="N218" s="232"/>
    </row>
    <row r="219" spans="2:14" x14ac:dyDescent="0.2">
      <c r="B219" s="232"/>
      <c r="C219" s="232"/>
      <c r="D219" s="232"/>
      <c r="E219" s="232"/>
      <c r="F219" s="232"/>
      <c r="G219" s="232"/>
      <c r="H219" s="232"/>
      <c r="I219" s="232"/>
      <c r="J219" s="232"/>
      <c r="K219" s="232"/>
      <c r="L219" s="232"/>
      <c r="M219" s="232"/>
      <c r="N219" s="232"/>
    </row>
    <row r="220" spans="2:14" x14ac:dyDescent="0.2">
      <c r="B220" s="232"/>
      <c r="C220" s="232"/>
      <c r="D220" s="232"/>
      <c r="E220" s="232"/>
      <c r="F220" s="232"/>
      <c r="G220" s="232"/>
      <c r="H220" s="232"/>
      <c r="I220" s="232"/>
      <c r="J220" s="232"/>
      <c r="K220" s="232"/>
      <c r="L220" s="232"/>
      <c r="M220" s="232"/>
      <c r="N220" s="232"/>
    </row>
    <row r="221" spans="2:14" x14ac:dyDescent="0.2">
      <c r="B221" s="232"/>
      <c r="C221" s="232"/>
      <c r="D221" s="232"/>
      <c r="E221" s="232"/>
      <c r="F221" s="232"/>
      <c r="G221" s="232"/>
      <c r="H221" s="232"/>
      <c r="I221" s="232"/>
      <c r="J221" s="232"/>
      <c r="K221" s="232"/>
      <c r="L221" s="232"/>
      <c r="M221" s="232"/>
      <c r="N221" s="232"/>
    </row>
    <row r="222" spans="2:14" x14ac:dyDescent="0.2">
      <c r="B222" s="232"/>
      <c r="C222" s="232"/>
      <c r="D222" s="232"/>
      <c r="E222" s="232"/>
      <c r="F222" s="232"/>
      <c r="G222" s="232"/>
      <c r="H222" s="232"/>
      <c r="I222" s="232"/>
      <c r="J222" s="232"/>
      <c r="K222" s="232"/>
      <c r="L222" s="232"/>
      <c r="M222" s="232"/>
      <c r="N222" s="232"/>
    </row>
    <row r="223" spans="2:14" x14ac:dyDescent="0.2">
      <c r="B223" s="232"/>
      <c r="C223" s="232"/>
      <c r="D223" s="232"/>
      <c r="E223" s="232"/>
      <c r="F223" s="232"/>
      <c r="G223" s="232"/>
      <c r="H223" s="232"/>
      <c r="I223" s="232"/>
      <c r="J223" s="232"/>
      <c r="K223" s="232"/>
      <c r="L223" s="232"/>
      <c r="M223" s="232"/>
      <c r="N223" s="232"/>
    </row>
    <row r="224" spans="2:14" x14ac:dyDescent="0.2">
      <c r="B224" s="232"/>
      <c r="C224" s="232"/>
      <c r="D224" s="232"/>
      <c r="E224" s="232"/>
      <c r="F224" s="232"/>
      <c r="G224" s="232"/>
      <c r="H224" s="232"/>
      <c r="I224" s="232"/>
      <c r="J224" s="232"/>
      <c r="K224" s="232"/>
      <c r="L224" s="232"/>
      <c r="M224" s="232"/>
      <c r="N224" s="232"/>
    </row>
    <row r="225" spans="2:14" x14ac:dyDescent="0.2">
      <c r="B225" s="232"/>
      <c r="C225" s="232"/>
      <c r="D225" s="232"/>
      <c r="E225" s="232"/>
      <c r="F225" s="232"/>
      <c r="G225" s="232"/>
      <c r="H225" s="232"/>
      <c r="I225" s="232"/>
      <c r="J225" s="232"/>
      <c r="K225" s="232"/>
      <c r="L225" s="232"/>
      <c r="M225" s="232"/>
      <c r="N225" s="232"/>
    </row>
    <row r="226" spans="2:14" x14ac:dyDescent="0.2">
      <c r="B226" s="232"/>
      <c r="C226" s="232"/>
      <c r="D226" s="232"/>
      <c r="E226" s="232"/>
      <c r="F226" s="232"/>
      <c r="G226" s="232"/>
      <c r="H226" s="232"/>
      <c r="I226" s="232"/>
      <c r="J226" s="232"/>
      <c r="K226" s="232"/>
      <c r="L226" s="232"/>
      <c r="M226" s="232"/>
      <c r="N226" s="232"/>
    </row>
    <row r="227" spans="2:14" x14ac:dyDescent="0.2">
      <c r="B227" s="232"/>
      <c r="C227" s="232"/>
      <c r="D227" s="232"/>
      <c r="E227" s="232"/>
      <c r="F227" s="232"/>
      <c r="G227" s="232"/>
      <c r="H227" s="232"/>
      <c r="I227" s="232"/>
      <c r="J227" s="232"/>
      <c r="K227" s="232"/>
      <c r="L227" s="232"/>
      <c r="M227" s="232"/>
      <c r="N227" s="232"/>
    </row>
    <row r="228" spans="2:14" x14ac:dyDescent="0.2">
      <c r="B228" s="232"/>
      <c r="C228" s="232"/>
      <c r="D228" s="232"/>
      <c r="E228" s="232"/>
      <c r="F228" s="232"/>
      <c r="G228" s="232"/>
      <c r="H228" s="232"/>
      <c r="I228" s="232"/>
      <c r="J228" s="232"/>
      <c r="K228" s="232"/>
      <c r="L228" s="232"/>
      <c r="M228" s="232"/>
      <c r="N228" s="232"/>
    </row>
    <row r="229" spans="2:14" x14ac:dyDescent="0.2">
      <c r="B229" s="232"/>
      <c r="C229" s="232"/>
      <c r="D229" s="232"/>
      <c r="E229" s="232"/>
      <c r="F229" s="232"/>
      <c r="G229" s="232"/>
      <c r="H229" s="232"/>
      <c r="I229" s="232"/>
      <c r="J229" s="232"/>
      <c r="K229" s="232"/>
      <c r="L229" s="232"/>
      <c r="M229" s="232"/>
      <c r="N229" s="232"/>
    </row>
    <row r="230" spans="2:14" x14ac:dyDescent="0.2">
      <c r="B230" s="232"/>
      <c r="C230" s="232"/>
      <c r="D230" s="232"/>
      <c r="E230" s="232"/>
      <c r="F230" s="232"/>
      <c r="G230" s="232"/>
      <c r="H230" s="232"/>
      <c r="I230" s="232"/>
      <c r="J230" s="232"/>
      <c r="K230" s="232"/>
      <c r="L230" s="232"/>
      <c r="M230" s="232"/>
      <c r="N230" s="232"/>
    </row>
    <row r="231" spans="2:14" x14ac:dyDescent="0.2">
      <c r="B231" s="232"/>
      <c r="C231" s="232"/>
      <c r="D231" s="232"/>
      <c r="E231" s="232"/>
      <c r="F231" s="232"/>
      <c r="G231" s="232"/>
      <c r="H231" s="232"/>
      <c r="I231" s="232"/>
      <c r="J231" s="232"/>
      <c r="K231" s="232"/>
      <c r="L231" s="232"/>
      <c r="M231" s="232"/>
      <c r="N231" s="232"/>
    </row>
    <row r="232" spans="2:14" x14ac:dyDescent="0.2">
      <c r="B232" s="232"/>
      <c r="C232" s="232"/>
      <c r="D232" s="232"/>
      <c r="E232" s="232"/>
      <c r="F232" s="232"/>
      <c r="G232" s="232"/>
      <c r="H232" s="232"/>
      <c r="I232" s="232"/>
      <c r="J232" s="232"/>
      <c r="K232" s="232"/>
      <c r="L232" s="232"/>
      <c r="M232" s="232"/>
      <c r="N232" s="232"/>
    </row>
    <row r="233" spans="2:14" x14ac:dyDescent="0.2">
      <c r="B233" s="232"/>
      <c r="C233" s="232"/>
      <c r="D233" s="232"/>
      <c r="E233" s="232"/>
      <c r="F233" s="232"/>
      <c r="G233" s="232"/>
      <c r="H233" s="232"/>
      <c r="I233" s="232"/>
      <c r="J233" s="232"/>
      <c r="K233" s="232"/>
      <c r="L233" s="232"/>
      <c r="M233" s="232"/>
      <c r="N233" s="232"/>
    </row>
    <row r="234" spans="2:14" x14ac:dyDescent="0.2">
      <c r="B234" s="232"/>
      <c r="C234" s="232"/>
      <c r="D234" s="232"/>
      <c r="E234" s="232"/>
      <c r="F234" s="232"/>
      <c r="G234" s="232"/>
      <c r="H234" s="232"/>
      <c r="I234" s="232"/>
      <c r="J234" s="232"/>
      <c r="K234" s="232"/>
      <c r="L234" s="232"/>
      <c r="M234" s="232"/>
      <c r="N234" s="232"/>
    </row>
    <row r="235" spans="2:14" x14ac:dyDescent="0.2">
      <c r="B235" s="232"/>
      <c r="C235" s="232"/>
      <c r="D235" s="232"/>
      <c r="E235" s="232"/>
      <c r="F235" s="232"/>
      <c r="G235" s="232"/>
      <c r="H235" s="232"/>
      <c r="I235" s="232"/>
      <c r="J235" s="232"/>
      <c r="K235" s="232"/>
      <c r="L235" s="232"/>
      <c r="M235" s="232"/>
      <c r="N235" s="232"/>
    </row>
    <row r="236" spans="2:14" x14ac:dyDescent="0.2">
      <c r="B236" s="232"/>
      <c r="C236" s="232"/>
      <c r="D236" s="232"/>
      <c r="E236" s="232"/>
      <c r="F236" s="232"/>
      <c r="G236" s="232"/>
      <c r="H236" s="232"/>
      <c r="I236" s="232"/>
      <c r="J236" s="232"/>
      <c r="K236" s="232"/>
      <c r="L236" s="232"/>
      <c r="M236" s="232"/>
      <c r="N236" s="232"/>
    </row>
    <row r="237" spans="2:14" x14ac:dyDescent="0.2">
      <c r="B237" s="232"/>
      <c r="C237" s="232"/>
      <c r="D237" s="232"/>
      <c r="E237" s="232"/>
      <c r="F237" s="232"/>
      <c r="G237" s="232"/>
      <c r="H237" s="232"/>
      <c r="I237" s="232"/>
      <c r="J237" s="232"/>
      <c r="K237" s="232"/>
      <c r="L237" s="232"/>
      <c r="M237" s="232"/>
      <c r="N237" s="232"/>
    </row>
    <row r="238" spans="2:14" x14ac:dyDescent="0.2">
      <c r="B238" s="232"/>
      <c r="C238" s="232"/>
      <c r="D238" s="232"/>
      <c r="E238" s="232"/>
      <c r="F238" s="232"/>
      <c r="G238" s="232"/>
      <c r="H238" s="232"/>
      <c r="I238" s="232"/>
      <c r="J238" s="232"/>
      <c r="K238" s="232"/>
      <c r="L238" s="232"/>
      <c r="M238" s="232"/>
      <c r="N238" s="232"/>
    </row>
    <row r="239" spans="2:14" x14ac:dyDescent="0.2">
      <c r="B239" s="232"/>
      <c r="C239" s="232"/>
      <c r="D239" s="232"/>
      <c r="E239" s="232"/>
      <c r="F239" s="232"/>
      <c r="G239" s="232"/>
      <c r="H239" s="232"/>
      <c r="I239" s="232"/>
      <c r="J239" s="232"/>
      <c r="K239" s="232"/>
      <c r="L239" s="232"/>
      <c r="M239" s="232"/>
      <c r="N239" s="232"/>
    </row>
    <row r="240" spans="2:14" x14ac:dyDescent="0.2">
      <c r="B240" s="232"/>
      <c r="C240" s="232"/>
      <c r="D240" s="232"/>
      <c r="E240" s="232"/>
      <c r="F240" s="232"/>
      <c r="G240" s="232"/>
      <c r="H240" s="232"/>
      <c r="I240" s="232"/>
      <c r="J240" s="232"/>
      <c r="K240" s="232"/>
      <c r="L240" s="232"/>
      <c r="M240" s="232"/>
      <c r="N240" s="232"/>
    </row>
    <row r="241" spans="2:14" x14ac:dyDescent="0.2">
      <c r="B241" s="232"/>
      <c r="C241" s="232"/>
      <c r="D241" s="232"/>
      <c r="E241" s="232"/>
      <c r="F241" s="232"/>
      <c r="G241" s="232"/>
      <c r="H241" s="232"/>
      <c r="I241" s="232"/>
      <c r="J241" s="232"/>
      <c r="K241" s="232"/>
      <c r="L241" s="232"/>
      <c r="M241" s="232"/>
      <c r="N241" s="232"/>
    </row>
    <row r="242" spans="2:14" x14ac:dyDescent="0.2">
      <c r="B242" s="232"/>
      <c r="C242" s="232"/>
      <c r="D242" s="232"/>
      <c r="E242" s="232"/>
      <c r="F242" s="232"/>
      <c r="G242" s="232"/>
      <c r="H242" s="232"/>
      <c r="I242" s="232"/>
      <c r="J242" s="232"/>
      <c r="K242" s="232"/>
      <c r="L242" s="232"/>
      <c r="M242" s="232"/>
      <c r="N242" s="232"/>
    </row>
    <row r="243" spans="2:14" x14ac:dyDescent="0.2">
      <c r="B243" s="232"/>
      <c r="C243" s="232"/>
      <c r="D243" s="232"/>
      <c r="E243" s="232"/>
      <c r="F243" s="232"/>
      <c r="G243" s="232"/>
      <c r="H243" s="232"/>
      <c r="I243" s="232"/>
      <c r="J243" s="232"/>
      <c r="K243" s="232"/>
      <c r="L243" s="232"/>
      <c r="M243" s="232"/>
      <c r="N243" s="232"/>
    </row>
    <row r="244" spans="2:14" x14ac:dyDescent="0.2">
      <c r="B244" s="232"/>
      <c r="C244" s="232"/>
      <c r="D244" s="232"/>
      <c r="E244" s="232"/>
      <c r="F244" s="232"/>
      <c r="G244" s="232"/>
      <c r="H244" s="232"/>
      <c r="I244" s="232"/>
      <c r="J244" s="232"/>
      <c r="K244" s="232"/>
      <c r="L244" s="232"/>
      <c r="M244" s="232"/>
      <c r="N244" s="232"/>
    </row>
    <row r="245" spans="2:14" x14ac:dyDescent="0.2">
      <c r="B245" s="232"/>
      <c r="C245" s="232"/>
      <c r="D245" s="232"/>
      <c r="E245" s="232"/>
      <c r="F245" s="232"/>
      <c r="G245" s="232"/>
      <c r="H245" s="232"/>
      <c r="I245" s="232"/>
      <c r="J245" s="232"/>
      <c r="K245" s="232"/>
      <c r="L245" s="232"/>
      <c r="M245" s="232"/>
      <c r="N245" s="232"/>
    </row>
    <row r="246" spans="2:14" x14ac:dyDescent="0.2">
      <c r="B246" s="232"/>
      <c r="C246" s="232"/>
      <c r="D246" s="232"/>
      <c r="E246" s="232"/>
      <c r="F246" s="232"/>
      <c r="G246" s="232"/>
      <c r="H246" s="232"/>
      <c r="I246" s="232"/>
      <c r="J246" s="232"/>
      <c r="K246" s="232"/>
      <c r="L246" s="232"/>
      <c r="M246" s="232"/>
      <c r="N246" s="232"/>
    </row>
    <row r="247" spans="2:14" x14ac:dyDescent="0.2">
      <c r="B247" s="232"/>
      <c r="C247" s="232"/>
      <c r="D247" s="232"/>
      <c r="E247" s="232"/>
      <c r="F247" s="232"/>
      <c r="G247" s="232"/>
      <c r="H247" s="232"/>
      <c r="I247" s="232"/>
      <c r="J247" s="232"/>
      <c r="K247" s="232"/>
      <c r="L247" s="232"/>
      <c r="M247" s="232"/>
      <c r="N247" s="232"/>
    </row>
    <row r="248" spans="2:14" x14ac:dyDescent="0.2">
      <c r="B248" s="232"/>
      <c r="C248" s="232"/>
      <c r="D248" s="232"/>
      <c r="E248" s="232"/>
      <c r="F248" s="232"/>
      <c r="G248" s="232"/>
      <c r="H248" s="232"/>
      <c r="I248" s="232"/>
      <c r="J248" s="232"/>
      <c r="K248" s="232"/>
      <c r="L248" s="232"/>
      <c r="M248" s="232"/>
      <c r="N248" s="232"/>
    </row>
    <row r="249" spans="2:14" x14ac:dyDescent="0.2">
      <c r="B249" s="232"/>
      <c r="C249" s="232"/>
      <c r="D249" s="232"/>
      <c r="E249" s="232"/>
      <c r="F249" s="232"/>
      <c r="G249" s="232"/>
      <c r="H249" s="232"/>
      <c r="I249" s="232"/>
      <c r="J249" s="232"/>
      <c r="K249" s="232"/>
      <c r="L249" s="232"/>
      <c r="M249" s="232"/>
      <c r="N249" s="232"/>
    </row>
    <row r="250" spans="2:14" x14ac:dyDescent="0.2">
      <c r="B250" s="232"/>
      <c r="C250" s="232"/>
      <c r="D250" s="232"/>
      <c r="E250" s="232"/>
      <c r="F250" s="232"/>
      <c r="G250" s="232"/>
      <c r="H250" s="232"/>
      <c r="I250" s="232"/>
      <c r="J250" s="232"/>
      <c r="K250" s="232"/>
      <c r="L250" s="232"/>
      <c r="M250" s="232"/>
      <c r="N250" s="232"/>
    </row>
    <row r="251" spans="2:14" x14ac:dyDescent="0.2">
      <c r="B251" s="232"/>
      <c r="C251" s="232"/>
      <c r="D251" s="232"/>
      <c r="E251" s="232"/>
      <c r="F251" s="232"/>
      <c r="G251" s="232"/>
      <c r="H251" s="232"/>
      <c r="I251" s="232"/>
      <c r="J251" s="232"/>
      <c r="K251" s="232"/>
      <c r="L251" s="232"/>
      <c r="M251" s="232"/>
      <c r="N251" s="232"/>
    </row>
    <row r="252" spans="2:14" x14ac:dyDescent="0.2">
      <c r="B252" s="232"/>
      <c r="C252" s="232"/>
      <c r="D252" s="232"/>
      <c r="E252" s="232"/>
      <c r="F252" s="232"/>
      <c r="G252" s="232"/>
      <c r="H252" s="232"/>
      <c r="I252" s="232"/>
      <c r="J252" s="232"/>
      <c r="K252" s="232"/>
      <c r="L252" s="232"/>
      <c r="M252" s="232"/>
      <c r="N252" s="232"/>
    </row>
    <row r="253" spans="2:14" x14ac:dyDescent="0.2">
      <c r="B253" s="232"/>
      <c r="C253" s="232"/>
      <c r="D253" s="232"/>
      <c r="E253" s="232"/>
      <c r="F253" s="232"/>
      <c r="G253" s="232"/>
      <c r="H253" s="232"/>
      <c r="I253" s="232"/>
      <c r="J253" s="232"/>
      <c r="K253" s="232"/>
      <c r="L253" s="232"/>
      <c r="M253" s="232"/>
      <c r="N253" s="232"/>
    </row>
    <row r="254" spans="2:14" x14ac:dyDescent="0.2">
      <c r="B254" s="232"/>
      <c r="C254" s="232"/>
      <c r="D254" s="232"/>
      <c r="E254" s="232"/>
      <c r="F254" s="232"/>
      <c r="G254" s="232"/>
      <c r="H254" s="232"/>
      <c r="I254" s="232"/>
      <c r="J254" s="232"/>
      <c r="K254" s="232"/>
      <c r="L254" s="232"/>
      <c r="M254" s="232"/>
      <c r="N254" s="232"/>
    </row>
    <row r="255" spans="2:14" x14ac:dyDescent="0.2">
      <c r="B255" s="232"/>
      <c r="C255" s="232"/>
      <c r="D255" s="232"/>
      <c r="E255" s="232"/>
      <c r="F255" s="232"/>
      <c r="G255" s="232"/>
      <c r="H255" s="232"/>
      <c r="I255" s="232"/>
      <c r="J255" s="232"/>
      <c r="K255" s="232"/>
      <c r="L255" s="232"/>
      <c r="M255" s="232"/>
      <c r="N255" s="232"/>
    </row>
    <row r="256" spans="2:14" x14ac:dyDescent="0.2">
      <c r="B256" s="232"/>
      <c r="C256" s="232"/>
      <c r="D256" s="232"/>
      <c r="E256" s="232"/>
      <c r="F256" s="232"/>
      <c r="G256" s="232"/>
      <c r="H256" s="232"/>
      <c r="I256" s="232"/>
      <c r="J256" s="232"/>
      <c r="K256" s="232"/>
      <c r="L256" s="232"/>
      <c r="M256" s="232"/>
      <c r="N256" s="232"/>
    </row>
    <row r="257" spans="2:14" x14ac:dyDescent="0.2">
      <c r="B257" s="232"/>
      <c r="C257" s="232"/>
      <c r="D257" s="232"/>
      <c r="E257" s="232"/>
      <c r="F257" s="232"/>
      <c r="G257" s="232"/>
      <c r="H257" s="232"/>
      <c r="I257" s="232"/>
      <c r="J257" s="232"/>
      <c r="K257" s="232"/>
      <c r="L257" s="232"/>
      <c r="M257" s="232"/>
      <c r="N257" s="232"/>
    </row>
    <row r="258" spans="2:14" x14ac:dyDescent="0.2">
      <c r="B258" s="232"/>
      <c r="C258" s="232"/>
      <c r="D258" s="232"/>
      <c r="E258" s="232"/>
      <c r="F258" s="232"/>
      <c r="G258" s="232"/>
      <c r="H258" s="232"/>
      <c r="I258" s="232"/>
      <c r="J258" s="232"/>
      <c r="K258" s="232"/>
      <c r="L258" s="232"/>
      <c r="M258" s="232"/>
      <c r="N258" s="232"/>
    </row>
    <row r="259" spans="2:14" x14ac:dyDescent="0.2">
      <c r="B259" s="232"/>
      <c r="C259" s="232"/>
      <c r="D259" s="232"/>
      <c r="E259" s="232"/>
      <c r="F259" s="232"/>
      <c r="G259" s="232"/>
      <c r="H259" s="232"/>
      <c r="I259" s="232"/>
      <c r="J259" s="232"/>
      <c r="K259" s="232"/>
      <c r="L259" s="232"/>
      <c r="M259" s="232"/>
      <c r="N259" s="232"/>
    </row>
    <row r="260" spans="2:14" x14ac:dyDescent="0.2">
      <c r="B260" s="232"/>
      <c r="C260" s="232"/>
      <c r="D260" s="232"/>
      <c r="E260" s="232"/>
      <c r="F260" s="232"/>
      <c r="G260" s="232"/>
      <c r="H260" s="232"/>
      <c r="I260" s="232"/>
      <c r="J260" s="232"/>
      <c r="K260" s="232"/>
      <c r="L260" s="232"/>
      <c r="M260" s="232"/>
      <c r="N260" s="232"/>
    </row>
    <row r="261" spans="2:14" x14ac:dyDescent="0.2">
      <c r="B261" s="232"/>
      <c r="C261" s="232"/>
      <c r="D261" s="232"/>
      <c r="E261" s="232"/>
      <c r="F261" s="232"/>
      <c r="G261" s="232"/>
      <c r="H261" s="232"/>
      <c r="I261" s="232"/>
      <c r="J261" s="232"/>
      <c r="K261" s="232"/>
      <c r="L261" s="232"/>
      <c r="M261" s="232"/>
      <c r="N261" s="232"/>
    </row>
    <row r="262" spans="2:14" x14ac:dyDescent="0.2">
      <c r="B262" s="232"/>
      <c r="C262" s="232"/>
      <c r="D262" s="232"/>
      <c r="E262" s="232"/>
      <c r="F262" s="232"/>
      <c r="G262" s="232"/>
      <c r="H262" s="232"/>
      <c r="I262" s="232"/>
      <c r="J262" s="232"/>
      <c r="K262" s="232"/>
      <c r="L262" s="232"/>
      <c r="M262" s="232"/>
      <c r="N262" s="232"/>
    </row>
    <row r="263" spans="2:14" x14ac:dyDescent="0.2">
      <c r="B263" s="232"/>
      <c r="C263" s="232"/>
      <c r="D263" s="232"/>
      <c r="E263" s="232"/>
      <c r="F263" s="232"/>
      <c r="G263" s="232"/>
      <c r="H263" s="232"/>
      <c r="I263" s="232"/>
      <c r="J263" s="232"/>
      <c r="K263" s="232"/>
      <c r="L263" s="232"/>
      <c r="M263" s="232"/>
      <c r="N263" s="232"/>
    </row>
    <row r="264" spans="2:14" x14ac:dyDescent="0.2">
      <c r="B264" s="232"/>
      <c r="C264" s="232"/>
      <c r="D264" s="232"/>
      <c r="E264" s="232"/>
      <c r="F264" s="232"/>
      <c r="G264" s="232"/>
      <c r="H264" s="232"/>
      <c r="I264" s="232"/>
      <c r="J264" s="232"/>
      <c r="K264" s="232"/>
      <c r="L264" s="232"/>
      <c r="M264" s="232"/>
      <c r="N264" s="232"/>
    </row>
    <row r="265" spans="2:14" x14ac:dyDescent="0.2">
      <c r="B265" s="232"/>
      <c r="C265" s="232"/>
      <c r="D265" s="232"/>
      <c r="E265" s="232"/>
      <c r="F265" s="232"/>
      <c r="G265" s="232"/>
      <c r="H265" s="232"/>
      <c r="I265" s="232"/>
      <c r="J265" s="232"/>
      <c r="K265" s="232"/>
      <c r="L265" s="232"/>
      <c r="M265" s="232"/>
      <c r="N265" s="232"/>
    </row>
    <row r="266" spans="2:14" x14ac:dyDescent="0.2">
      <c r="B266" s="232"/>
      <c r="C266" s="232"/>
      <c r="D266" s="232"/>
      <c r="E266" s="232"/>
      <c r="F266" s="232"/>
      <c r="G266" s="232"/>
      <c r="H266" s="232"/>
      <c r="I266" s="232"/>
      <c r="J266" s="232"/>
      <c r="K266" s="232"/>
      <c r="L266" s="232"/>
      <c r="M266" s="232"/>
      <c r="N266" s="232"/>
    </row>
    <row r="267" spans="2:14" x14ac:dyDescent="0.2">
      <c r="B267" s="232"/>
      <c r="C267" s="232"/>
      <c r="D267" s="232"/>
      <c r="E267" s="232"/>
      <c r="F267" s="232"/>
      <c r="G267" s="232"/>
      <c r="H267" s="232"/>
      <c r="I267" s="232"/>
      <c r="J267" s="232"/>
      <c r="K267" s="232"/>
      <c r="L267" s="232"/>
      <c r="M267" s="232"/>
      <c r="N267" s="232"/>
    </row>
    <row r="268" spans="2:14" x14ac:dyDescent="0.2">
      <c r="B268" s="232"/>
      <c r="C268" s="232"/>
      <c r="D268" s="232"/>
      <c r="E268" s="232"/>
      <c r="F268" s="232"/>
      <c r="G268" s="232"/>
      <c r="H268" s="232"/>
      <c r="I268" s="232"/>
      <c r="J268" s="232"/>
      <c r="K268" s="232"/>
      <c r="L268" s="232"/>
      <c r="M268" s="232"/>
      <c r="N268" s="232"/>
    </row>
    <row r="269" spans="2:14" x14ac:dyDescent="0.2">
      <c r="B269" s="232"/>
      <c r="C269" s="232"/>
      <c r="D269" s="232"/>
      <c r="E269" s="232"/>
      <c r="F269" s="232"/>
      <c r="G269" s="232"/>
      <c r="H269" s="232"/>
      <c r="I269" s="232"/>
      <c r="J269" s="232"/>
      <c r="K269" s="232"/>
      <c r="L269" s="232"/>
      <c r="M269" s="232"/>
      <c r="N269" s="232"/>
    </row>
    <row r="270" spans="2:14" x14ac:dyDescent="0.2">
      <c r="B270" s="232"/>
      <c r="C270" s="232"/>
      <c r="D270" s="232"/>
      <c r="E270" s="232"/>
      <c r="F270" s="232"/>
      <c r="G270" s="232"/>
      <c r="H270" s="232"/>
      <c r="I270" s="232"/>
      <c r="J270" s="232"/>
      <c r="K270" s="232"/>
      <c r="L270" s="232"/>
      <c r="M270" s="232"/>
      <c r="N270" s="232"/>
    </row>
    <row r="271" spans="2:14" x14ac:dyDescent="0.2">
      <c r="B271" s="232"/>
      <c r="C271" s="232"/>
      <c r="D271" s="232"/>
      <c r="E271" s="232"/>
      <c r="F271" s="232"/>
      <c r="G271" s="232"/>
      <c r="H271" s="232"/>
      <c r="I271" s="232"/>
      <c r="J271" s="232"/>
      <c r="K271" s="232"/>
      <c r="L271" s="232"/>
      <c r="M271" s="232"/>
      <c r="N271" s="232"/>
    </row>
    <row r="272" spans="2:14" x14ac:dyDescent="0.2">
      <c r="B272" s="232"/>
      <c r="C272" s="232"/>
      <c r="D272" s="232"/>
      <c r="E272" s="232"/>
      <c r="F272" s="232"/>
      <c r="G272" s="232"/>
      <c r="H272" s="232"/>
      <c r="I272" s="232"/>
      <c r="J272" s="232"/>
      <c r="K272" s="232"/>
      <c r="L272" s="232"/>
      <c r="M272" s="232"/>
      <c r="N272" s="232"/>
    </row>
    <row r="273" spans="2:14" x14ac:dyDescent="0.2">
      <c r="B273" s="232"/>
      <c r="C273" s="232"/>
      <c r="D273" s="232"/>
      <c r="E273" s="232"/>
      <c r="F273" s="232"/>
      <c r="G273" s="232"/>
      <c r="H273" s="232"/>
      <c r="I273" s="232"/>
      <c r="J273" s="232"/>
      <c r="K273" s="232"/>
      <c r="L273" s="232"/>
      <c r="M273" s="232"/>
      <c r="N273" s="232"/>
    </row>
    <row r="274" spans="2:14" x14ac:dyDescent="0.2">
      <c r="B274" s="232"/>
      <c r="C274" s="232"/>
      <c r="D274" s="232"/>
      <c r="E274" s="232"/>
      <c r="F274" s="232"/>
      <c r="G274" s="232"/>
      <c r="H274" s="232"/>
      <c r="I274" s="232"/>
      <c r="J274" s="232"/>
      <c r="K274" s="232"/>
      <c r="L274" s="232"/>
      <c r="M274" s="232"/>
      <c r="N274" s="232"/>
    </row>
    <row r="275" spans="2:14" x14ac:dyDescent="0.2">
      <c r="B275" s="232"/>
      <c r="C275" s="232"/>
      <c r="D275" s="232"/>
      <c r="E275" s="232"/>
      <c r="F275" s="232"/>
      <c r="G275" s="232"/>
      <c r="H275" s="232"/>
      <c r="I275" s="232"/>
      <c r="J275" s="232"/>
      <c r="K275" s="232"/>
      <c r="L275" s="232"/>
      <c r="M275" s="232"/>
      <c r="N275" s="232"/>
    </row>
    <row r="276" spans="2:14" x14ac:dyDescent="0.2">
      <c r="B276" s="232"/>
      <c r="C276" s="232"/>
      <c r="D276" s="232"/>
      <c r="E276" s="232"/>
      <c r="F276" s="232"/>
      <c r="G276" s="232"/>
      <c r="H276" s="232"/>
      <c r="I276" s="232"/>
      <c r="J276" s="232"/>
      <c r="K276" s="232"/>
      <c r="L276" s="232"/>
      <c r="M276" s="232"/>
      <c r="N276" s="232"/>
    </row>
    <row r="277" spans="2:14" x14ac:dyDescent="0.2">
      <c r="B277" s="232"/>
      <c r="C277" s="232"/>
      <c r="D277" s="232"/>
      <c r="E277" s="232"/>
      <c r="F277" s="232"/>
      <c r="G277" s="232"/>
      <c r="H277" s="232"/>
      <c r="I277" s="232"/>
      <c r="J277" s="232"/>
      <c r="K277" s="232"/>
      <c r="L277" s="232"/>
      <c r="M277" s="232"/>
      <c r="N277" s="232"/>
    </row>
    <row r="278" spans="2:14" x14ac:dyDescent="0.2">
      <c r="B278" s="232"/>
      <c r="C278" s="232"/>
      <c r="D278" s="232"/>
      <c r="E278" s="232"/>
      <c r="F278" s="232"/>
      <c r="G278" s="232"/>
      <c r="H278" s="232"/>
      <c r="I278" s="232"/>
      <c r="J278" s="232"/>
      <c r="K278" s="232"/>
      <c r="L278" s="232"/>
      <c r="M278" s="232"/>
      <c r="N278" s="232"/>
    </row>
    <row r="279" spans="2:14" x14ac:dyDescent="0.2">
      <c r="B279" s="232"/>
      <c r="C279" s="232"/>
      <c r="D279" s="232"/>
      <c r="E279" s="232"/>
      <c r="F279" s="232"/>
      <c r="G279" s="232"/>
      <c r="H279" s="232"/>
      <c r="I279" s="232"/>
      <c r="J279" s="232"/>
      <c r="K279" s="232"/>
      <c r="L279" s="232"/>
      <c r="M279" s="232"/>
      <c r="N279" s="232"/>
    </row>
    <row r="280" spans="2:14" x14ac:dyDescent="0.2">
      <c r="B280" s="232"/>
      <c r="C280" s="232"/>
      <c r="D280" s="232"/>
      <c r="E280" s="232"/>
      <c r="F280" s="232"/>
      <c r="G280" s="232"/>
      <c r="H280" s="232"/>
      <c r="I280" s="232"/>
      <c r="J280" s="232"/>
      <c r="K280" s="232"/>
      <c r="L280" s="232"/>
      <c r="M280" s="232"/>
      <c r="N280" s="232"/>
    </row>
    <row r="281" spans="2:14" x14ac:dyDescent="0.2">
      <c r="B281" s="232"/>
      <c r="C281" s="232"/>
      <c r="D281" s="232"/>
      <c r="E281" s="232"/>
      <c r="F281" s="232"/>
      <c r="G281" s="232"/>
      <c r="H281" s="232"/>
      <c r="I281" s="232"/>
      <c r="J281" s="232"/>
      <c r="K281" s="232"/>
      <c r="L281" s="232"/>
      <c r="M281" s="232"/>
      <c r="N281" s="232"/>
    </row>
    <row r="282" spans="2:14" x14ac:dyDescent="0.2">
      <c r="B282" s="232"/>
      <c r="C282" s="232"/>
      <c r="D282" s="232"/>
      <c r="E282" s="232"/>
      <c r="F282" s="232"/>
      <c r="G282" s="232"/>
      <c r="H282" s="232"/>
      <c r="I282" s="232"/>
      <c r="J282" s="232"/>
      <c r="K282" s="232"/>
      <c r="L282" s="232"/>
      <c r="M282" s="232"/>
      <c r="N282" s="232"/>
    </row>
    <row r="283" spans="2:14" x14ac:dyDescent="0.2">
      <c r="B283" s="232"/>
      <c r="C283" s="232"/>
      <c r="D283" s="232"/>
      <c r="E283" s="232"/>
      <c r="F283" s="232"/>
      <c r="G283" s="232"/>
      <c r="H283" s="232"/>
      <c r="I283" s="232"/>
      <c r="J283" s="232"/>
      <c r="K283" s="232"/>
      <c r="L283" s="232"/>
      <c r="M283" s="232"/>
      <c r="N283" s="232"/>
    </row>
    <row r="284" spans="2:14" x14ac:dyDescent="0.2">
      <c r="B284" s="232"/>
      <c r="C284" s="232"/>
      <c r="D284" s="232"/>
      <c r="E284" s="232"/>
      <c r="F284" s="232"/>
      <c r="G284" s="232"/>
      <c r="H284" s="232"/>
      <c r="I284" s="232"/>
      <c r="J284" s="232"/>
      <c r="K284" s="232"/>
      <c r="L284" s="232"/>
      <c r="M284" s="232"/>
      <c r="N284" s="232"/>
    </row>
    <row r="285" spans="2:14" x14ac:dyDescent="0.2">
      <c r="B285" s="232"/>
      <c r="C285" s="232"/>
      <c r="D285" s="232"/>
      <c r="E285" s="232"/>
      <c r="F285" s="232"/>
      <c r="G285" s="232"/>
      <c r="H285" s="232"/>
      <c r="I285" s="232"/>
      <c r="J285" s="232"/>
      <c r="K285" s="232"/>
      <c r="L285" s="232"/>
      <c r="M285" s="232"/>
      <c r="N285" s="232"/>
    </row>
    <row r="286" spans="2:14" x14ac:dyDescent="0.2">
      <c r="B286" s="232"/>
      <c r="C286" s="232"/>
      <c r="D286" s="232"/>
      <c r="E286" s="232"/>
      <c r="F286" s="232"/>
      <c r="G286" s="232"/>
      <c r="H286" s="232"/>
      <c r="I286" s="232"/>
      <c r="J286" s="232"/>
      <c r="K286" s="232"/>
      <c r="L286" s="232"/>
      <c r="M286" s="232"/>
      <c r="N286" s="232"/>
    </row>
    <row r="287" spans="2:14" x14ac:dyDescent="0.2">
      <c r="B287" s="232"/>
      <c r="C287" s="232"/>
      <c r="D287" s="232"/>
      <c r="E287" s="232"/>
      <c r="F287" s="232"/>
      <c r="G287" s="232"/>
      <c r="H287" s="232"/>
      <c r="I287" s="232"/>
      <c r="J287" s="232"/>
      <c r="K287" s="232"/>
      <c r="L287" s="232"/>
      <c r="M287" s="232"/>
      <c r="N287" s="232"/>
    </row>
    <row r="288" spans="2:14" x14ac:dyDescent="0.2">
      <c r="B288" s="232"/>
      <c r="C288" s="232"/>
      <c r="D288" s="232"/>
      <c r="E288" s="232"/>
      <c r="F288" s="232"/>
      <c r="G288" s="232"/>
      <c r="H288" s="232"/>
      <c r="I288" s="232"/>
      <c r="J288" s="232"/>
      <c r="K288" s="232"/>
      <c r="L288" s="232"/>
      <c r="M288" s="232"/>
      <c r="N288" s="232"/>
    </row>
    <row r="289" spans="2:14" x14ac:dyDescent="0.2">
      <c r="B289" s="232"/>
      <c r="C289" s="232"/>
      <c r="D289" s="232"/>
      <c r="E289" s="232"/>
      <c r="F289" s="232"/>
      <c r="G289" s="232"/>
      <c r="H289" s="232"/>
      <c r="I289" s="232"/>
      <c r="J289" s="232"/>
      <c r="K289" s="232"/>
      <c r="L289" s="232"/>
      <c r="M289" s="232"/>
      <c r="N289" s="232"/>
    </row>
    <row r="290" spans="2:14" x14ac:dyDescent="0.2">
      <c r="B290" s="232"/>
      <c r="C290" s="232"/>
      <c r="D290" s="232"/>
      <c r="E290" s="232"/>
      <c r="F290" s="232"/>
      <c r="G290" s="232"/>
      <c r="H290" s="232"/>
      <c r="I290" s="232"/>
      <c r="J290" s="232"/>
      <c r="K290" s="232"/>
      <c r="L290" s="232"/>
      <c r="M290" s="232"/>
      <c r="N290" s="232"/>
    </row>
    <row r="291" spans="2:14" x14ac:dyDescent="0.2">
      <c r="B291" s="232"/>
      <c r="C291" s="232"/>
      <c r="D291" s="232"/>
      <c r="E291" s="232"/>
      <c r="F291" s="232"/>
      <c r="G291" s="232"/>
      <c r="H291" s="232"/>
      <c r="I291" s="232"/>
      <c r="J291" s="232"/>
      <c r="K291" s="232"/>
      <c r="L291" s="232"/>
      <c r="M291" s="232"/>
      <c r="N291" s="232"/>
    </row>
    <row r="292" spans="2:14" x14ac:dyDescent="0.2">
      <c r="B292" s="232"/>
      <c r="C292" s="232"/>
      <c r="D292" s="232"/>
      <c r="E292" s="232"/>
      <c r="F292" s="232"/>
      <c r="G292" s="232"/>
      <c r="H292" s="232"/>
      <c r="I292" s="232"/>
      <c r="J292" s="232"/>
      <c r="K292" s="232"/>
      <c r="L292" s="232"/>
      <c r="M292" s="232"/>
      <c r="N292" s="232"/>
    </row>
    <row r="293" spans="2:14" x14ac:dyDescent="0.2">
      <c r="B293" s="232"/>
      <c r="C293" s="232"/>
      <c r="D293" s="232"/>
      <c r="E293" s="232"/>
      <c r="F293" s="232"/>
      <c r="G293" s="232"/>
      <c r="H293" s="232"/>
      <c r="I293" s="232"/>
      <c r="J293" s="232"/>
      <c r="K293" s="232"/>
      <c r="L293" s="232"/>
      <c r="M293" s="232"/>
      <c r="N293" s="232"/>
    </row>
    <row r="294" spans="2:14" x14ac:dyDescent="0.2">
      <c r="B294" s="232"/>
      <c r="C294" s="232"/>
      <c r="D294" s="232"/>
      <c r="E294" s="232"/>
      <c r="F294" s="232"/>
      <c r="G294" s="232"/>
      <c r="H294" s="232"/>
      <c r="I294" s="232"/>
      <c r="J294" s="232"/>
      <c r="K294" s="232"/>
      <c r="L294" s="232"/>
      <c r="M294" s="232"/>
      <c r="N294" s="232"/>
    </row>
    <row r="295" spans="2:14" x14ac:dyDescent="0.2">
      <c r="B295" s="232"/>
      <c r="C295" s="232"/>
      <c r="D295" s="232"/>
      <c r="E295" s="232"/>
      <c r="F295" s="232"/>
      <c r="G295" s="232"/>
      <c r="H295" s="232"/>
      <c r="I295" s="232"/>
      <c r="J295" s="232"/>
      <c r="K295" s="232"/>
      <c r="L295" s="232"/>
      <c r="M295" s="232"/>
      <c r="N295" s="232"/>
    </row>
    <row r="296" spans="2:14" x14ac:dyDescent="0.2">
      <c r="B296" s="232"/>
      <c r="C296" s="232"/>
      <c r="D296" s="232"/>
      <c r="E296" s="232"/>
      <c r="F296" s="232"/>
      <c r="G296" s="232"/>
      <c r="H296" s="232"/>
      <c r="I296" s="232"/>
      <c r="J296" s="232"/>
      <c r="K296" s="232"/>
      <c r="L296" s="232"/>
      <c r="M296" s="232"/>
      <c r="N296" s="232"/>
    </row>
    <row r="297" spans="2:14" x14ac:dyDescent="0.2">
      <c r="B297" s="232"/>
      <c r="C297" s="232"/>
      <c r="D297" s="232"/>
      <c r="E297" s="232"/>
      <c r="F297" s="232"/>
      <c r="G297" s="232"/>
      <c r="H297" s="232"/>
      <c r="I297" s="232"/>
      <c r="J297" s="232"/>
      <c r="K297" s="232"/>
      <c r="L297" s="232"/>
      <c r="M297" s="232"/>
      <c r="N297" s="232"/>
    </row>
    <row r="298" spans="2:14" x14ac:dyDescent="0.2">
      <c r="B298" s="232"/>
      <c r="C298" s="232"/>
      <c r="D298" s="232"/>
      <c r="E298" s="232"/>
      <c r="F298" s="232"/>
      <c r="G298" s="232"/>
      <c r="H298" s="232"/>
      <c r="I298" s="232"/>
      <c r="J298" s="232"/>
      <c r="K298" s="232"/>
      <c r="L298" s="232"/>
      <c r="M298" s="232"/>
      <c r="N298" s="232"/>
    </row>
    <row r="299" spans="2:14" x14ac:dyDescent="0.2">
      <c r="B299" s="232"/>
      <c r="C299" s="232"/>
      <c r="D299" s="232"/>
      <c r="E299" s="232"/>
      <c r="F299" s="232"/>
      <c r="G299" s="232"/>
      <c r="H299" s="232"/>
      <c r="I299" s="232"/>
      <c r="J299" s="232"/>
      <c r="K299" s="232"/>
      <c r="L299" s="232"/>
      <c r="M299" s="232"/>
      <c r="N299" s="232"/>
    </row>
    <row r="300" spans="2:14" x14ac:dyDescent="0.2">
      <c r="B300" s="232"/>
      <c r="C300" s="232"/>
      <c r="D300" s="232"/>
      <c r="E300" s="232"/>
      <c r="F300" s="232"/>
      <c r="G300" s="232"/>
      <c r="H300" s="232"/>
      <c r="I300" s="232"/>
      <c r="J300" s="232"/>
      <c r="K300" s="232"/>
      <c r="L300" s="232"/>
      <c r="M300" s="232"/>
      <c r="N300" s="232"/>
    </row>
    <row r="301" spans="2:14" x14ac:dyDescent="0.2">
      <c r="B301" s="232"/>
      <c r="C301" s="232"/>
      <c r="D301" s="232"/>
      <c r="E301" s="232"/>
      <c r="F301" s="232"/>
      <c r="G301" s="232"/>
      <c r="H301" s="232"/>
      <c r="I301" s="232"/>
      <c r="J301" s="232"/>
      <c r="K301" s="232"/>
      <c r="L301" s="232"/>
      <c r="M301" s="232"/>
      <c r="N301" s="232"/>
    </row>
    <row r="302" spans="2:14" x14ac:dyDescent="0.2">
      <c r="B302" s="232"/>
      <c r="C302" s="232"/>
      <c r="D302" s="232"/>
      <c r="E302" s="232"/>
      <c r="F302" s="232"/>
      <c r="G302" s="232"/>
      <c r="H302" s="232"/>
      <c r="I302" s="232"/>
      <c r="J302" s="232"/>
      <c r="K302" s="232"/>
      <c r="L302" s="232"/>
      <c r="M302" s="232"/>
      <c r="N302" s="232"/>
    </row>
    <row r="303" spans="2:14" x14ac:dyDescent="0.2">
      <c r="B303" s="232"/>
      <c r="C303" s="232"/>
      <c r="D303" s="232"/>
      <c r="E303" s="232"/>
      <c r="F303" s="232"/>
      <c r="G303" s="232"/>
      <c r="H303" s="232"/>
      <c r="I303" s="232"/>
      <c r="J303" s="232"/>
      <c r="K303" s="232"/>
      <c r="L303" s="232"/>
      <c r="M303" s="232"/>
      <c r="N303" s="232"/>
    </row>
    <row r="304" spans="2:14" x14ac:dyDescent="0.2">
      <c r="B304" s="232"/>
      <c r="C304" s="232"/>
      <c r="D304" s="232"/>
      <c r="E304" s="232"/>
      <c r="F304" s="232"/>
      <c r="G304" s="232"/>
      <c r="H304" s="232"/>
      <c r="I304" s="232"/>
      <c r="J304" s="232"/>
      <c r="K304" s="232"/>
      <c r="L304" s="232"/>
      <c r="M304" s="232"/>
      <c r="N304" s="232"/>
    </row>
    <row r="305" spans="2:14" x14ac:dyDescent="0.2">
      <c r="B305" s="232"/>
      <c r="C305" s="232"/>
      <c r="D305" s="232"/>
      <c r="E305" s="232"/>
      <c r="F305" s="232"/>
      <c r="G305" s="232"/>
      <c r="H305" s="232"/>
      <c r="I305" s="232"/>
      <c r="J305" s="232"/>
      <c r="K305" s="232"/>
      <c r="L305" s="232"/>
      <c r="M305" s="232"/>
      <c r="N305" s="232"/>
    </row>
    <row r="306" spans="2:14" x14ac:dyDescent="0.2">
      <c r="B306" s="232"/>
      <c r="C306" s="232"/>
      <c r="D306" s="232"/>
      <c r="E306" s="232"/>
      <c r="F306" s="232"/>
      <c r="G306" s="232"/>
      <c r="H306" s="232"/>
      <c r="I306" s="232"/>
      <c r="J306" s="232"/>
      <c r="K306" s="232"/>
      <c r="L306" s="232"/>
      <c r="M306" s="232"/>
      <c r="N306" s="232"/>
    </row>
    <row r="307" spans="2:14" x14ac:dyDescent="0.2">
      <c r="B307" s="232"/>
      <c r="C307" s="232"/>
      <c r="D307" s="232"/>
      <c r="E307" s="232"/>
      <c r="F307" s="232"/>
      <c r="G307" s="232"/>
      <c r="H307" s="232"/>
      <c r="I307" s="232"/>
      <c r="J307" s="232"/>
      <c r="K307" s="232"/>
      <c r="L307" s="232"/>
      <c r="M307" s="232"/>
      <c r="N307" s="232"/>
    </row>
    <row r="308" spans="2:14" x14ac:dyDescent="0.2">
      <c r="B308" s="232"/>
      <c r="C308" s="232"/>
      <c r="D308" s="232"/>
      <c r="E308" s="232"/>
      <c r="F308" s="232"/>
      <c r="G308" s="232"/>
      <c r="H308" s="232"/>
      <c r="I308" s="232"/>
      <c r="J308" s="232"/>
      <c r="K308" s="232"/>
      <c r="L308" s="232"/>
      <c r="M308" s="232"/>
      <c r="N308" s="232"/>
    </row>
    <row r="309" spans="2:14" x14ac:dyDescent="0.2">
      <c r="B309" s="232"/>
      <c r="C309" s="232"/>
      <c r="D309" s="232"/>
      <c r="E309" s="232"/>
      <c r="F309" s="232"/>
      <c r="G309" s="232"/>
      <c r="H309" s="232"/>
      <c r="I309" s="232"/>
      <c r="J309" s="232"/>
      <c r="K309" s="232"/>
      <c r="L309" s="232"/>
      <c r="M309" s="232"/>
      <c r="N309" s="232"/>
    </row>
    <row r="310" spans="2:14" x14ac:dyDescent="0.2">
      <c r="B310" s="232"/>
      <c r="C310" s="232"/>
      <c r="D310" s="232"/>
      <c r="E310" s="232"/>
      <c r="F310" s="232"/>
      <c r="G310" s="232"/>
      <c r="H310" s="232"/>
      <c r="I310" s="232"/>
      <c r="J310" s="232"/>
      <c r="K310" s="232"/>
      <c r="L310" s="232"/>
      <c r="M310" s="232"/>
      <c r="N310" s="232"/>
    </row>
    <row r="311" spans="2:14" x14ac:dyDescent="0.2">
      <c r="B311" s="232"/>
      <c r="C311" s="232"/>
      <c r="D311" s="232"/>
      <c r="E311" s="232"/>
      <c r="F311" s="232"/>
      <c r="G311" s="232"/>
      <c r="H311" s="232"/>
      <c r="I311" s="232"/>
      <c r="J311" s="232"/>
      <c r="K311" s="232"/>
      <c r="L311" s="232"/>
      <c r="M311" s="232"/>
      <c r="N311" s="232"/>
    </row>
    <row r="312" spans="2:14" x14ac:dyDescent="0.2">
      <c r="B312" s="232"/>
      <c r="C312" s="232"/>
      <c r="D312" s="232"/>
      <c r="E312" s="232"/>
      <c r="F312" s="232"/>
      <c r="G312" s="232"/>
      <c r="H312" s="232"/>
      <c r="I312" s="232"/>
      <c r="J312" s="232"/>
      <c r="K312" s="232"/>
      <c r="L312" s="232"/>
      <c r="M312" s="232"/>
      <c r="N312" s="232"/>
    </row>
    <row r="313" spans="2:14" x14ac:dyDescent="0.2">
      <c r="B313" s="232"/>
      <c r="C313" s="232"/>
      <c r="D313" s="232"/>
      <c r="E313" s="232"/>
      <c r="F313" s="232"/>
      <c r="G313" s="232"/>
      <c r="H313" s="232"/>
      <c r="I313" s="232"/>
      <c r="J313" s="232"/>
      <c r="K313" s="232"/>
      <c r="L313" s="232"/>
      <c r="M313" s="232"/>
      <c r="N313" s="232"/>
    </row>
    <row r="314" spans="2:14" x14ac:dyDescent="0.2">
      <c r="B314" s="232"/>
      <c r="C314" s="232"/>
      <c r="D314" s="232"/>
      <c r="E314" s="232"/>
      <c r="F314" s="232"/>
      <c r="G314" s="232"/>
      <c r="H314" s="232"/>
      <c r="I314" s="232"/>
      <c r="J314" s="232"/>
      <c r="K314" s="232"/>
      <c r="L314" s="232"/>
      <c r="M314" s="232"/>
      <c r="N314" s="232"/>
    </row>
    <row r="315" spans="2:14" x14ac:dyDescent="0.2">
      <c r="B315" s="232"/>
      <c r="C315" s="232"/>
      <c r="D315" s="232"/>
      <c r="E315" s="232"/>
      <c r="F315" s="232"/>
      <c r="G315" s="232"/>
      <c r="H315" s="232"/>
      <c r="I315" s="232"/>
      <c r="J315" s="232"/>
      <c r="K315" s="232"/>
      <c r="L315" s="232"/>
      <c r="M315" s="232"/>
      <c r="N315" s="232"/>
    </row>
    <row r="316" spans="2:14" x14ac:dyDescent="0.2">
      <c r="B316" s="232"/>
      <c r="C316" s="232"/>
      <c r="D316" s="232"/>
      <c r="E316" s="232"/>
      <c r="F316" s="232"/>
      <c r="G316" s="232"/>
      <c r="H316" s="232"/>
      <c r="I316" s="232"/>
      <c r="J316" s="232"/>
      <c r="K316" s="232"/>
      <c r="L316" s="232"/>
      <c r="M316" s="232"/>
      <c r="N316" s="232"/>
    </row>
    <row r="317" spans="2:14" x14ac:dyDescent="0.2">
      <c r="B317" s="232"/>
      <c r="C317" s="232"/>
      <c r="D317" s="232"/>
      <c r="E317" s="232"/>
      <c r="F317" s="232"/>
      <c r="G317" s="232"/>
      <c r="H317" s="232"/>
      <c r="I317" s="232"/>
      <c r="J317" s="232"/>
      <c r="K317" s="232"/>
      <c r="L317" s="232"/>
      <c r="M317" s="232"/>
      <c r="N317" s="232"/>
    </row>
    <row r="318" spans="2:14" x14ac:dyDescent="0.2">
      <c r="B318" s="232"/>
      <c r="C318" s="232"/>
      <c r="D318" s="232"/>
      <c r="E318" s="232"/>
      <c r="F318" s="232"/>
      <c r="G318" s="232"/>
      <c r="H318" s="232"/>
      <c r="I318" s="232"/>
      <c r="J318" s="232"/>
      <c r="K318" s="232"/>
      <c r="L318" s="232"/>
      <c r="M318" s="232"/>
      <c r="N318" s="232"/>
    </row>
    <row r="319" spans="2:14" x14ac:dyDescent="0.2">
      <c r="B319" s="232"/>
      <c r="C319" s="232"/>
      <c r="D319" s="232"/>
      <c r="E319" s="232"/>
      <c r="F319" s="232"/>
      <c r="G319" s="232"/>
      <c r="H319" s="232"/>
      <c r="I319" s="232"/>
      <c r="J319" s="232"/>
      <c r="K319" s="232"/>
      <c r="L319" s="232"/>
      <c r="M319" s="232"/>
      <c r="N319" s="232"/>
    </row>
    <row r="320" spans="2:14" x14ac:dyDescent="0.2">
      <c r="B320" s="232"/>
      <c r="C320" s="232"/>
      <c r="D320" s="232"/>
      <c r="E320" s="232"/>
      <c r="F320" s="232"/>
      <c r="G320" s="232"/>
      <c r="H320" s="232"/>
      <c r="I320" s="232"/>
      <c r="J320" s="232"/>
      <c r="K320" s="232"/>
      <c r="L320" s="232"/>
      <c r="M320" s="232"/>
      <c r="N320" s="232"/>
    </row>
    <row r="321" spans="2:14" x14ac:dyDescent="0.2">
      <c r="B321" s="232"/>
      <c r="C321" s="232"/>
      <c r="D321" s="232"/>
      <c r="E321" s="232"/>
      <c r="F321" s="232"/>
      <c r="G321" s="232"/>
      <c r="H321" s="232"/>
      <c r="I321" s="232"/>
      <c r="J321" s="232"/>
      <c r="K321" s="232"/>
      <c r="L321" s="232"/>
      <c r="M321" s="232"/>
      <c r="N321" s="232"/>
    </row>
    <row r="322" spans="2:14" x14ac:dyDescent="0.2">
      <c r="B322" s="232"/>
      <c r="C322" s="232"/>
      <c r="D322" s="232"/>
      <c r="E322" s="232"/>
      <c r="F322" s="232"/>
      <c r="G322" s="232"/>
      <c r="H322" s="232"/>
      <c r="I322" s="232"/>
      <c r="J322" s="232"/>
      <c r="K322" s="232"/>
      <c r="L322" s="232"/>
      <c r="M322" s="232"/>
      <c r="N322" s="232"/>
    </row>
    <row r="323" spans="2:14" x14ac:dyDescent="0.2">
      <c r="B323" s="232"/>
      <c r="C323" s="232"/>
      <c r="D323" s="232"/>
      <c r="E323" s="232"/>
      <c r="F323" s="232"/>
      <c r="G323" s="232"/>
      <c r="H323" s="232"/>
      <c r="I323" s="232"/>
      <c r="J323" s="232"/>
      <c r="K323" s="232"/>
      <c r="L323" s="232"/>
      <c r="M323" s="232"/>
      <c r="N323" s="232"/>
    </row>
    <row r="324" spans="2:14" x14ac:dyDescent="0.2">
      <c r="B324" s="232"/>
      <c r="C324" s="232"/>
      <c r="D324" s="232"/>
      <c r="E324" s="232"/>
      <c r="F324" s="232"/>
      <c r="G324" s="232"/>
      <c r="H324" s="232"/>
      <c r="I324" s="232"/>
      <c r="J324" s="232"/>
      <c r="K324" s="232"/>
      <c r="L324" s="232"/>
      <c r="M324" s="232"/>
      <c r="N324" s="232"/>
    </row>
    <row r="325" spans="2:14" x14ac:dyDescent="0.2">
      <c r="B325" s="232"/>
      <c r="C325" s="232"/>
      <c r="D325" s="232"/>
      <c r="E325" s="232"/>
      <c r="F325" s="232"/>
      <c r="G325" s="232"/>
      <c r="H325" s="232"/>
      <c r="I325" s="232"/>
      <c r="J325" s="232"/>
      <c r="K325" s="232"/>
      <c r="L325" s="232"/>
      <c r="M325" s="232"/>
      <c r="N325" s="232"/>
    </row>
    <row r="326" spans="2:14" x14ac:dyDescent="0.2">
      <c r="B326" s="232"/>
      <c r="C326" s="232"/>
      <c r="D326" s="232"/>
      <c r="E326" s="232"/>
      <c r="F326" s="232"/>
      <c r="G326" s="232"/>
      <c r="H326" s="232"/>
      <c r="I326" s="232"/>
      <c r="J326" s="232"/>
      <c r="K326" s="232"/>
      <c r="L326" s="232"/>
      <c r="M326" s="232"/>
      <c r="N326" s="232"/>
    </row>
    <row r="327" spans="2:14" x14ac:dyDescent="0.2">
      <c r="B327" s="232"/>
      <c r="C327" s="232"/>
      <c r="D327" s="232"/>
      <c r="E327" s="232"/>
      <c r="F327" s="232"/>
      <c r="G327" s="232"/>
      <c r="H327" s="232"/>
      <c r="I327" s="232"/>
      <c r="J327" s="232"/>
      <c r="K327" s="232"/>
      <c r="L327" s="232"/>
      <c r="M327" s="232"/>
      <c r="N327" s="232"/>
    </row>
    <row r="328" spans="2:14" x14ac:dyDescent="0.2">
      <c r="B328" s="232"/>
      <c r="C328" s="232"/>
      <c r="D328" s="232"/>
      <c r="E328" s="232"/>
      <c r="F328" s="232"/>
      <c r="G328" s="232"/>
      <c r="H328" s="232"/>
      <c r="I328" s="232"/>
      <c r="J328" s="232"/>
      <c r="K328" s="232"/>
      <c r="L328" s="232"/>
      <c r="M328" s="232"/>
      <c r="N328" s="232"/>
    </row>
    <row r="329" spans="2:14" x14ac:dyDescent="0.2">
      <c r="B329" s="232"/>
      <c r="C329" s="232"/>
      <c r="D329" s="232"/>
      <c r="E329" s="232"/>
      <c r="F329" s="232"/>
      <c r="G329" s="232"/>
      <c r="H329" s="232"/>
      <c r="I329" s="232"/>
      <c r="J329" s="232"/>
      <c r="K329" s="232"/>
      <c r="L329" s="232"/>
      <c r="M329" s="232"/>
      <c r="N329" s="232"/>
    </row>
    <row r="330" spans="2:14" x14ac:dyDescent="0.2">
      <c r="B330" s="232"/>
      <c r="C330" s="232"/>
      <c r="D330" s="232"/>
      <c r="E330" s="232"/>
      <c r="F330" s="232"/>
      <c r="G330" s="232"/>
      <c r="H330" s="232"/>
      <c r="I330" s="232"/>
      <c r="J330" s="232"/>
      <c r="K330" s="232"/>
      <c r="L330" s="232"/>
      <c r="M330" s="232"/>
      <c r="N330" s="232"/>
    </row>
    <row r="331" spans="2:14" x14ac:dyDescent="0.2">
      <c r="B331" s="232"/>
      <c r="C331" s="232"/>
      <c r="D331" s="232"/>
      <c r="E331" s="232"/>
      <c r="F331" s="232"/>
      <c r="G331" s="232"/>
      <c r="H331" s="232"/>
      <c r="I331" s="232"/>
      <c r="J331" s="232"/>
      <c r="K331" s="232"/>
      <c r="L331" s="232"/>
      <c r="M331" s="232"/>
      <c r="N331" s="232"/>
    </row>
    <row r="332" spans="2:14" x14ac:dyDescent="0.2">
      <c r="B332" s="232"/>
      <c r="C332" s="232"/>
      <c r="D332" s="232"/>
      <c r="E332" s="232"/>
      <c r="F332" s="232"/>
      <c r="G332" s="232"/>
      <c r="H332" s="232"/>
      <c r="I332" s="232"/>
      <c r="J332" s="232"/>
      <c r="K332" s="232"/>
      <c r="L332" s="232"/>
      <c r="M332" s="232"/>
      <c r="N332" s="232"/>
    </row>
    <row r="333" spans="2:14" x14ac:dyDescent="0.2">
      <c r="B333" s="232"/>
      <c r="C333" s="232"/>
      <c r="D333" s="232"/>
      <c r="E333" s="232"/>
      <c r="F333" s="232"/>
      <c r="G333" s="232"/>
      <c r="H333" s="232"/>
      <c r="I333" s="232"/>
      <c r="J333" s="232"/>
      <c r="K333" s="232"/>
      <c r="L333" s="232"/>
      <c r="M333" s="232"/>
      <c r="N333" s="232"/>
    </row>
    <row r="334" spans="2:14" x14ac:dyDescent="0.2">
      <c r="B334" s="232"/>
      <c r="C334" s="232"/>
      <c r="D334" s="232"/>
      <c r="E334" s="232"/>
      <c r="F334" s="232"/>
      <c r="G334" s="232"/>
      <c r="H334" s="232"/>
      <c r="I334" s="232"/>
      <c r="J334" s="232"/>
      <c r="K334" s="232"/>
      <c r="L334" s="232"/>
      <c r="M334" s="232"/>
      <c r="N334" s="232"/>
    </row>
    <row r="335" spans="2:14" x14ac:dyDescent="0.2">
      <c r="B335" s="232"/>
      <c r="C335" s="232"/>
      <c r="D335" s="232"/>
      <c r="E335" s="232"/>
      <c r="F335" s="232"/>
      <c r="G335" s="232"/>
      <c r="H335" s="232"/>
      <c r="I335" s="232"/>
      <c r="J335" s="232"/>
      <c r="K335" s="232"/>
      <c r="L335" s="232"/>
      <c r="M335" s="232"/>
      <c r="N335" s="232"/>
    </row>
    <row r="336" spans="2:14" x14ac:dyDescent="0.2">
      <c r="B336" s="232"/>
      <c r="C336" s="232"/>
      <c r="D336" s="232"/>
      <c r="E336" s="232"/>
      <c r="F336" s="232"/>
      <c r="G336" s="232"/>
      <c r="H336" s="232"/>
      <c r="I336" s="232"/>
      <c r="J336" s="232"/>
      <c r="K336" s="232"/>
      <c r="L336" s="232"/>
      <c r="M336" s="232"/>
      <c r="N336" s="232"/>
    </row>
    <row r="337" spans="2:14" x14ac:dyDescent="0.2">
      <c r="B337" s="232"/>
      <c r="C337" s="232"/>
      <c r="D337" s="232"/>
      <c r="E337" s="232"/>
      <c r="F337" s="232"/>
      <c r="G337" s="232"/>
      <c r="H337" s="232"/>
      <c r="I337" s="232"/>
      <c r="J337" s="232"/>
      <c r="K337" s="232"/>
      <c r="L337" s="232"/>
      <c r="M337" s="232"/>
      <c r="N337" s="232"/>
    </row>
    <row r="338" spans="2:14" x14ac:dyDescent="0.2">
      <c r="B338" s="232"/>
      <c r="C338" s="232"/>
      <c r="D338" s="232"/>
      <c r="E338" s="232"/>
      <c r="F338" s="232"/>
      <c r="G338" s="232"/>
      <c r="H338" s="232"/>
      <c r="I338" s="232"/>
      <c r="J338" s="232"/>
      <c r="K338" s="232"/>
      <c r="L338" s="232"/>
      <c r="M338" s="232"/>
      <c r="N338" s="232"/>
    </row>
    <row r="339" spans="2:14" x14ac:dyDescent="0.2">
      <c r="B339" s="232"/>
      <c r="C339" s="232"/>
      <c r="D339" s="232"/>
      <c r="E339" s="232"/>
      <c r="F339" s="232"/>
      <c r="G339" s="232"/>
      <c r="H339" s="232"/>
      <c r="I339" s="232"/>
      <c r="J339" s="232"/>
      <c r="K339" s="232"/>
      <c r="L339" s="232"/>
      <c r="M339" s="232"/>
      <c r="N339" s="232"/>
    </row>
    <row r="340" spans="2:14" x14ac:dyDescent="0.2">
      <c r="B340" s="232"/>
      <c r="C340" s="232"/>
      <c r="D340" s="232"/>
      <c r="E340" s="232"/>
      <c r="F340" s="232"/>
      <c r="G340" s="232"/>
      <c r="H340" s="232"/>
      <c r="I340" s="232"/>
      <c r="J340" s="232"/>
      <c r="K340" s="232"/>
      <c r="L340" s="232"/>
      <c r="M340" s="232"/>
      <c r="N340" s="232"/>
    </row>
    <row r="341" spans="2:14" x14ac:dyDescent="0.2">
      <c r="B341" s="232"/>
      <c r="C341" s="232"/>
      <c r="D341" s="232"/>
      <c r="E341" s="232"/>
      <c r="F341" s="232"/>
      <c r="G341" s="232"/>
      <c r="H341" s="232"/>
      <c r="I341" s="232"/>
      <c r="J341" s="232"/>
      <c r="K341" s="232"/>
      <c r="L341" s="232"/>
      <c r="M341" s="232"/>
      <c r="N341" s="232"/>
    </row>
    <row r="342" spans="2:14" x14ac:dyDescent="0.2">
      <c r="B342" s="232"/>
      <c r="C342" s="232"/>
      <c r="D342" s="232"/>
      <c r="E342" s="232"/>
      <c r="F342" s="232"/>
      <c r="G342" s="232"/>
      <c r="H342" s="232"/>
      <c r="I342" s="232"/>
      <c r="J342" s="232"/>
      <c r="K342" s="232"/>
      <c r="L342" s="232"/>
      <c r="M342" s="232"/>
      <c r="N342" s="232"/>
    </row>
    <row r="343" spans="2:14" x14ac:dyDescent="0.2">
      <c r="B343" s="232"/>
      <c r="C343" s="232"/>
      <c r="D343" s="232"/>
      <c r="E343" s="232"/>
      <c r="F343" s="232"/>
      <c r="G343" s="232"/>
      <c r="H343" s="232"/>
      <c r="I343" s="232"/>
      <c r="J343" s="232"/>
      <c r="K343" s="232"/>
      <c r="L343" s="232"/>
      <c r="M343" s="232"/>
      <c r="N343" s="232"/>
    </row>
    <row r="344" spans="2:14" x14ac:dyDescent="0.2">
      <c r="B344" s="232"/>
      <c r="C344" s="232"/>
      <c r="D344" s="232"/>
      <c r="E344" s="232"/>
      <c r="F344" s="232"/>
      <c r="G344" s="232"/>
      <c r="H344" s="232"/>
      <c r="I344" s="232"/>
      <c r="J344" s="232"/>
      <c r="K344" s="232"/>
      <c r="L344" s="232"/>
      <c r="M344" s="232"/>
      <c r="N344" s="232"/>
    </row>
    <row r="345" spans="2:14" x14ac:dyDescent="0.2">
      <c r="B345" s="232"/>
      <c r="C345" s="232"/>
      <c r="D345" s="232"/>
      <c r="E345" s="232"/>
      <c r="F345" s="232"/>
      <c r="G345" s="232"/>
      <c r="H345" s="232"/>
      <c r="I345" s="232"/>
      <c r="J345" s="232"/>
      <c r="K345" s="232"/>
      <c r="L345" s="232"/>
      <c r="M345" s="232"/>
      <c r="N345" s="232"/>
    </row>
    <row r="346" spans="2:14" x14ac:dyDescent="0.2">
      <c r="B346" s="232"/>
      <c r="C346" s="232"/>
      <c r="D346" s="232"/>
      <c r="E346" s="232"/>
      <c r="F346" s="232"/>
      <c r="G346" s="232"/>
      <c r="H346" s="232"/>
      <c r="I346" s="232"/>
      <c r="J346" s="232"/>
      <c r="K346" s="232"/>
      <c r="L346" s="232"/>
      <c r="M346" s="232"/>
      <c r="N346" s="232"/>
    </row>
    <row r="347" spans="2:14" x14ac:dyDescent="0.2">
      <c r="B347" s="232"/>
      <c r="C347" s="232"/>
      <c r="D347" s="232"/>
      <c r="E347" s="232"/>
      <c r="F347" s="232"/>
      <c r="G347" s="232"/>
      <c r="H347" s="232"/>
      <c r="I347" s="232"/>
      <c r="J347" s="232"/>
      <c r="K347" s="232"/>
      <c r="L347" s="232"/>
      <c r="M347" s="232"/>
      <c r="N347" s="232"/>
    </row>
    <row r="348" spans="2:14" x14ac:dyDescent="0.2">
      <c r="B348" s="232"/>
      <c r="C348" s="232"/>
      <c r="D348" s="232"/>
      <c r="E348" s="232"/>
      <c r="F348" s="232"/>
      <c r="G348" s="232"/>
      <c r="H348" s="232"/>
      <c r="I348" s="232"/>
      <c r="J348" s="232"/>
      <c r="K348" s="232"/>
      <c r="L348" s="232"/>
      <c r="M348" s="232"/>
      <c r="N348" s="232"/>
    </row>
    <row r="349" spans="2:14" x14ac:dyDescent="0.2">
      <c r="B349" s="232"/>
      <c r="C349" s="232"/>
      <c r="D349" s="232"/>
      <c r="E349" s="232"/>
      <c r="F349" s="232"/>
      <c r="G349" s="232"/>
      <c r="H349" s="232"/>
      <c r="I349" s="232"/>
      <c r="J349" s="232"/>
      <c r="K349" s="232"/>
      <c r="L349" s="232"/>
      <c r="M349" s="232"/>
      <c r="N349" s="232"/>
    </row>
    <row r="350" spans="2:14" x14ac:dyDescent="0.2">
      <c r="B350" s="232"/>
      <c r="C350" s="232"/>
      <c r="D350" s="232"/>
      <c r="E350" s="232"/>
      <c r="F350" s="232"/>
      <c r="G350" s="232"/>
      <c r="H350" s="232"/>
      <c r="I350" s="232"/>
      <c r="J350" s="232"/>
      <c r="K350" s="232"/>
      <c r="L350" s="232"/>
      <c r="M350" s="232"/>
      <c r="N350" s="232"/>
    </row>
    <row r="351" spans="2:14" x14ac:dyDescent="0.2">
      <c r="B351" s="232"/>
      <c r="C351" s="232"/>
      <c r="D351" s="232"/>
      <c r="E351" s="232"/>
      <c r="F351" s="232"/>
      <c r="G351" s="232"/>
      <c r="H351" s="232"/>
      <c r="I351" s="232"/>
      <c r="J351" s="232"/>
      <c r="K351" s="232"/>
      <c r="L351" s="232"/>
      <c r="M351" s="232"/>
      <c r="N351" s="232"/>
    </row>
    <row r="352" spans="2:14" x14ac:dyDescent="0.2">
      <c r="B352" s="232"/>
      <c r="C352" s="232"/>
      <c r="D352" s="232"/>
      <c r="E352" s="232"/>
      <c r="F352" s="232"/>
      <c r="G352" s="232"/>
      <c r="H352" s="232"/>
      <c r="I352" s="232"/>
      <c r="J352" s="232"/>
      <c r="K352" s="232"/>
      <c r="L352" s="232"/>
      <c r="M352" s="232"/>
      <c r="N352" s="232"/>
    </row>
    <row r="353" spans="2:14" x14ac:dyDescent="0.2">
      <c r="B353" s="232"/>
      <c r="C353" s="232"/>
      <c r="D353" s="232"/>
      <c r="E353" s="232"/>
      <c r="F353" s="232"/>
      <c r="G353" s="232"/>
      <c r="H353" s="232"/>
      <c r="I353" s="232"/>
      <c r="J353" s="232"/>
      <c r="K353" s="232"/>
      <c r="L353" s="232"/>
      <c r="M353" s="232"/>
      <c r="N353" s="232"/>
    </row>
    <row r="354" spans="2:14" x14ac:dyDescent="0.2">
      <c r="B354" s="232"/>
      <c r="C354" s="232"/>
      <c r="D354" s="232"/>
      <c r="E354" s="232"/>
      <c r="F354" s="232"/>
      <c r="G354" s="232"/>
      <c r="H354" s="232"/>
      <c r="I354" s="232"/>
      <c r="J354" s="232"/>
      <c r="K354" s="232"/>
      <c r="L354" s="232"/>
      <c r="M354" s="232"/>
      <c r="N354" s="232"/>
    </row>
    <row r="355" spans="2:14" x14ac:dyDescent="0.2">
      <c r="B355" s="232"/>
      <c r="C355" s="232"/>
      <c r="D355" s="232"/>
      <c r="E355" s="232"/>
      <c r="F355" s="232"/>
      <c r="G355" s="232"/>
      <c r="H355" s="232"/>
      <c r="I355" s="232"/>
      <c r="J355" s="232"/>
      <c r="K355" s="232"/>
      <c r="L355" s="232"/>
      <c r="M355" s="232"/>
      <c r="N355" s="232"/>
    </row>
    <row r="356" spans="2:14" x14ac:dyDescent="0.2">
      <c r="B356" s="232"/>
      <c r="C356" s="232"/>
      <c r="D356" s="232"/>
      <c r="E356" s="232"/>
      <c r="F356" s="232"/>
      <c r="G356" s="232"/>
      <c r="H356" s="232"/>
      <c r="I356" s="232"/>
      <c r="J356" s="232"/>
      <c r="K356" s="232"/>
      <c r="L356" s="232"/>
      <c r="M356" s="232"/>
      <c r="N356" s="232"/>
    </row>
    <row r="357" spans="2:14" x14ac:dyDescent="0.2">
      <c r="B357" s="232"/>
      <c r="C357" s="232"/>
      <c r="D357" s="232"/>
      <c r="E357" s="232"/>
      <c r="F357" s="232"/>
      <c r="G357" s="232"/>
      <c r="H357" s="232"/>
      <c r="I357" s="232"/>
      <c r="J357" s="232"/>
      <c r="K357" s="232"/>
      <c r="L357" s="232"/>
      <c r="M357" s="232"/>
      <c r="N357" s="232"/>
    </row>
    <row r="358" spans="2:14" x14ac:dyDescent="0.2">
      <c r="B358" s="232"/>
      <c r="C358" s="232"/>
      <c r="D358" s="232"/>
      <c r="E358" s="232"/>
      <c r="F358" s="232"/>
      <c r="G358" s="232"/>
      <c r="H358" s="232"/>
      <c r="I358" s="232"/>
      <c r="J358" s="232"/>
      <c r="K358" s="232"/>
      <c r="L358" s="232"/>
      <c r="M358" s="232"/>
      <c r="N358" s="232"/>
    </row>
    <row r="359" spans="2:14" x14ac:dyDescent="0.2">
      <c r="B359" s="232"/>
      <c r="C359" s="232"/>
      <c r="D359" s="232"/>
      <c r="E359" s="232"/>
      <c r="F359" s="232"/>
      <c r="G359" s="232"/>
      <c r="H359" s="232"/>
      <c r="I359" s="232"/>
      <c r="J359" s="232"/>
      <c r="K359" s="232"/>
      <c r="L359" s="232"/>
      <c r="M359" s="232"/>
      <c r="N359" s="232"/>
    </row>
    <row r="360" spans="2:14" x14ac:dyDescent="0.2">
      <c r="B360" s="232"/>
      <c r="C360" s="232"/>
      <c r="D360" s="232"/>
      <c r="E360" s="232"/>
      <c r="F360" s="232"/>
      <c r="G360" s="232"/>
      <c r="H360" s="232"/>
      <c r="I360" s="232"/>
      <c r="J360" s="232"/>
      <c r="K360" s="232"/>
      <c r="L360" s="232"/>
      <c r="M360" s="232"/>
      <c r="N360" s="232"/>
    </row>
    <row r="361" spans="2:14" x14ac:dyDescent="0.2">
      <c r="B361" s="232"/>
      <c r="C361" s="232"/>
      <c r="D361" s="232"/>
      <c r="E361" s="232"/>
      <c r="F361" s="232"/>
      <c r="G361" s="232"/>
      <c r="H361" s="232"/>
      <c r="I361" s="232"/>
      <c r="J361" s="232"/>
      <c r="K361" s="232"/>
      <c r="L361" s="232"/>
      <c r="M361" s="232"/>
      <c r="N361" s="232"/>
    </row>
    <row r="362" spans="2:14" x14ac:dyDescent="0.2">
      <c r="B362" s="232"/>
      <c r="C362" s="232"/>
      <c r="D362" s="232"/>
      <c r="E362" s="232"/>
      <c r="F362" s="232"/>
      <c r="G362" s="232"/>
      <c r="H362" s="232"/>
      <c r="I362" s="232"/>
      <c r="J362" s="232"/>
      <c r="K362" s="232"/>
      <c r="L362" s="232"/>
      <c r="M362" s="232"/>
      <c r="N362" s="232"/>
    </row>
    <row r="363" spans="2:14" x14ac:dyDescent="0.2">
      <c r="B363" s="232"/>
      <c r="C363" s="232"/>
      <c r="D363" s="232"/>
      <c r="E363" s="232"/>
      <c r="F363" s="232"/>
      <c r="G363" s="232"/>
      <c r="H363" s="232"/>
      <c r="I363" s="232"/>
      <c r="J363" s="232"/>
      <c r="K363" s="232"/>
      <c r="L363" s="232"/>
      <c r="M363" s="232"/>
      <c r="N363" s="232"/>
    </row>
    <row r="364" spans="2:14" x14ac:dyDescent="0.2">
      <c r="B364" s="232"/>
      <c r="C364" s="232"/>
      <c r="D364" s="232"/>
      <c r="E364" s="232"/>
      <c r="F364" s="232"/>
      <c r="G364" s="232"/>
      <c r="H364" s="232"/>
      <c r="I364" s="232"/>
      <c r="J364" s="232"/>
      <c r="K364" s="232"/>
      <c r="L364" s="232"/>
      <c r="M364" s="232"/>
      <c r="N364" s="232"/>
    </row>
    <row r="365" spans="2:14" x14ac:dyDescent="0.2">
      <c r="B365" s="232"/>
      <c r="C365" s="232"/>
      <c r="D365" s="232"/>
      <c r="E365" s="232"/>
      <c r="F365" s="232"/>
      <c r="G365" s="232"/>
      <c r="H365" s="232"/>
      <c r="I365" s="232"/>
      <c r="J365" s="232"/>
      <c r="K365" s="232"/>
      <c r="L365" s="232"/>
      <c r="M365" s="232"/>
      <c r="N365" s="232"/>
    </row>
    <row r="366" spans="2:14" x14ac:dyDescent="0.2">
      <c r="B366" s="232"/>
      <c r="C366" s="232"/>
      <c r="D366" s="232"/>
      <c r="E366" s="232"/>
      <c r="F366" s="232"/>
      <c r="G366" s="232"/>
      <c r="H366" s="232"/>
      <c r="I366" s="232"/>
      <c r="J366" s="232"/>
      <c r="K366" s="232"/>
      <c r="L366" s="232"/>
      <c r="M366" s="232"/>
      <c r="N366" s="232"/>
    </row>
    <row r="367" spans="2:14" x14ac:dyDescent="0.2">
      <c r="B367" s="232"/>
      <c r="C367" s="232"/>
      <c r="D367" s="232"/>
      <c r="E367" s="232"/>
      <c r="F367" s="232"/>
      <c r="G367" s="232"/>
      <c r="H367" s="232"/>
      <c r="I367" s="232"/>
      <c r="J367" s="232"/>
      <c r="K367" s="232"/>
      <c r="L367" s="232"/>
      <c r="M367" s="232"/>
      <c r="N367" s="232"/>
    </row>
    <row r="368" spans="2:14" x14ac:dyDescent="0.2">
      <c r="B368" s="232"/>
      <c r="C368" s="232"/>
      <c r="D368" s="232"/>
      <c r="E368" s="232"/>
      <c r="F368" s="232"/>
      <c r="G368" s="232"/>
      <c r="H368" s="232"/>
      <c r="I368" s="232"/>
      <c r="J368" s="232"/>
      <c r="K368" s="232"/>
      <c r="L368" s="232"/>
      <c r="M368" s="232"/>
      <c r="N368" s="232"/>
    </row>
    <row r="369" spans="2:14" x14ac:dyDescent="0.2">
      <c r="B369" s="232"/>
      <c r="C369" s="232"/>
      <c r="D369" s="232"/>
      <c r="E369" s="232"/>
      <c r="F369" s="232"/>
      <c r="G369" s="232"/>
      <c r="H369" s="232"/>
      <c r="I369" s="232"/>
      <c r="J369" s="232"/>
      <c r="K369" s="232"/>
      <c r="L369" s="232"/>
      <c r="M369" s="232"/>
      <c r="N369" s="232"/>
    </row>
    <row r="370" spans="2:14" x14ac:dyDescent="0.2">
      <c r="B370" s="232"/>
      <c r="C370" s="232"/>
      <c r="D370" s="232"/>
      <c r="E370" s="232"/>
      <c r="F370" s="232"/>
      <c r="G370" s="232"/>
      <c r="H370" s="232"/>
      <c r="I370" s="232"/>
      <c r="J370" s="232"/>
      <c r="K370" s="232"/>
      <c r="L370" s="232"/>
      <c r="M370" s="232"/>
      <c r="N370" s="232"/>
    </row>
    <row r="371" spans="2:14" x14ac:dyDescent="0.2">
      <c r="B371" s="232"/>
      <c r="C371" s="232"/>
      <c r="D371" s="232"/>
      <c r="E371" s="232"/>
      <c r="F371" s="232"/>
      <c r="G371" s="232"/>
      <c r="H371" s="232"/>
      <c r="I371" s="232"/>
      <c r="J371" s="232"/>
      <c r="K371" s="232"/>
      <c r="L371" s="232"/>
      <c r="M371" s="232"/>
      <c r="N371" s="232"/>
    </row>
    <row r="372" spans="2:14" x14ac:dyDescent="0.2">
      <c r="B372" s="232"/>
      <c r="C372" s="232"/>
      <c r="D372" s="232"/>
      <c r="E372" s="232"/>
      <c r="F372" s="232"/>
      <c r="G372" s="232"/>
      <c r="H372" s="232"/>
      <c r="I372" s="232"/>
      <c r="J372" s="232"/>
      <c r="K372" s="232"/>
      <c r="L372" s="232"/>
      <c r="M372" s="232"/>
      <c r="N372" s="232"/>
    </row>
    <row r="373" spans="2:14" x14ac:dyDescent="0.2">
      <c r="B373" s="232"/>
      <c r="C373" s="232"/>
      <c r="D373" s="232"/>
      <c r="E373" s="232"/>
      <c r="F373" s="232"/>
      <c r="G373" s="232"/>
      <c r="H373" s="232"/>
      <c r="I373" s="232"/>
      <c r="J373" s="232"/>
      <c r="K373" s="232"/>
      <c r="L373" s="232"/>
      <c r="M373" s="232"/>
      <c r="N373" s="232"/>
    </row>
    <row r="374" spans="2:14" x14ac:dyDescent="0.2">
      <c r="B374" s="232"/>
      <c r="C374" s="232"/>
      <c r="D374" s="232"/>
      <c r="E374" s="232"/>
      <c r="F374" s="232"/>
      <c r="G374" s="232"/>
      <c r="H374" s="232"/>
      <c r="I374" s="232"/>
      <c r="J374" s="232"/>
      <c r="K374" s="232"/>
      <c r="L374" s="232"/>
      <c r="M374" s="232"/>
      <c r="N374" s="232"/>
    </row>
    <row r="375" spans="2:14" x14ac:dyDescent="0.2">
      <c r="B375" s="232"/>
      <c r="C375" s="232"/>
      <c r="D375" s="232"/>
      <c r="E375" s="232"/>
      <c r="F375" s="232"/>
      <c r="G375" s="232"/>
      <c r="H375" s="232"/>
      <c r="I375" s="232"/>
      <c r="J375" s="232"/>
      <c r="K375" s="232"/>
      <c r="L375" s="232"/>
      <c r="M375" s="232"/>
      <c r="N375" s="232"/>
    </row>
    <row r="376" spans="2:14" x14ac:dyDescent="0.2">
      <c r="B376" s="232"/>
      <c r="C376" s="232"/>
      <c r="D376" s="232"/>
      <c r="E376" s="232"/>
      <c r="F376" s="232"/>
      <c r="G376" s="232"/>
      <c r="H376" s="232"/>
      <c r="I376" s="232"/>
      <c r="J376" s="232"/>
      <c r="K376" s="232"/>
      <c r="L376" s="232"/>
      <c r="M376" s="232"/>
      <c r="N376" s="232"/>
    </row>
    <row r="377" spans="2:14" x14ac:dyDescent="0.2">
      <c r="B377" s="232"/>
      <c r="C377" s="232"/>
      <c r="D377" s="232"/>
      <c r="E377" s="232"/>
      <c r="F377" s="232"/>
      <c r="G377" s="232"/>
      <c r="H377" s="232"/>
      <c r="I377" s="232"/>
      <c r="J377" s="232"/>
      <c r="K377" s="232"/>
      <c r="L377" s="232"/>
      <c r="M377" s="232"/>
      <c r="N377" s="232"/>
    </row>
    <row r="378" spans="2:14" x14ac:dyDescent="0.2">
      <c r="B378" s="232"/>
      <c r="C378" s="232"/>
      <c r="D378" s="232"/>
      <c r="E378" s="232"/>
      <c r="F378" s="232"/>
      <c r="G378" s="232"/>
      <c r="H378" s="232"/>
      <c r="I378" s="232"/>
      <c r="J378" s="232"/>
      <c r="K378" s="232"/>
      <c r="L378" s="232"/>
      <c r="M378" s="232"/>
      <c r="N378" s="232"/>
    </row>
    <row r="379" spans="2:14" x14ac:dyDescent="0.2">
      <c r="B379" s="232"/>
      <c r="C379" s="232"/>
      <c r="D379" s="232"/>
      <c r="E379" s="232"/>
      <c r="F379" s="232"/>
      <c r="G379" s="232"/>
      <c r="H379" s="232"/>
      <c r="I379" s="232"/>
      <c r="J379" s="232"/>
      <c r="K379" s="232"/>
      <c r="L379" s="232"/>
      <c r="M379" s="232"/>
      <c r="N379" s="232"/>
    </row>
    <row r="380" spans="2:14" x14ac:dyDescent="0.2">
      <c r="B380" s="232"/>
      <c r="C380" s="232"/>
      <c r="D380" s="232"/>
      <c r="E380" s="232"/>
      <c r="F380" s="232"/>
      <c r="G380" s="232"/>
      <c r="H380" s="232"/>
      <c r="I380" s="232"/>
      <c r="J380" s="232"/>
      <c r="K380" s="232"/>
      <c r="L380" s="232"/>
      <c r="M380" s="232"/>
      <c r="N380" s="232"/>
    </row>
    <row r="381" spans="2:14" x14ac:dyDescent="0.2">
      <c r="B381" s="232"/>
      <c r="C381" s="232"/>
      <c r="D381" s="232"/>
      <c r="E381" s="232"/>
      <c r="F381" s="232"/>
      <c r="G381" s="232"/>
      <c r="H381" s="232"/>
      <c r="I381" s="232"/>
      <c r="J381" s="232"/>
      <c r="K381" s="232"/>
      <c r="L381" s="232"/>
      <c r="M381" s="232"/>
      <c r="N381" s="232"/>
    </row>
    <row r="382" spans="2:14" x14ac:dyDescent="0.2">
      <c r="B382" s="232"/>
      <c r="C382" s="232"/>
      <c r="D382" s="232"/>
      <c r="E382" s="232"/>
      <c r="F382" s="232"/>
      <c r="G382" s="232"/>
      <c r="H382" s="232"/>
      <c r="I382" s="232"/>
      <c r="J382" s="232"/>
      <c r="K382" s="232"/>
      <c r="L382" s="232"/>
      <c r="M382" s="232"/>
      <c r="N382" s="232"/>
    </row>
    <row r="383" spans="2:14" x14ac:dyDescent="0.2">
      <c r="B383" s="232"/>
      <c r="C383" s="232"/>
      <c r="D383" s="232"/>
      <c r="E383" s="232"/>
      <c r="F383" s="232"/>
      <c r="G383" s="232"/>
      <c r="H383" s="232"/>
      <c r="I383" s="232"/>
      <c r="J383" s="232"/>
      <c r="K383" s="232"/>
      <c r="L383" s="232"/>
      <c r="M383" s="232"/>
      <c r="N383" s="232"/>
    </row>
    <row r="384" spans="2:14" x14ac:dyDescent="0.2">
      <c r="B384" s="232"/>
      <c r="C384" s="232"/>
      <c r="D384" s="232"/>
      <c r="E384" s="232"/>
      <c r="F384" s="232"/>
      <c r="G384" s="232"/>
      <c r="H384" s="232"/>
      <c r="I384" s="232"/>
      <c r="J384" s="232"/>
      <c r="K384" s="232"/>
      <c r="L384" s="232"/>
      <c r="M384" s="232"/>
      <c r="N384" s="232"/>
    </row>
    <row r="385" spans="2:14" x14ac:dyDescent="0.2">
      <c r="B385" s="232"/>
      <c r="C385" s="232"/>
      <c r="D385" s="232"/>
      <c r="E385" s="232"/>
      <c r="F385" s="232"/>
      <c r="G385" s="232"/>
      <c r="H385" s="232"/>
      <c r="I385" s="232"/>
      <c r="J385" s="232"/>
      <c r="K385" s="232"/>
      <c r="L385" s="232"/>
      <c r="M385" s="232"/>
      <c r="N385" s="232"/>
    </row>
    <row r="386" spans="2:14" x14ac:dyDescent="0.2">
      <c r="B386" s="232"/>
      <c r="C386" s="232"/>
      <c r="D386" s="232"/>
      <c r="E386" s="232"/>
      <c r="F386" s="232"/>
      <c r="G386" s="232"/>
      <c r="H386" s="232"/>
      <c r="I386" s="232"/>
      <c r="J386" s="232"/>
      <c r="K386" s="232"/>
      <c r="L386" s="232"/>
      <c r="M386" s="232"/>
      <c r="N386" s="232"/>
    </row>
    <row r="387" spans="2:14" x14ac:dyDescent="0.2">
      <c r="B387" s="232"/>
      <c r="C387" s="232"/>
      <c r="D387" s="232"/>
      <c r="E387" s="232"/>
      <c r="F387" s="232"/>
      <c r="G387" s="232"/>
      <c r="H387" s="232"/>
      <c r="I387" s="232"/>
      <c r="J387" s="232"/>
      <c r="K387" s="232"/>
      <c r="L387" s="232"/>
      <c r="M387" s="232"/>
      <c r="N387" s="232"/>
    </row>
    <row r="388" spans="2:14" x14ac:dyDescent="0.2">
      <c r="B388" s="232"/>
      <c r="C388" s="232"/>
      <c r="D388" s="232"/>
      <c r="E388" s="232"/>
      <c r="F388" s="232"/>
      <c r="G388" s="232"/>
      <c r="H388" s="232"/>
      <c r="I388" s="232"/>
      <c r="J388" s="232"/>
      <c r="K388" s="232"/>
      <c r="L388" s="232"/>
      <c r="M388" s="232"/>
      <c r="N388" s="232"/>
    </row>
    <row r="389" spans="2:14" x14ac:dyDescent="0.2">
      <c r="B389" s="232"/>
      <c r="C389" s="232"/>
      <c r="D389" s="232"/>
      <c r="E389" s="232"/>
      <c r="F389" s="232"/>
      <c r="G389" s="232"/>
      <c r="H389" s="232"/>
      <c r="I389" s="232"/>
      <c r="J389" s="232"/>
      <c r="K389" s="232"/>
      <c r="L389" s="232"/>
      <c r="M389" s="232"/>
      <c r="N389" s="232"/>
    </row>
    <row r="390" spans="2:14" x14ac:dyDescent="0.2">
      <c r="B390" s="232"/>
      <c r="C390" s="232"/>
      <c r="D390" s="232"/>
      <c r="E390" s="232"/>
      <c r="F390" s="232"/>
      <c r="G390" s="232"/>
      <c r="H390" s="232"/>
      <c r="I390" s="232"/>
      <c r="J390" s="232"/>
      <c r="K390" s="232"/>
      <c r="L390" s="232"/>
      <c r="M390" s="232"/>
      <c r="N390" s="232"/>
    </row>
    <row r="391" spans="2:14" x14ac:dyDescent="0.2">
      <c r="B391" s="232"/>
      <c r="C391" s="232"/>
      <c r="D391" s="232"/>
      <c r="E391" s="232"/>
      <c r="F391" s="232"/>
      <c r="G391" s="232"/>
      <c r="H391" s="232"/>
      <c r="I391" s="232"/>
      <c r="J391" s="232"/>
      <c r="K391" s="232"/>
      <c r="L391" s="232"/>
      <c r="M391" s="232"/>
      <c r="N391" s="232"/>
    </row>
    <row r="392" spans="2:14" x14ac:dyDescent="0.2">
      <c r="B392" s="232"/>
      <c r="C392" s="232"/>
      <c r="D392" s="232"/>
      <c r="E392" s="232"/>
      <c r="F392" s="232"/>
      <c r="G392" s="232"/>
      <c r="H392" s="232"/>
      <c r="I392" s="232"/>
      <c r="J392" s="232"/>
      <c r="K392" s="232"/>
      <c r="L392" s="232"/>
      <c r="M392" s="232"/>
      <c r="N392" s="232"/>
    </row>
    <row r="393" spans="2:14" x14ac:dyDescent="0.2">
      <c r="B393" s="232"/>
      <c r="C393" s="232"/>
      <c r="D393" s="232"/>
      <c r="E393" s="232"/>
      <c r="F393" s="232"/>
      <c r="G393" s="232"/>
      <c r="H393" s="232"/>
      <c r="I393" s="232"/>
      <c r="J393" s="232"/>
      <c r="K393" s="232"/>
      <c r="L393" s="232"/>
      <c r="M393" s="232"/>
      <c r="N393" s="232"/>
    </row>
    <row r="394" spans="2:14" x14ac:dyDescent="0.2">
      <c r="B394" s="232"/>
      <c r="C394" s="232"/>
      <c r="D394" s="232"/>
      <c r="E394" s="232"/>
      <c r="F394" s="232"/>
      <c r="G394" s="232"/>
      <c r="H394" s="232"/>
      <c r="I394" s="232"/>
      <c r="J394" s="232"/>
      <c r="K394" s="232"/>
      <c r="L394" s="232"/>
      <c r="M394" s="232"/>
      <c r="N394" s="232"/>
    </row>
    <row r="395" spans="2:14" x14ac:dyDescent="0.2">
      <c r="B395" s="232"/>
      <c r="C395" s="232"/>
      <c r="D395" s="232"/>
      <c r="E395" s="232"/>
      <c r="F395" s="232"/>
      <c r="G395" s="232"/>
      <c r="H395" s="232"/>
      <c r="I395" s="232"/>
      <c r="J395" s="232"/>
      <c r="K395" s="232"/>
      <c r="L395" s="232"/>
      <c r="M395" s="232"/>
      <c r="N395" s="232"/>
    </row>
    <row r="396" spans="2:14" x14ac:dyDescent="0.2">
      <c r="B396" s="232"/>
      <c r="C396" s="232"/>
      <c r="D396" s="232"/>
      <c r="E396" s="232"/>
      <c r="F396" s="232"/>
      <c r="G396" s="232"/>
      <c r="H396" s="232"/>
      <c r="I396" s="232"/>
      <c r="J396" s="232"/>
      <c r="K396" s="232"/>
      <c r="L396" s="232"/>
      <c r="M396" s="232"/>
      <c r="N396" s="232"/>
    </row>
    <row r="397" spans="2:14" x14ac:dyDescent="0.2">
      <c r="B397" s="232"/>
      <c r="C397" s="232"/>
      <c r="D397" s="232"/>
      <c r="E397" s="232"/>
      <c r="F397" s="232"/>
      <c r="G397" s="232"/>
      <c r="H397" s="232"/>
      <c r="I397" s="232"/>
      <c r="J397" s="232"/>
      <c r="K397" s="232"/>
      <c r="L397" s="232"/>
      <c r="M397" s="232"/>
      <c r="N397" s="232"/>
    </row>
    <row r="398" spans="2:14" x14ac:dyDescent="0.2">
      <c r="B398" s="232"/>
      <c r="C398" s="232"/>
      <c r="D398" s="232"/>
      <c r="E398" s="232"/>
      <c r="F398" s="232"/>
      <c r="G398" s="232"/>
      <c r="H398" s="232"/>
      <c r="I398" s="232"/>
      <c r="J398" s="232"/>
      <c r="K398" s="232"/>
      <c r="L398" s="232"/>
      <c r="M398" s="232"/>
      <c r="N398" s="232"/>
    </row>
    <row r="399" spans="2:14" x14ac:dyDescent="0.2">
      <c r="B399" s="232"/>
      <c r="C399" s="232"/>
      <c r="D399" s="232"/>
      <c r="E399" s="232"/>
      <c r="F399" s="232"/>
      <c r="G399" s="232"/>
      <c r="H399" s="232"/>
      <c r="I399" s="232"/>
      <c r="J399" s="232"/>
      <c r="K399" s="232"/>
      <c r="L399" s="232"/>
      <c r="M399" s="232"/>
      <c r="N399" s="232"/>
    </row>
    <row r="400" spans="2:14" x14ac:dyDescent="0.2">
      <c r="B400" s="232"/>
      <c r="C400" s="232"/>
      <c r="D400" s="232"/>
      <c r="E400" s="232"/>
      <c r="F400" s="232"/>
      <c r="G400" s="232"/>
      <c r="H400" s="232"/>
      <c r="I400" s="232"/>
      <c r="J400" s="232"/>
      <c r="K400" s="232"/>
      <c r="L400" s="232"/>
      <c r="M400" s="232"/>
      <c r="N400" s="232"/>
    </row>
    <row r="401" spans="2:14" x14ac:dyDescent="0.2">
      <c r="B401" s="232"/>
      <c r="C401" s="232"/>
      <c r="D401" s="232"/>
      <c r="E401" s="232"/>
      <c r="F401" s="232"/>
      <c r="G401" s="232"/>
      <c r="H401" s="232"/>
      <c r="I401" s="232"/>
      <c r="J401" s="232"/>
      <c r="K401" s="232"/>
      <c r="L401" s="232"/>
      <c r="M401" s="232"/>
      <c r="N401" s="232"/>
    </row>
    <row r="402" spans="2:14" x14ac:dyDescent="0.2">
      <c r="B402" s="232"/>
      <c r="C402" s="232"/>
      <c r="D402" s="232"/>
      <c r="E402" s="232"/>
      <c r="F402" s="232"/>
      <c r="G402" s="232"/>
      <c r="H402" s="232"/>
      <c r="I402" s="232"/>
      <c r="J402" s="232"/>
      <c r="K402" s="232"/>
      <c r="L402" s="232"/>
      <c r="M402" s="232"/>
      <c r="N402" s="232"/>
    </row>
    <row r="403" spans="2:14" x14ac:dyDescent="0.2">
      <c r="B403" s="232"/>
      <c r="C403" s="232"/>
      <c r="D403" s="232"/>
      <c r="E403" s="232"/>
      <c r="F403" s="232"/>
      <c r="G403" s="232"/>
      <c r="H403" s="232"/>
      <c r="I403" s="232"/>
      <c r="J403" s="232"/>
      <c r="K403" s="232"/>
      <c r="L403" s="232"/>
      <c r="M403" s="232"/>
      <c r="N403" s="232"/>
    </row>
    <row r="404" spans="2:14" x14ac:dyDescent="0.2">
      <c r="B404" s="232"/>
      <c r="C404" s="232"/>
      <c r="D404" s="232"/>
      <c r="E404" s="232"/>
      <c r="F404" s="232"/>
      <c r="G404" s="232"/>
      <c r="H404" s="232"/>
      <c r="I404" s="232"/>
      <c r="J404" s="232"/>
      <c r="K404" s="232"/>
      <c r="L404" s="232"/>
      <c r="M404" s="232"/>
      <c r="N404" s="232"/>
    </row>
    <row r="405" spans="2:14" x14ac:dyDescent="0.2">
      <c r="B405" s="232"/>
      <c r="C405" s="232"/>
      <c r="D405" s="232"/>
      <c r="E405" s="232"/>
      <c r="F405" s="232"/>
      <c r="G405" s="232"/>
      <c r="H405" s="232"/>
      <c r="I405" s="232"/>
      <c r="J405" s="232"/>
      <c r="K405" s="232"/>
      <c r="L405" s="232"/>
      <c r="M405" s="232"/>
      <c r="N405" s="232"/>
    </row>
    <row r="406" spans="2:14" x14ac:dyDescent="0.2">
      <c r="B406" s="232"/>
      <c r="C406" s="232"/>
      <c r="D406" s="232"/>
      <c r="E406" s="232"/>
      <c r="F406" s="232"/>
      <c r="G406" s="232"/>
      <c r="H406" s="232"/>
      <c r="I406" s="232"/>
      <c r="J406" s="232"/>
      <c r="K406" s="232"/>
      <c r="L406" s="232"/>
      <c r="M406" s="232"/>
      <c r="N406" s="232"/>
    </row>
    <row r="407" spans="2:14" x14ac:dyDescent="0.2">
      <c r="B407" s="232"/>
      <c r="C407" s="232"/>
      <c r="D407" s="232"/>
      <c r="E407" s="232"/>
      <c r="F407" s="232"/>
      <c r="G407" s="232"/>
      <c r="H407" s="232"/>
      <c r="I407" s="232"/>
      <c r="J407" s="232"/>
      <c r="K407" s="232"/>
      <c r="L407" s="232"/>
      <c r="M407" s="232"/>
      <c r="N407" s="232"/>
    </row>
    <row r="408" spans="2:14" x14ac:dyDescent="0.2">
      <c r="B408" s="232"/>
      <c r="C408" s="232"/>
      <c r="D408" s="232"/>
      <c r="E408" s="232"/>
      <c r="F408" s="232"/>
      <c r="G408" s="232"/>
      <c r="H408" s="232"/>
      <c r="I408" s="232"/>
      <c r="J408" s="232"/>
      <c r="K408" s="232"/>
      <c r="L408" s="232"/>
      <c r="M408" s="232"/>
      <c r="N408" s="232"/>
    </row>
    <row r="409" spans="2:14" x14ac:dyDescent="0.2">
      <c r="B409" s="232"/>
      <c r="C409" s="232"/>
      <c r="D409" s="232"/>
      <c r="E409" s="232"/>
      <c r="F409" s="232"/>
      <c r="G409" s="232"/>
      <c r="H409" s="232"/>
      <c r="I409" s="232"/>
      <c r="J409" s="232"/>
      <c r="K409" s="232"/>
      <c r="L409" s="232"/>
      <c r="M409" s="232"/>
      <c r="N409" s="232"/>
    </row>
    <row r="410" spans="2:14" x14ac:dyDescent="0.2">
      <c r="B410" s="232"/>
      <c r="C410" s="232"/>
      <c r="D410" s="232"/>
      <c r="E410" s="232"/>
      <c r="F410" s="232"/>
      <c r="G410" s="232"/>
      <c r="H410" s="232"/>
      <c r="I410" s="232"/>
      <c r="J410" s="232"/>
      <c r="K410" s="232"/>
      <c r="L410" s="232"/>
      <c r="M410" s="232"/>
      <c r="N410" s="232"/>
    </row>
    <row r="411" spans="2:14" x14ac:dyDescent="0.2">
      <c r="B411" s="232"/>
      <c r="C411" s="232"/>
      <c r="D411" s="232"/>
      <c r="E411" s="232"/>
      <c r="F411" s="232"/>
      <c r="G411" s="232"/>
      <c r="H411" s="232"/>
      <c r="I411" s="232"/>
      <c r="J411" s="232"/>
      <c r="K411" s="232"/>
      <c r="L411" s="232"/>
      <c r="M411" s="232"/>
      <c r="N411" s="232"/>
    </row>
    <row r="412" spans="2:14" x14ac:dyDescent="0.2">
      <c r="B412" s="232"/>
      <c r="C412" s="232"/>
      <c r="D412" s="232"/>
      <c r="E412" s="232"/>
      <c r="F412" s="232"/>
      <c r="G412" s="232"/>
      <c r="H412" s="232"/>
      <c r="I412" s="232"/>
      <c r="J412" s="232"/>
      <c r="K412" s="232"/>
      <c r="L412" s="232"/>
      <c r="M412" s="232"/>
      <c r="N412" s="232"/>
    </row>
    <row r="413" spans="2:14" x14ac:dyDescent="0.2">
      <c r="B413" s="232"/>
      <c r="C413" s="232"/>
      <c r="D413" s="232"/>
      <c r="E413" s="232"/>
      <c r="F413" s="232"/>
      <c r="G413" s="232"/>
      <c r="H413" s="232"/>
      <c r="I413" s="232"/>
      <c r="J413" s="232"/>
      <c r="K413" s="232"/>
      <c r="L413" s="232"/>
      <c r="M413" s="232"/>
      <c r="N413" s="232"/>
    </row>
    <row r="414" spans="2:14" x14ac:dyDescent="0.2">
      <c r="B414" s="232"/>
      <c r="C414" s="232"/>
      <c r="D414" s="232"/>
      <c r="E414" s="232"/>
      <c r="F414" s="232"/>
      <c r="G414" s="232"/>
      <c r="H414" s="232"/>
      <c r="I414" s="232"/>
      <c r="J414" s="232"/>
      <c r="K414" s="232"/>
      <c r="L414" s="232"/>
      <c r="M414" s="232"/>
      <c r="N414" s="232"/>
    </row>
    <row r="415" spans="2:14" x14ac:dyDescent="0.2">
      <c r="B415" s="232"/>
      <c r="C415" s="232"/>
      <c r="D415" s="232"/>
      <c r="E415" s="232"/>
      <c r="F415" s="232"/>
      <c r="G415" s="232"/>
      <c r="H415" s="232"/>
      <c r="I415" s="232"/>
      <c r="J415" s="232"/>
      <c r="K415" s="232"/>
      <c r="L415" s="232"/>
      <c r="M415" s="232"/>
      <c r="N415" s="232"/>
    </row>
    <row r="416" spans="2:14" x14ac:dyDescent="0.2">
      <c r="B416" s="232"/>
      <c r="C416" s="232"/>
      <c r="D416" s="232"/>
      <c r="E416" s="232"/>
      <c r="F416" s="232"/>
      <c r="G416" s="232"/>
      <c r="H416" s="232"/>
      <c r="I416" s="232"/>
      <c r="J416" s="232"/>
      <c r="K416" s="232"/>
      <c r="L416" s="232"/>
      <c r="M416" s="232"/>
      <c r="N416" s="232"/>
    </row>
    <row r="417" spans="2:14" x14ac:dyDescent="0.2">
      <c r="B417" s="232"/>
      <c r="C417" s="232"/>
      <c r="D417" s="232"/>
      <c r="E417" s="232"/>
      <c r="F417" s="232"/>
      <c r="G417" s="232"/>
      <c r="H417" s="232"/>
      <c r="I417" s="232"/>
      <c r="J417" s="232"/>
      <c r="K417" s="232"/>
      <c r="L417" s="232"/>
      <c r="M417" s="232"/>
      <c r="N417" s="232"/>
    </row>
    <row r="418" spans="2:14" x14ac:dyDescent="0.2">
      <c r="B418" s="232"/>
      <c r="C418" s="232"/>
      <c r="D418" s="232"/>
      <c r="E418" s="232"/>
      <c r="F418" s="232"/>
      <c r="G418" s="232"/>
      <c r="H418" s="232"/>
      <c r="I418" s="232"/>
      <c r="J418" s="232"/>
      <c r="K418" s="232"/>
      <c r="L418" s="232"/>
      <c r="M418" s="232"/>
      <c r="N418" s="232"/>
    </row>
    <row r="419" spans="2:14" x14ac:dyDescent="0.2">
      <c r="B419" s="232"/>
      <c r="C419" s="232"/>
      <c r="D419" s="232"/>
      <c r="E419" s="232"/>
      <c r="F419" s="232"/>
      <c r="G419" s="232"/>
      <c r="H419" s="232"/>
      <c r="I419" s="232"/>
      <c r="J419" s="232"/>
      <c r="K419" s="232"/>
      <c r="L419" s="232"/>
      <c r="M419" s="232"/>
      <c r="N419" s="232"/>
    </row>
    <row r="420" spans="2:14" x14ac:dyDescent="0.2">
      <c r="B420" s="232"/>
      <c r="C420" s="232"/>
      <c r="D420" s="232"/>
      <c r="E420" s="232"/>
      <c r="F420" s="232"/>
      <c r="G420" s="232"/>
      <c r="H420" s="232"/>
      <c r="I420" s="232"/>
      <c r="J420" s="232"/>
      <c r="K420" s="232"/>
      <c r="L420" s="232"/>
      <c r="M420" s="232"/>
      <c r="N420" s="232"/>
    </row>
    <row r="421" spans="2:14" x14ac:dyDescent="0.2">
      <c r="B421" s="232"/>
      <c r="C421" s="232"/>
      <c r="D421" s="232"/>
      <c r="E421" s="232"/>
      <c r="F421" s="232"/>
      <c r="G421" s="232"/>
      <c r="H421" s="232"/>
      <c r="I421" s="232"/>
      <c r="J421" s="232"/>
      <c r="K421" s="232"/>
      <c r="L421" s="232"/>
      <c r="M421" s="232"/>
      <c r="N421" s="232"/>
    </row>
    <row r="422" spans="2:14" x14ac:dyDescent="0.2">
      <c r="B422" s="232"/>
      <c r="C422" s="232"/>
      <c r="D422" s="232"/>
      <c r="E422" s="232"/>
      <c r="F422" s="232"/>
      <c r="G422" s="232"/>
      <c r="H422" s="232"/>
      <c r="I422" s="232"/>
      <c r="J422" s="232"/>
      <c r="K422" s="232"/>
      <c r="L422" s="232"/>
      <c r="M422" s="232"/>
      <c r="N422" s="232"/>
    </row>
    <row r="423" spans="2:14" x14ac:dyDescent="0.2">
      <c r="B423" s="232"/>
      <c r="C423" s="232"/>
      <c r="D423" s="232"/>
      <c r="E423" s="232"/>
      <c r="F423" s="232"/>
      <c r="G423" s="232"/>
      <c r="H423" s="232"/>
      <c r="I423" s="232"/>
      <c r="J423" s="232"/>
      <c r="K423" s="232"/>
      <c r="L423" s="232"/>
      <c r="M423" s="232"/>
      <c r="N423" s="232"/>
    </row>
    <row r="424" spans="2:14" x14ac:dyDescent="0.2">
      <c r="B424" s="232"/>
      <c r="C424" s="232"/>
      <c r="D424" s="232"/>
      <c r="E424" s="232"/>
      <c r="F424" s="232"/>
      <c r="G424" s="232"/>
      <c r="H424" s="232"/>
      <c r="I424" s="232"/>
      <c r="J424" s="232"/>
      <c r="K424" s="232"/>
      <c r="L424" s="232"/>
      <c r="M424" s="232"/>
      <c r="N424" s="232"/>
    </row>
    <row r="425" spans="2:14" x14ac:dyDescent="0.2">
      <c r="B425" s="232"/>
      <c r="C425" s="232"/>
      <c r="D425" s="232"/>
      <c r="E425" s="232"/>
      <c r="F425" s="232"/>
      <c r="G425" s="232"/>
      <c r="H425" s="232"/>
      <c r="I425" s="232"/>
      <c r="J425" s="232"/>
      <c r="K425" s="232"/>
      <c r="L425" s="232"/>
      <c r="M425" s="232"/>
      <c r="N425" s="232"/>
    </row>
    <row r="426" spans="2:14" x14ac:dyDescent="0.2">
      <c r="B426" s="232"/>
      <c r="C426" s="232"/>
      <c r="D426" s="232"/>
      <c r="E426" s="232"/>
      <c r="F426" s="232"/>
      <c r="G426" s="232"/>
      <c r="H426" s="232"/>
      <c r="I426" s="232"/>
      <c r="J426" s="232"/>
      <c r="K426" s="232"/>
      <c r="L426" s="232"/>
      <c r="M426" s="232"/>
      <c r="N426" s="232"/>
    </row>
    <row r="427" spans="2:14" x14ac:dyDescent="0.2">
      <c r="B427" s="232"/>
      <c r="C427" s="232"/>
      <c r="D427" s="232"/>
      <c r="E427" s="232"/>
      <c r="F427" s="232"/>
      <c r="G427" s="232"/>
      <c r="H427" s="232"/>
      <c r="I427" s="232"/>
      <c r="J427" s="232"/>
      <c r="K427" s="232"/>
      <c r="L427" s="232"/>
      <c r="M427" s="232"/>
      <c r="N427" s="232"/>
    </row>
    <row r="428" spans="2:14" x14ac:dyDescent="0.2">
      <c r="B428" s="232"/>
      <c r="C428" s="232"/>
      <c r="D428" s="232"/>
      <c r="E428" s="232"/>
      <c r="F428" s="232"/>
      <c r="G428" s="232"/>
      <c r="H428" s="232"/>
      <c r="I428" s="232"/>
      <c r="J428" s="232"/>
      <c r="K428" s="232"/>
      <c r="L428" s="232"/>
      <c r="M428" s="232"/>
      <c r="N428" s="232"/>
    </row>
    <row r="429" spans="2:14" x14ac:dyDescent="0.2">
      <c r="B429" s="232"/>
      <c r="C429" s="232"/>
      <c r="D429" s="232"/>
      <c r="E429" s="232"/>
      <c r="F429" s="232"/>
      <c r="G429" s="232"/>
      <c r="H429" s="232"/>
      <c r="I429" s="232"/>
      <c r="J429" s="232"/>
      <c r="K429" s="232"/>
      <c r="L429" s="232"/>
      <c r="M429" s="232"/>
      <c r="N429" s="232"/>
    </row>
    <row r="430" spans="2:14" x14ac:dyDescent="0.2">
      <c r="B430" s="232"/>
      <c r="C430" s="232"/>
      <c r="D430" s="232"/>
      <c r="E430" s="232"/>
      <c r="F430" s="232"/>
      <c r="G430" s="232"/>
      <c r="H430" s="232"/>
      <c r="I430" s="232"/>
      <c r="J430" s="232"/>
      <c r="K430" s="232"/>
      <c r="L430" s="232"/>
      <c r="M430" s="232"/>
      <c r="N430" s="232"/>
    </row>
    <row r="431" spans="2:14" x14ac:dyDescent="0.2">
      <c r="B431" s="232"/>
      <c r="C431" s="232"/>
      <c r="D431" s="232"/>
      <c r="E431" s="232"/>
      <c r="F431" s="232"/>
      <c r="G431" s="232"/>
      <c r="H431" s="232"/>
      <c r="I431" s="232"/>
      <c r="J431" s="232"/>
      <c r="K431" s="232"/>
      <c r="L431" s="232"/>
      <c r="M431" s="232"/>
      <c r="N431" s="232"/>
    </row>
    <row r="432" spans="2:14" x14ac:dyDescent="0.2">
      <c r="B432" s="232"/>
      <c r="C432" s="232"/>
      <c r="D432" s="232"/>
      <c r="E432" s="232"/>
      <c r="F432" s="232"/>
      <c r="G432" s="232"/>
      <c r="H432" s="232"/>
      <c r="I432" s="232"/>
      <c r="J432" s="232"/>
      <c r="K432" s="232"/>
      <c r="L432" s="232"/>
      <c r="M432" s="232"/>
      <c r="N432" s="232"/>
    </row>
    <row r="433" spans="2:14" x14ac:dyDescent="0.2">
      <c r="B433" s="232"/>
      <c r="C433" s="232"/>
      <c r="D433" s="232"/>
      <c r="E433" s="232"/>
      <c r="F433" s="232"/>
      <c r="G433" s="232"/>
      <c r="H433" s="232"/>
      <c r="I433" s="232"/>
      <c r="J433" s="232"/>
      <c r="K433" s="232"/>
      <c r="L433" s="232"/>
      <c r="M433" s="232"/>
      <c r="N433" s="232"/>
    </row>
    <row r="434" spans="2:14" x14ac:dyDescent="0.2">
      <c r="B434" s="232"/>
      <c r="C434" s="232"/>
      <c r="D434" s="232"/>
      <c r="E434" s="232"/>
      <c r="F434" s="232"/>
      <c r="G434" s="232"/>
      <c r="H434" s="232"/>
      <c r="I434" s="232"/>
      <c r="J434" s="232"/>
      <c r="K434" s="232"/>
      <c r="L434" s="232"/>
      <c r="M434" s="232"/>
      <c r="N434" s="232"/>
    </row>
    <row r="435" spans="2:14" x14ac:dyDescent="0.2">
      <c r="B435" s="232"/>
      <c r="C435" s="232"/>
      <c r="D435" s="232"/>
      <c r="E435" s="232"/>
      <c r="F435" s="232"/>
      <c r="G435" s="232"/>
      <c r="H435" s="232"/>
      <c r="I435" s="232"/>
      <c r="J435" s="232"/>
      <c r="K435" s="232"/>
      <c r="L435" s="232"/>
      <c r="M435" s="232"/>
      <c r="N435" s="232"/>
    </row>
    <row r="436" spans="2:14" x14ac:dyDescent="0.2">
      <c r="B436" s="232"/>
      <c r="C436" s="232"/>
      <c r="D436" s="232"/>
      <c r="E436" s="232"/>
      <c r="F436" s="232"/>
      <c r="G436" s="232"/>
      <c r="H436" s="232"/>
      <c r="I436" s="232"/>
      <c r="J436" s="232"/>
      <c r="K436" s="232"/>
      <c r="L436" s="232"/>
      <c r="M436" s="232"/>
      <c r="N436" s="232"/>
    </row>
    <row r="437" spans="2:14" x14ac:dyDescent="0.2">
      <c r="B437" s="232"/>
      <c r="C437" s="232"/>
      <c r="D437" s="232"/>
      <c r="E437" s="232"/>
      <c r="F437" s="232"/>
      <c r="G437" s="232"/>
      <c r="H437" s="232"/>
      <c r="I437" s="232"/>
      <c r="J437" s="232"/>
      <c r="K437" s="232"/>
      <c r="L437" s="232"/>
      <c r="M437" s="232"/>
      <c r="N437" s="232"/>
    </row>
    <row r="438" spans="2:14" x14ac:dyDescent="0.2">
      <c r="B438" s="232"/>
      <c r="C438" s="232"/>
      <c r="D438" s="232"/>
      <c r="E438" s="232"/>
      <c r="F438" s="232"/>
      <c r="G438" s="232"/>
      <c r="H438" s="232"/>
      <c r="I438" s="232"/>
      <c r="J438" s="232"/>
      <c r="K438" s="232"/>
      <c r="L438" s="232"/>
      <c r="M438" s="232"/>
      <c r="N438" s="232"/>
    </row>
    <row r="439" spans="2:14" x14ac:dyDescent="0.2">
      <c r="B439" s="232"/>
      <c r="C439" s="232"/>
      <c r="D439" s="232"/>
      <c r="E439" s="232"/>
      <c r="F439" s="232"/>
      <c r="G439" s="232"/>
      <c r="H439" s="232"/>
      <c r="I439" s="232"/>
      <c r="J439" s="232"/>
      <c r="K439" s="232"/>
      <c r="L439" s="232"/>
      <c r="M439" s="232"/>
      <c r="N439" s="232"/>
    </row>
    <row r="440" spans="2:14" x14ac:dyDescent="0.2">
      <c r="B440" s="232"/>
      <c r="C440" s="232"/>
      <c r="D440" s="232"/>
      <c r="E440" s="232"/>
      <c r="F440" s="232"/>
      <c r="G440" s="232"/>
      <c r="H440" s="232"/>
      <c r="I440" s="232"/>
      <c r="J440" s="232"/>
      <c r="K440" s="232"/>
      <c r="L440" s="232"/>
      <c r="M440" s="232"/>
      <c r="N440" s="232"/>
    </row>
    <row r="441" spans="2:14" x14ac:dyDescent="0.2">
      <c r="B441" s="232"/>
      <c r="C441" s="232"/>
      <c r="D441" s="232"/>
      <c r="E441" s="232"/>
      <c r="F441" s="232"/>
      <c r="G441" s="232"/>
      <c r="H441" s="232"/>
      <c r="I441" s="232"/>
      <c r="J441" s="232"/>
      <c r="K441" s="232"/>
      <c r="L441" s="232"/>
      <c r="M441" s="232"/>
      <c r="N441" s="232"/>
    </row>
    <row r="442" spans="2:14" x14ac:dyDescent="0.2">
      <c r="B442" s="232"/>
      <c r="C442" s="232"/>
      <c r="D442" s="232"/>
      <c r="E442" s="232"/>
      <c r="F442" s="232"/>
      <c r="G442" s="232"/>
      <c r="H442" s="232"/>
      <c r="I442" s="232"/>
      <c r="J442" s="232"/>
      <c r="K442" s="232"/>
      <c r="L442" s="232"/>
      <c r="M442" s="232"/>
      <c r="N442" s="232"/>
    </row>
    <row r="443" spans="2:14" x14ac:dyDescent="0.2">
      <c r="B443" s="232"/>
      <c r="C443" s="232"/>
      <c r="D443" s="232"/>
      <c r="E443" s="232"/>
      <c r="F443" s="232"/>
      <c r="G443" s="232"/>
      <c r="H443" s="232"/>
      <c r="I443" s="232"/>
      <c r="J443" s="232"/>
      <c r="K443" s="232"/>
      <c r="L443" s="232"/>
      <c r="M443" s="232"/>
      <c r="N443" s="232"/>
    </row>
    <row r="444" spans="2:14" x14ac:dyDescent="0.2">
      <c r="B444" s="232"/>
      <c r="C444" s="232"/>
      <c r="D444" s="232"/>
      <c r="E444" s="232"/>
      <c r="F444" s="232"/>
      <c r="G444" s="232"/>
      <c r="H444" s="232"/>
      <c r="I444" s="232"/>
      <c r="J444" s="232"/>
      <c r="K444" s="232"/>
      <c r="L444" s="232"/>
      <c r="M444" s="232"/>
      <c r="N444" s="232"/>
    </row>
    <row r="445" spans="2:14" x14ac:dyDescent="0.2">
      <c r="B445" s="232"/>
      <c r="C445" s="232"/>
      <c r="D445" s="232"/>
      <c r="E445" s="232"/>
      <c r="F445" s="232"/>
      <c r="G445" s="232"/>
      <c r="H445" s="232"/>
      <c r="I445" s="232"/>
      <c r="J445" s="232"/>
      <c r="K445" s="232"/>
      <c r="L445" s="232"/>
      <c r="M445" s="232"/>
      <c r="N445" s="232"/>
    </row>
    <row r="446" spans="2:14" x14ac:dyDescent="0.2">
      <c r="B446" s="232"/>
      <c r="C446" s="232"/>
      <c r="D446" s="232"/>
      <c r="E446" s="232"/>
      <c r="F446" s="232"/>
      <c r="G446" s="232"/>
      <c r="H446" s="232"/>
      <c r="I446" s="232"/>
      <c r="J446" s="232"/>
      <c r="K446" s="232"/>
      <c r="L446" s="232"/>
      <c r="M446" s="232"/>
      <c r="N446" s="232"/>
    </row>
    <row r="447" spans="2:14" x14ac:dyDescent="0.2">
      <c r="B447" s="232"/>
      <c r="C447" s="232"/>
      <c r="D447" s="232"/>
      <c r="E447" s="232"/>
      <c r="F447" s="232"/>
      <c r="G447" s="232"/>
      <c r="H447" s="232"/>
      <c r="I447" s="232"/>
      <c r="J447" s="232"/>
      <c r="K447" s="232"/>
      <c r="L447" s="232"/>
      <c r="M447" s="232"/>
      <c r="N447" s="232"/>
    </row>
    <row r="448" spans="2:14" x14ac:dyDescent="0.2">
      <c r="B448" s="232"/>
      <c r="C448" s="232"/>
      <c r="D448" s="232"/>
      <c r="E448" s="232"/>
      <c r="F448" s="232"/>
      <c r="G448" s="232"/>
      <c r="H448" s="232"/>
      <c r="I448" s="232"/>
      <c r="J448" s="232"/>
      <c r="K448" s="232"/>
      <c r="L448" s="232"/>
      <c r="M448" s="232"/>
      <c r="N448" s="232"/>
    </row>
    <row r="449" spans="2:14" x14ac:dyDescent="0.2">
      <c r="B449" s="232"/>
      <c r="C449" s="232"/>
      <c r="D449" s="232"/>
      <c r="E449" s="232"/>
      <c r="F449" s="232"/>
      <c r="G449" s="232"/>
      <c r="H449" s="232"/>
      <c r="I449" s="232"/>
      <c r="J449" s="232"/>
      <c r="K449" s="232"/>
      <c r="L449" s="232"/>
      <c r="M449" s="232"/>
      <c r="N449" s="232"/>
    </row>
    <row r="450" spans="2:14" x14ac:dyDescent="0.2">
      <c r="B450" s="232"/>
      <c r="C450" s="232"/>
      <c r="D450" s="232"/>
      <c r="E450" s="232"/>
      <c r="F450" s="232"/>
      <c r="G450" s="232"/>
      <c r="H450" s="232"/>
      <c r="I450" s="232"/>
      <c r="J450" s="232"/>
      <c r="K450" s="232"/>
      <c r="L450" s="232"/>
      <c r="M450" s="232"/>
      <c r="N450" s="232"/>
    </row>
    <row r="451" spans="2:14" x14ac:dyDescent="0.2">
      <c r="B451" s="232"/>
      <c r="C451" s="232"/>
      <c r="D451" s="232"/>
      <c r="E451" s="232"/>
      <c r="F451" s="232"/>
      <c r="G451" s="232"/>
      <c r="H451" s="232"/>
      <c r="I451" s="232"/>
      <c r="J451" s="232"/>
      <c r="K451" s="232"/>
      <c r="L451" s="232"/>
      <c r="M451" s="232"/>
      <c r="N451" s="232"/>
    </row>
    <row r="452" spans="2:14" x14ac:dyDescent="0.2">
      <c r="B452" s="232"/>
      <c r="C452" s="232"/>
      <c r="D452" s="232"/>
      <c r="E452" s="232"/>
      <c r="F452" s="232"/>
      <c r="G452" s="232"/>
      <c r="H452" s="232"/>
      <c r="I452" s="232"/>
      <c r="J452" s="232"/>
      <c r="K452" s="232"/>
      <c r="L452" s="232"/>
      <c r="M452" s="232"/>
      <c r="N452" s="232"/>
    </row>
    <row r="453" spans="2:14" x14ac:dyDescent="0.2">
      <c r="B453" s="232"/>
      <c r="C453" s="232"/>
      <c r="D453" s="232"/>
      <c r="E453" s="232"/>
      <c r="F453" s="232"/>
      <c r="G453" s="232"/>
      <c r="H453" s="232"/>
      <c r="I453" s="232"/>
      <c r="J453" s="232"/>
      <c r="K453" s="232"/>
      <c r="L453" s="232"/>
      <c r="M453" s="232"/>
      <c r="N453" s="232"/>
    </row>
    <row r="454" spans="2:14" x14ac:dyDescent="0.2">
      <c r="B454" s="232"/>
      <c r="C454" s="232"/>
      <c r="D454" s="232"/>
      <c r="E454" s="232"/>
      <c r="F454" s="232"/>
      <c r="G454" s="232"/>
      <c r="H454" s="232"/>
      <c r="I454" s="232"/>
      <c r="J454" s="232"/>
      <c r="K454" s="232"/>
      <c r="L454" s="232"/>
      <c r="M454" s="232"/>
      <c r="N454" s="232"/>
    </row>
    <row r="455" spans="2:14" x14ac:dyDescent="0.2">
      <c r="B455" s="232"/>
      <c r="C455" s="232"/>
      <c r="D455" s="232"/>
      <c r="E455" s="232"/>
      <c r="F455" s="232"/>
      <c r="G455" s="232"/>
      <c r="H455" s="232"/>
      <c r="I455" s="232"/>
      <c r="J455" s="232"/>
      <c r="K455" s="232"/>
      <c r="L455" s="232"/>
      <c r="M455" s="232"/>
      <c r="N455" s="232"/>
    </row>
    <row r="456" spans="2:14" x14ac:dyDescent="0.2">
      <c r="B456" s="232"/>
      <c r="C456" s="232"/>
      <c r="D456" s="232"/>
      <c r="E456" s="232"/>
      <c r="F456" s="232"/>
      <c r="G456" s="232"/>
      <c r="H456" s="232"/>
      <c r="I456" s="232"/>
      <c r="J456" s="232"/>
      <c r="K456" s="232"/>
      <c r="L456" s="232"/>
      <c r="M456" s="232"/>
      <c r="N456" s="232"/>
    </row>
    <row r="457" spans="2:14" x14ac:dyDescent="0.2">
      <c r="B457" s="232"/>
      <c r="C457" s="232"/>
      <c r="D457" s="232"/>
      <c r="E457" s="232"/>
      <c r="F457" s="232"/>
      <c r="G457" s="232"/>
      <c r="H457" s="232"/>
      <c r="I457" s="232"/>
      <c r="J457" s="232"/>
      <c r="K457" s="232"/>
      <c r="L457" s="232"/>
      <c r="M457" s="232"/>
      <c r="N457" s="232"/>
    </row>
    <row r="458" spans="2:14" x14ac:dyDescent="0.2">
      <c r="B458" s="232"/>
      <c r="C458" s="232"/>
      <c r="D458" s="232"/>
      <c r="E458" s="232"/>
      <c r="F458" s="232"/>
      <c r="G458" s="232"/>
      <c r="H458" s="232"/>
      <c r="I458" s="232"/>
      <c r="J458" s="232"/>
      <c r="K458" s="232"/>
      <c r="L458" s="232"/>
      <c r="M458" s="232"/>
      <c r="N458" s="232"/>
    </row>
    <row r="459" spans="2:14" x14ac:dyDescent="0.2">
      <c r="B459" s="232"/>
      <c r="C459" s="232"/>
      <c r="D459" s="232"/>
      <c r="E459" s="232"/>
      <c r="F459" s="232"/>
      <c r="G459" s="232"/>
      <c r="H459" s="232"/>
      <c r="I459" s="232"/>
      <c r="J459" s="232"/>
      <c r="K459" s="232"/>
      <c r="L459" s="232"/>
      <c r="M459" s="232"/>
      <c r="N459" s="232"/>
    </row>
    <row r="460" spans="2:14" x14ac:dyDescent="0.2">
      <c r="B460" s="232"/>
      <c r="C460" s="232"/>
      <c r="D460" s="232"/>
      <c r="E460" s="232"/>
      <c r="F460" s="232"/>
      <c r="G460" s="232"/>
      <c r="H460" s="232"/>
      <c r="I460" s="232"/>
      <c r="J460" s="232"/>
      <c r="K460" s="232"/>
      <c r="L460" s="232"/>
      <c r="M460" s="232"/>
      <c r="N460" s="232"/>
    </row>
    <row r="461" spans="2:14" x14ac:dyDescent="0.2">
      <c r="B461" s="232"/>
      <c r="C461" s="232"/>
      <c r="D461" s="232"/>
      <c r="E461" s="232"/>
      <c r="F461" s="232"/>
      <c r="G461" s="232"/>
      <c r="H461" s="232"/>
      <c r="I461" s="232"/>
      <c r="J461" s="232"/>
      <c r="K461" s="232"/>
      <c r="L461" s="232"/>
      <c r="M461" s="232"/>
      <c r="N461" s="232"/>
    </row>
    <row r="462" spans="2:14" x14ac:dyDescent="0.2">
      <c r="B462" s="232"/>
      <c r="C462" s="232"/>
      <c r="D462" s="232"/>
      <c r="E462" s="232"/>
      <c r="F462" s="232"/>
      <c r="G462" s="232"/>
      <c r="H462" s="232"/>
      <c r="I462" s="232"/>
      <c r="J462" s="232"/>
      <c r="K462" s="232"/>
      <c r="L462" s="232"/>
      <c r="M462" s="232"/>
      <c r="N462" s="232"/>
    </row>
    <row r="463" spans="2:14" x14ac:dyDescent="0.2">
      <c r="B463" s="232"/>
      <c r="C463" s="232"/>
      <c r="D463" s="232"/>
      <c r="E463" s="232"/>
      <c r="F463" s="232"/>
      <c r="G463" s="232"/>
      <c r="H463" s="232"/>
      <c r="I463" s="232"/>
      <c r="J463" s="232"/>
      <c r="K463" s="232"/>
      <c r="L463" s="232"/>
      <c r="M463" s="232"/>
      <c r="N463" s="232"/>
    </row>
    <row r="464" spans="2:14" x14ac:dyDescent="0.2">
      <c r="B464" s="232"/>
      <c r="C464" s="232"/>
      <c r="D464" s="232"/>
      <c r="E464" s="232"/>
      <c r="F464" s="232"/>
      <c r="G464" s="232"/>
      <c r="H464" s="232"/>
      <c r="I464" s="232"/>
      <c r="J464" s="232"/>
      <c r="K464" s="232"/>
      <c r="L464" s="232"/>
      <c r="M464" s="232"/>
      <c r="N464" s="232"/>
    </row>
    <row r="465" spans="2:14" x14ac:dyDescent="0.2">
      <c r="B465" s="232"/>
      <c r="C465" s="232"/>
      <c r="D465" s="232"/>
      <c r="E465" s="232"/>
      <c r="F465" s="232"/>
      <c r="G465" s="232"/>
      <c r="H465" s="232"/>
      <c r="I465" s="232"/>
      <c r="J465" s="232"/>
      <c r="K465" s="232"/>
      <c r="L465" s="232"/>
      <c r="M465" s="232"/>
      <c r="N465" s="232"/>
    </row>
    <row r="466" spans="2:14" x14ac:dyDescent="0.2">
      <c r="B466" s="232"/>
      <c r="C466" s="232"/>
      <c r="D466" s="232"/>
      <c r="E466" s="232"/>
      <c r="F466" s="232"/>
      <c r="G466" s="232"/>
      <c r="H466" s="232"/>
      <c r="I466" s="232"/>
      <c r="J466" s="232"/>
      <c r="K466" s="232"/>
      <c r="L466" s="232"/>
      <c r="M466" s="232"/>
      <c r="N466" s="232"/>
    </row>
    <row r="467" spans="2:14" x14ac:dyDescent="0.2">
      <c r="B467" s="232"/>
      <c r="C467" s="232"/>
      <c r="D467" s="232"/>
      <c r="E467" s="232"/>
      <c r="F467" s="232"/>
      <c r="G467" s="232"/>
      <c r="H467" s="232"/>
      <c r="I467" s="232"/>
      <c r="J467" s="232"/>
      <c r="K467" s="232"/>
      <c r="L467" s="232"/>
      <c r="M467" s="232"/>
      <c r="N467" s="232"/>
    </row>
    <row r="468" spans="2:14" x14ac:dyDescent="0.2">
      <c r="B468" s="232"/>
      <c r="C468" s="232"/>
      <c r="D468" s="232"/>
      <c r="E468" s="232"/>
      <c r="F468" s="232"/>
      <c r="G468" s="232"/>
      <c r="H468" s="232"/>
      <c r="I468" s="232"/>
      <c r="J468" s="232"/>
      <c r="K468" s="232"/>
      <c r="L468" s="232"/>
      <c r="M468" s="232"/>
      <c r="N468" s="232"/>
    </row>
    <row r="469" spans="2:14" x14ac:dyDescent="0.2">
      <c r="B469" s="232"/>
      <c r="C469" s="232"/>
      <c r="D469" s="232"/>
      <c r="E469" s="232"/>
      <c r="F469" s="232"/>
      <c r="G469" s="232"/>
      <c r="H469" s="232"/>
      <c r="I469" s="232"/>
      <c r="J469" s="232"/>
      <c r="K469" s="232"/>
      <c r="L469" s="232"/>
      <c r="M469" s="232"/>
      <c r="N469" s="232"/>
    </row>
    <row r="470" spans="2:14" x14ac:dyDescent="0.2">
      <c r="B470" s="232"/>
      <c r="C470" s="232"/>
      <c r="D470" s="232"/>
      <c r="E470" s="232"/>
      <c r="F470" s="232"/>
      <c r="G470" s="232"/>
      <c r="H470" s="232"/>
      <c r="I470" s="232"/>
      <c r="J470" s="232"/>
      <c r="K470" s="232"/>
      <c r="L470" s="232"/>
      <c r="M470" s="232"/>
      <c r="N470" s="232"/>
    </row>
    <row r="471" spans="2:14" x14ac:dyDescent="0.2">
      <c r="B471" s="232"/>
      <c r="C471" s="232"/>
      <c r="D471" s="232"/>
      <c r="E471" s="232"/>
      <c r="F471" s="232"/>
      <c r="G471" s="232"/>
      <c r="H471" s="232"/>
      <c r="I471" s="232"/>
      <c r="J471" s="232"/>
      <c r="K471" s="232"/>
      <c r="L471" s="232"/>
      <c r="M471" s="232"/>
      <c r="N471" s="232"/>
    </row>
    <row r="472" spans="2:14" x14ac:dyDescent="0.2">
      <c r="B472" s="232"/>
      <c r="C472" s="232"/>
      <c r="D472" s="232"/>
      <c r="E472" s="232"/>
      <c r="F472" s="232"/>
      <c r="G472" s="232"/>
      <c r="H472" s="232"/>
      <c r="I472" s="232"/>
      <c r="J472" s="232"/>
      <c r="K472" s="232"/>
      <c r="L472" s="232"/>
      <c r="M472" s="232"/>
      <c r="N472" s="232"/>
    </row>
    <row r="473" spans="2:14" x14ac:dyDescent="0.2">
      <c r="B473" s="232"/>
      <c r="C473" s="232"/>
      <c r="D473" s="232"/>
      <c r="E473" s="232"/>
      <c r="F473" s="232"/>
      <c r="G473" s="232"/>
      <c r="H473" s="232"/>
      <c r="I473" s="232"/>
      <c r="J473" s="232"/>
      <c r="K473" s="232"/>
      <c r="L473" s="232"/>
      <c r="M473" s="232"/>
      <c r="N473" s="232"/>
    </row>
    <row r="474" spans="2:14" x14ac:dyDescent="0.2">
      <c r="B474" s="232"/>
      <c r="C474" s="232"/>
      <c r="D474" s="232"/>
      <c r="E474" s="232"/>
      <c r="F474" s="232"/>
      <c r="G474" s="232"/>
      <c r="H474" s="232"/>
      <c r="I474" s="232"/>
      <c r="J474" s="232"/>
      <c r="K474" s="232"/>
      <c r="L474" s="232"/>
      <c r="M474" s="232"/>
      <c r="N474" s="232"/>
    </row>
    <row r="475" spans="2:14" x14ac:dyDescent="0.2">
      <c r="B475" s="232"/>
      <c r="C475" s="232"/>
      <c r="D475" s="232"/>
      <c r="E475" s="232"/>
      <c r="F475" s="232"/>
      <c r="G475" s="232"/>
      <c r="H475" s="232"/>
      <c r="I475" s="232"/>
      <c r="J475" s="232"/>
      <c r="K475" s="232"/>
      <c r="L475" s="232"/>
      <c r="M475" s="232"/>
      <c r="N475" s="232"/>
    </row>
    <row r="476" spans="2:14" x14ac:dyDescent="0.2">
      <c r="B476" s="232"/>
      <c r="C476" s="232"/>
      <c r="D476" s="232"/>
      <c r="E476" s="232"/>
      <c r="F476" s="232"/>
      <c r="G476" s="232"/>
      <c r="H476" s="232"/>
      <c r="I476" s="232"/>
      <c r="J476" s="232"/>
      <c r="K476" s="232"/>
      <c r="L476" s="232"/>
      <c r="M476" s="232"/>
      <c r="N476" s="232"/>
    </row>
    <row r="477" spans="2:14" x14ac:dyDescent="0.2">
      <c r="B477" s="232"/>
      <c r="C477" s="232"/>
      <c r="D477" s="232"/>
      <c r="E477" s="232"/>
      <c r="F477" s="232"/>
      <c r="G477" s="232"/>
      <c r="H477" s="232"/>
      <c r="I477" s="232"/>
      <c r="J477" s="232"/>
      <c r="K477" s="232"/>
      <c r="L477" s="232"/>
      <c r="M477" s="232"/>
      <c r="N477" s="232"/>
    </row>
    <row r="478" spans="2:14" x14ac:dyDescent="0.2">
      <c r="B478" s="232"/>
      <c r="C478" s="232"/>
      <c r="D478" s="232"/>
      <c r="E478" s="232"/>
      <c r="F478" s="232"/>
      <c r="G478" s="232"/>
      <c r="H478" s="232"/>
      <c r="I478" s="232"/>
      <c r="J478" s="232"/>
      <c r="K478" s="232"/>
      <c r="L478" s="232"/>
      <c r="M478" s="232"/>
      <c r="N478" s="232"/>
    </row>
    <row r="479" spans="2:14" x14ac:dyDescent="0.2">
      <c r="B479" s="232"/>
      <c r="C479" s="232"/>
      <c r="D479" s="232"/>
      <c r="E479" s="232"/>
      <c r="F479" s="232"/>
      <c r="G479" s="232"/>
      <c r="H479" s="232"/>
      <c r="I479" s="232"/>
      <c r="J479" s="232"/>
      <c r="K479" s="232"/>
      <c r="L479" s="232"/>
      <c r="M479" s="232"/>
      <c r="N479" s="232"/>
    </row>
    <row r="480" spans="2:14" x14ac:dyDescent="0.2">
      <c r="B480" s="232"/>
      <c r="C480" s="232"/>
      <c r="D480" s="232"/>
      <c r="E480" s="232"/>
      <c r="F480" s="232"/>
      <c r="G480" s="232"/>
      <c r="H480" s="232"/>
      <c r="I480" s="232"/>
      <c r="J480" s="232"/>
      <c r="K480" s="232"/>
      <c r="L480" s="232"/>
      <c r="M480" s="232"/>
      <c r="N480" s="232"/>
    </row>
    <row r="481" spans="2:14" x14ac:dyDescent="0.2">
      <c r="B481" s="232"/>
      <c r="C481" s="232"/>
      <c r="D481" s="232"/>
      <c r="E481" s="232"/>
      <c r="F481" s="232"/>
      <c r="G481" s="232"/>
      <c r="H481" s="232"/>
      <c r="I481" s="232"/>
      <c r="J481" s="232"/>
      <c r="K481" s="232"/>
      <c r="L481" s="232"/>
      <c r="M481" s="232"/>
      <c r="N481" s="232"/>
    </row>
    <row r="482" spans="2:14" x14ac:dyDescent="0.2">
      <c r="B482" s="232"/>
      <c r="C482" s="232"/>
      <c r="D482" s="232"/>
      <c r="E482" s="232"/>
      <c r="F482" s="232"/>
      <c r="G482" s="232"/>
      <c r="H482" s="232"/>
      <c r="I482" s="232"/>
      <c r="J482" s="232"/>
      <c r="K482" s="232"/>
      <c r="L482" s="232"/>
      <c r="M482" s="232"/>
      <c r="N482" s="232"/>
    </row>
    <row r="483" spans="2:14" x14ac:dyDescent="0.2">
      <c r="B483" s="232"/>
      <c r="C483" s="232"/>
      <c r="D483" s="232"/>
      <c r="E483" s="232"/>
      <c r="F483" s="232"/>
      <c r="G483" s="232"/>
      <c r="H483" s="232"/>
      <c r="I483" s="232"/>
      <c r="J483" s="232"/>
      <c r="K483" s="232"/>
      <c r="L483" s="232"/>
      <c r="M483" s="232"/>
      <c r="N483" s="232"/>
    </row>
    <row r="484" spans="2:14" x14ac:dyDescent="0.2">
      <c r="B484" s="232"/>
      <c r="C484" s="232"/>
      <c r="D484" s="232"/>
      <c r="E484" s="232"/>
      <c r="F484" s="232"/>
      <c r="G484" s="232"/>
      <c r="H484" s="232"/>
      <c r="I484" s="232"/>
      <c r="J484" s="232"/>
      <c r="K484" s="232"/>
      <c r="L484" s="232"/>
      <c r="M484" s="232"/>
      <c r="N484" s="232"/>
    </row>
    <row r="485" spans="2:14" x14ac:dyDescent="0.2">
      <c r="B485" s="232"/>
      <c r="C485" s="232"/>
      <c r="D485" s="232"/>
      <c r="E485" s="232"/>
      <c r="F485" s="232"/>
      <c r="G485" s="232"/>
      <c r="H485" s="232"/>
      <c r="I485" s="232"/>
      <c r="J485" s="232"/>
      <c r="K485" s="232"/>
      <c r="L485" s="232"/>
      <c r="M485" s="232"/>
      <c r="N485" s="232"/>
    </row>
    <row r="486" spans="2:14" x14ac:dyDescent="0.2">
      <c r="B486" s="232"/>
      <c r="C486" s="232"/>
      <c r="D486" s="232"/>
      <c r="E486" s="232"/>
      <c r="F486" s="232"/>
      <c r="G486" s="232"/>
      <c r="H486" s="232"/>
      <c r="I486" s="232"/>
      <c r="J486" s="232"/>
      <c r="K486" s="232"/>
      <c r="L486" s="232"/>
      <c r="M486" s="232"/>
      <c r="N486" s="232"/>
    </row>
    <row r="487" spans="2:14" x14ac:dyDescent="0.2">
      <c r="B487" s="232"/>
      <c r="C487" s="232"/>
      <c r="D487" s="232"/>
      <c r="E487" s="232"/>
      <c r="F487" s="232"/>
      <c r="G487" s="232"/>
      <c r="H487" s="232"/>
      <c r="I487" s="232"/>
      <c r="J487" s="232"/>
      <c r="K487" s="232"/>
      <c r="L487" s="232"/>
      <c r="M487" s="232"/>
      <c r="N487" s="232"/>
    </row>
    <row r="488" spans="2:14" x14ac:dyDescent="0.2">
      <c r="B488" s="232"/>
      <c r="C488" s="232"/>
      <c r="D488" s="232"/>
      <c r="E488" s="232"/>
      <c r="F488" s="232"/>
      <c r="G488" s="232"/>
      <c r="H488" s="232"/>
      <c r="I488" s="232"/>
      <c r="J488" s="232"/>
      <c r="K488" s="232"/>
      <c r="L488" s="232"/>
      <c r="M488" s="232"/>
      <c r="N488" s="232"/>
    </row>
    <row r="489" spans="2:14" x14ac:dyDescent="0.2">
      <c r="B489" s="232"/>
      <c r="C489" s="232"/>
      <c r="D489" s="232"/>
      <c r="E489" s="232"/>
      <c r="F489" s="232"/>
      <c r="G489" s="232"/>
      <c r="H489" s="232"/>
      <c r="I489" s="232"/>
      <c r="J489" s="232"/>
      <c r="K489" s="232"/>
      <c r="L489" s="232"/>
      <c r="M489" s="232"/>
      <c r="N489" s="232"/>
    </row>
    <row r="490" spans="2:14" x14ac:dyDescent="0.2">
      <c r="B490" s="232"/>
      <c r="C490" s="232"/>
      <c r="D490" s="232"/>
      <c r="E490" s="232"/>
      <c r="F490" s="232"/>
      <c r="G490" s="232"/>
      <c r="H490" s="232"/>
      <c r="I490" s="232"/>
      <c r="J490" s="232"/>
      <c r="K490" s="232"/>
      <c r="L490" s="232"/>
      <c r="M490" s="232"/>
      <c r="N490" s="232"/>
    </row>
    <row r="491" spans="2:14" x14ac:dyDescent="0.2">
      <c r="B491" s="232"/>
      <c r="C491" s="232"/>
      <c r="D491" s="232"/>
      <c r="E491" s="232"/>
      <c r="F491" s="232"/>
      <c r="G491" s="232"/>
      <c r="H491" s="232"/>
      <c r="I491" s="232"/>
      <c r="J491" s="232"/>
      <c r="K491" s="232"/>
      <c r="L491" s="232"/>
      <c r="M491" s="232"/>
      <c r="N491" s="232"/>
    </row>
    <row r="492" spans="2:14" x14ac:dyDescent="0.2">
      <c r="B492" s="232"/>
      <c r="C492" s="232"/>
      <c r="D492" s="232"/>
      <c r="E492" s="232"/>
      <c r="F492" s="232"/>
      <c r="G492" s="232"/>
      <c r="H492" s="232"/>
      <c r="I492" s="232"/>
      <c r="J492" s="232"/>
      <c r="K492" s="232"/>
      <c r="L492" s="232"/>
      <c r="M492" s="232"/>
      <c r="N492" s="232"/>
    </row>
    <row r="493" spans="2:14" x14ac:dyDescent="0.2">
      <c r="B493" s="232"/>
      <c r="C493" s="232"/>
      <c r="D493" s="232"/>
      <c r="E493" s="232"/>
      <c r="F493" s="232"/>
      <c r="G493" s="232"/>
      <c r="H493" s="232"/>
      <c r="I493" s="232"/>
      <c r="J493" s="232"/>
      <c r="K493" s="232"/>
      <c r="L493" s="232"/>
      <c r="M493" s="232"/>
      <c r="N493" s="232"/>
    </row>
    <row r="494" spans="2:14" x14ac:dyDescent="0.2">
      <c r="B494" s="232"/>
      <c r="C494" s="232"/>
      <c r="D494" s="232"/>
      <c r="E494" s="232"/>
      <c r="F494" s="232"/>
      <c r="G494" s="232"/>
      <c r="H494" s="232"/>
      <c r="I494" s="232"/>
      <c r="J494" s="232"/>
      <c r="K494" s="232"/>
      <c r="L494" s="232"/>
      <c r="M494" s="232"/>
      <c r="N494" s="232"/>
    </row>
    <row r="495" spans="2:14" x14ac:dyDescent="0.2">
      <c r="B495" s="232"/>
      <c r="C495" s="232"/>
      <c r="D495" s="232"/>
      <c r="E495" s="232"/>
      <c r="F495" s="232"/>
      <c r="G495" s="232"/>
      <c r="H495" s="232"/>
      <c r="I495" s="232"/>
      <c r="J495" s="232"/>
      <c r="K495" s="232"/>
      <c r="L495" s="232"/>
      <c r="M495" s="232"/>
      <c r="N495" s="232"/>
    </row>
    <row r="496" spans="2:14" x14ac:dyDescent="0.2">
      <c r="B496" s="232"/>
      <c r="C496" s="232"/>
      <c r="D496" s="232"/>
      <c r="E496" s="232"/>
      <c r="F496" s="232"/>
      <c r="G496" s="232"/>
      <c r="H496" s="232"/>
      <c r="I496" s="232"/>
      <c r="J496" s="232"/>
      <c r="K496" s="232"/>
      <c r="L496" s="232"/>
      <c r="M496" s="232"/>
      <c r="N496" s="232"/>
    </row>
    <row r="497" spans="2:14" x14ac:dyDescent="0.2">
      <c r="B497" s="232"/>
      <c r="C497" s="232"/>
      <c r="D497" s="232"/>
      <c r="E497" s="232"/>
      <c r="F497" s="232"/>
      <c r="G497" s="232"/>
      <c r="H497" s="232"/>
      <c r="I497" s="232"/>
      <c r="J497" s="232"/>
      <c r="K497" s="232"/>
      <c r="L497" s="232"/>
      <c r="M497" s="232"/>
      <c r="N497" s="232"/>
    </row>
    <row r="498" spans="2:14" x14ac:dyDescent="0.2">
      <c r="B498" s="232"/>
      <c r="C498" s="232"/>
      <c r="D498" s="232"/>
      <c r="E498" s="232"/>
      <c r="F498" s="232"/>
      <c r="G498" s="232"/>
      <c r="H498" s="232"/>
      <c r="I498" s="232"/>
      <c r="J498" s="232"/>
      <c r="K498" s="232"/>
      <c r="L498" s="232"/>
      <c r="M498" s="232"/>
      <c r="N498" s="232"/>
    </row>
    <row r="499" spans="2:14" x14ac:dyDescent="0.2">
      <c r="B499" s="232"/>
      <c r="C499" s="232"/>
      <c r="D499" s="232"/>
      <c r="E499" s="232"/>
      <c r="F499" s="232"/>
      <c r="G499" s="232"/>
      <c r="H499" s="232"/>
      <c r="I499" s="232"/>
      <c r="J499" s="232"/>
      <c r="K499" s="232"/>
      <c r="L499" s="232"/>
      <c r="M499" s="232"/>
      <c r="N499" s="232"/>
    </row>
    <row r="500" spans="2:14" x14ac:dyDescent="0.2">
      <c r="B500" s="232"/>
      <c r="C500" s="232"/>
      <c r="D500" s="232"/>
      <c r="E500" s="232"/>
      <c r="F500" s="232"/>
      <c r="G500" s="232"/>
      <c r="H500" s="232"/>
      <c r="I500" s="232"/>
      <c r="J500" s="232"/>
      <c r="K500" s="232"/>
      <c r="L500" s="232"/>
      <c r="M500" s="232"/>
      <c r="N500" s="232"/>
    </row>
    <row r="501" spans="2:14" x14ac:dyDescent="0.2">
      <c r="B501" s="232"/>
      <c r="C501" s="232"/>
      <c r="D501" s="232"/>
      <c r="E501" s="232"/>
      <c r="F501" s="232"/>
      <c r="G501" s="232"/>
      <c r="H501" s="232"/>
      <c r="I501" s="232"/>
      <c r="J501" s="232"/>
      <c r="K501" s="232"/>
      <c r="L501" s="232"/>
      <c r="M501" s="232"/>
      <c r="N501" s="232"/>
    </row>
    <row r="502" spans="2:14" x14ac:dyDescent="0.2">
      <c r="B502" s="232"/>
      <c r="C502" s="232"/>
      <c r="D502" s="232"/>
      <c r="E502" s="232"/>
      <c r="F502" s="232"/>
      <c r="G502" s="232"/>
      <c r="H502" s="232"/>
      <c r="I502" s="232"/>
      <c r="J502" s="232"/>
      <c r="K502" s="232"/>
      <c r="L502" s="232"/>
      <c r="M502" s="232"/>
      <c r="N502" s="232"/>
    </row>
    <row r="503" spans="2:14" x14ac:dyDescent="0.2">
      <c r="B503" s="232"/>
      <c r="C503" s="232"/>
      <c r="D503" s="232"/>
      <c r="E503" s="232"/>
      <c r="F503" s="232"/>
      <c r="G503" s="232"/>
      <c r="H503" s="232"/>
      <c r="I503" s="232"/>
      <c r="J503" s="232"/>
      <c r="K503" s="232"/>
      <c r="L503" s="232"/>
      <c r="M503" s="232"/>
      <c r="N503" s="232"/>
    </row>
    <row r="504" spans="2:14" x14ac:dyDescent="0.2">
      <c r="B504" s="232"/>
      <c r="C504" s="232"/>
      <c r="D504" s="232"/>
      <c r="E504" s="232"/>
      <c r="F504" s="232"/>
      <c r="G504" s="232"/>
      <c r="H504" s="232"/>
      <c r="I504" s="232"/>
      <c r="J504" s="232"/>
      <c r="K504" s="232"/>
      <c r="L504" s="232"/>
      <c r="M504" s="232"/>
      <c r="N504" s="232"/>
    </row>
    <row r="505" spans="2:14" x14ac:dyDescent="0.2">
      <c r="B505" s="232"/>
      <c r="C505" s="232"/>
      <c r="D505" s="232"/>
      <c r="E505" s="232"/>
      <c r="F505" s="232"/>
      <c r="G505" s="232"/>
      <c r="H505" s="232"/>
      <c r="I505" s="232"/>
      <c r="J505" s="232"/>
      <c r="K505" s="232"/>
      <c r="L505" s="232"/>
      <c r="M505" s="232"/>
      <c r="N505" s="232"/>
    </row>
    <row r="506" spans="2:14" x14ac:dyDescent="0.2">
      <c r="B506" s="232"/>
      <c r="C506" s="232"/>
      <c r="D506" s="232"/>
      <c r="E506" s="232"/>
      <c r="F506" s="232"/>
      <c r="G506" s="232"/>
      <c r="H506" s="232"/>
      <c r="I506" s="232"/>
      <c r="J506" s="232"/>
      <c r="K506" s="232"/>
      <c r="L506" s="232"/>
      <c r="M506" s="232"/>
      <c r="N506" s="232"/>
    </row>
    <row r="507" spans="2:14" x14ac:dyDescent="0.2">
      <c r="B507" s="232"/>
      <c r="C507" s="232"/>
      <c r="D507" s="232"/>
      <c r="E507" s="232"/>
      <c r="F507" s="232"/>
      <c r="G507" s="232"/>
      <c r="H507" s="232"/>
      <c r="I507" s="232"/>
      <c r="J507" s="232"/>
      <c r="K507" s="232"/>
      <c r="L507" s="232"/>
      <c r="M507" s="232"/>
      <c r="N507" s="232"/>
    </row>
    <row r="508" spans="2:14" x14ac:dyDescent="0.2">
      <c r="B508" s="232"/>
      <c r="C508" s="232"/>
      <c r="D508" s="232"/>
      <c r="E508" s="232"/>
      <c r="F508" s="232"/>
      <c r="G508" s="232"/>
      <c r="H508" s="232"/>
      <c r="I508" s="232"/>
      <c r="J508" s="232"/>
      <c r="K508" s="232"/>
      <c r="L508" s="232"/>
      <c r="M508" s="232"/>
      <c r="N508" s="232"/>
    </row>
    <row r="509" spans="2:14" x14ac:dyDescent="0.2">
      <c r="B509" s="232"/>
      <c r="C509" s="232"/>
      <c r="D509" s="232"/>
      <c r="E509" s="232"/>
      <c r="F509" s="232"/>
      <c r="G509" s="232"/>
      <c r="H509" s="232"/>
      <c r="I509" s="232"/>
      <c r="J509" s="232"/>
      <c r="K509" s="232"/>
      <c r="L509" s="232"/>
      <c r="M509" s="232"/>
      <c r="N509" s="232"/>
    </row>
    <row r="510" spans="2:14" x14ac:dyDescent="0.2">
      <c r="B510" s="232"/>
      <c r="C510" s="232"/>
      <c r="D510" s="232"/>
      <c r="E510" s="232"/>
      <c r="F510" s="232"/>
      <c r="G510" s="232"/>
      <c r="H510" s="232"/>
      <c r="I510" s="232"/>
      <c r="J510" s="232"/>
      <c r="K510" s="232"/>
      <c r="L510" s="232"/>
      <c r="M510" s="232"/>
      <c r="N510" s="232"/>
    </row>
    <row r="511" spans="2:14" x14ac:dyDescent="0.2">
      <c r="B511" s="232"/>
      <c r="C511" s="232"/>
      <c r="D511" s="232"/>
      <c r="E511" s="232"/>
      <c r="F511" s="232"/>
      <c r="G511" s="232"/>
      <c r="H511" s="232"/>
      <c r="I511" s="232"/>
      <c r="J511" s="232"/>
      <c r="K511" s="232"/>
      <c r="L511" s="232"/>
      <c r="M511" s="232"/>
      <c r="N511" s="232"/>
    </row>
    <row r="512" spans="2:14" x14ac:dyDescent="0.2">
      <c r="B512" s="232"/>
      <c r="C512" s="232"/>
      <c r="D512" s="232"/>
      <c r="E512" s="232"/>
      <c r="F512" s="232"/>
      <c r="G512" s="232"/>
      <c r="H512" s="232"/>
      <c r="I512" s="232"/>
      <c r="J512" s="232"/>
      <c r="K512" s="232"/>
      <c r="L512" s="232"/>
      <c r="M512" s="232"/>
      <c r="N512" s="232"/>
    </row>
    <row r="513" spans="2:14" x14ac:dyDescent="0.2">
      <c r="B513" s="232"/>
      <c r="C513" s="232"/>
      <c r="D513" s="232"/>
      <c r="E513" s="232"/>
      <c r="F513" s="232"/>
      <c r="G513" s="232"/>
      <c r="H513" s="232"/>
      <c r="I513" s="232"/>
      <c r="J513" s="232"/>
      <c r="K513" s="232"/>
      <c r="L513" s="232"/>
      <c r="M513" s="232"/>
      <c r="N513" s="232"/>
    </row>
    <row r="514" spans="2:14" x14ac:dyDescent="0.2">
      <c r="B514" s="232"/>
      <c r="C514" s="232"/>
      <c r="D514" s="232"/>
      <c r="E514" s="232"/>
      <c r="F514" s="232"/>
      <c r="G514" s="232"/>
      <c r="H514" s="232"/>
      <c r="I514" s="232"/>
      <c r="J514" s="232"/>
      <c r="K514" s="232"/>
      <c r="L514" s="232"/>
      <c r="M514" s="232"/>
      <c r="N514" s="232"/>
    </row>
    <row r="515" spans="2:14" x14ac:dyDescent="0.2">
      <c r="B515" s="232"/>
      <c r="C515" s="232"/>
      <c r="D515" s="232"/>
      <c r="E515" s="232"/>
      <c r="F515" s="232"/>
      <c r="G515" s="232"/>
      <c r="H515" s="232"/>
      <c r="I515" s="232"/>
      <c r="J515" s="232"/>
      <c r="K515" s="232"/>
      <c r="L515" s="232"/>
      <c r="M515" s="232"/>
      <c r="N515" s="232"/>
    </row>
    <row r="516" spans="2:14" x14ac:dyDescent="0.2">
      <c r="B516" s="232"/>
      <c r="C516" s="232"/>
      <c r="D516" s="232"/>
      <c r="E516" s="232"/>
      <c r="F516" s="232"/>
      <c r="G516" s="232"/>
      <c r="H516" s="232"/>
      <c r="I516" s="232"/>
      <c r="J516" s="232"/>
      <c r="K516" s="232"/>
      <c r="L516" s="232"/>
      <c r="M516" s="232"/>
      <c r="N516" s="232"/>
    </row>
    <row r="517" spans="2:14" x14ac:dyDescent="0.2">
      <c r="B517" s="232"/>
      <c r="C517" s="232"/>
      <c r="D517" s="232"/>
      <c r="E517" s="232"/>
      <c r="F517" s="232"/>
      <c r="G517" s="232"/>
      <c r="H517" s="232"/>
      <c r="I517" s="232"/>
      <c r="J517" s="232"/>
      <c r="K517" s="232"/>
      <c r="L517" s="232"/>
      <c r="M517" s="232"/>
      <c r="N517" s="232"/>
    </row>
    <row r="518" spans="2:14" x14ac:dyDescent="0.2">
      <c r="B518" s="232"/>
      <c r="C518" s="232"/>
      <c r="D518" s="232"/>
      <c r="E518" s="232"/>
      <c r="F518" s="232"/>
      <c r="G518" s="232"/>
      <c r="H518" s="232"/>
      <c r="I518" s="232"/>
      <c r="J518" s="232"/>
      <c r="K518" s="232"/>
      <c r="L518" s="232"/>
      <c r="M518" s="232"/>
      <c r="N518" s="232"/>
    </row>
    <row r="519" spans="2:14" x14ac:dyDescent="0.2">
      <c r="B519" s="232"/>
      <c r="C519" s="232"/>
      <c r="D519" s="232"/>
      <c r="E519" s="232"/>
      <c r="F519" s="232"/>
      <c r="G519" s="232"/>
      <c r="H519" s="232"/>
      <c r="I519" s="232"/>
      <c r="J519" s="232"/>
      <c r="K519" s="232"/>
      <c r="L519" s="232"/>
      <c r="M519" s="232"/>
      <c r="N519" s="232"/>
    </row>
    <row r="520" spans="2:14" x14ac:dyDescent="0.2">
      <c r="B520" s="232"/>
      <c r="C520" s="232"/>
      <c r="D520" s="232"/>
      <c r="E520" s="232"/>
      <c r="F520" s="232"/>
      <c r="G520" s="232"/>
      <c r="H520" s="232"/>
      <c r="I520" s="232"/>
      <c r="J520" s="232"/>
      <c r="K520" s="232"/>
      <c r="L520" s="232"/>
      <c r="M520" s="232"/>
      <c r="N520" s="232"/>
    </row>
    <row r="521" spans="2:14" x14ac:dyDescent="0.2">
      <c r="B521" s="232"/>
      <c r="C521" s="232"/>
      <c r="D521" s="232"/>
      <c r="E521" s="232"/>
      <c r="F521" s="232"/>
      <c r="G521" s="232"/>
      <c r="H521" s="232"/>
      <c r="I521" s="232"/>
      <c r="J521" s="232"/>
      <c r="K521" s="232"/>
      <c r="L521" s="232"/>
      <c r="M521" s="232"/>
      <c r="N521" s="232"/>
    </row>
    <row r="522" spans="2:14" x14ac:dyDescent="0.2">
      <c r="B522" s="232"/>
      <c r="C522" s="232"/>
      <c r="D522" s="232"/>
      <c r="E522" s="232"/>
      <c r="F522" s="232"/>
      <c r="G522" s="232"/>
      <c r="H522" s="232"/>
      <c r="I522" s="232"/>
      <c r="J522" s="232"/>
      <c r="K522" s="232"/>
      <c r="L522" s="232"/>
      <c r="M522" s="232"/>
      <c r="N522" s="232"/>
    </row>
    <row r="523" spans="2:14" x14ac:dyDescent="0.2">
      <c r="B523" s="232"/>
      <c r="C523" s="232"/>
      <c r="D523" s="232"/>
      <c r="E523" s="232"/>
      <c r="F523" s="232"/>
      <c r="G523" s="232"/>
      <c r="H523" s="232"/>
      <c r="I523" s="232"/>
      <c r="J523" s="232"/>
      <c r="K523" s="232"/>
      <c r="L523" s="232"/>
      <c r="M523" s="232"/>
      <c r="N523" s="232"/>
    </row>
    <row r="524" spans="2:14" x14ac:dyDescent="0.2">
      <c r="B524" s="232"/>
      <c r="C524" s="232"/>
      <c r="D524" s="232"/>
      <c r="E524" s="232"/>
      <c r="F524" s="232"/>
      <c r="G524" s="232"/>
      <c r="H524" s="232"/>
      <c r="I524" s="232"/>
      <c r="J524" s="232"/>
      <c r="K524" s="232"/>
      <c r="L524" s="232"/>
      <c r="M524" s="232"/>
      <c r="N524" s="232"/>
    </row>
    <row r="525" spans="2:14" x14ac:dyDescent="0.2">
      <c r="B525" s="232"/>
      <c r="C525" s="232"/>
      <c r="D525" s="232"/>
      <c r="E525" s="232"/>
      <c r="F525" s="232"/>
      <c r="G525" s="232"/>
      <c r="H525" s="232"/>
      <c r="I525" s="232"/>
      <c r="J525" s="232"/>
      <c r="K525" s="232"/>
      <c r="L525" s="232"/>
      <c r="M525" s="232"/>
      <c r="N525" s="232"/>
    </row>
    <row r="526" spans="2:14" x14ac:dyDescent="0.2">
      <c r="B526" s="232"/>
      <c r="C526" s="232"/>
      <c r="D526" s="232"/>
      <c r="E526" s="232"/>
      <c r="F526" s="232"/>
      <c r="G526" s="232"/>
      <c r="H526" s="232"/>
      <c r="I526" s="232"/>
      <c r="J526" s="232"/>
      <c r="K526" s="232"/>
      <c r="L526" s="232"/>
      <c r="M526" s="232"/>
      <c r="N526" s="232"/>
    </row>
    <row r="527" spans="2:14" x14ac:dyDescent="0.2">
      <c r="B527" s="232"/>
      <c r="C527" s="232"/>
      <c r="D527" s="232"/>
      <c r="E527" s="232"/>
      <c r="F527" s="232"/>
      <c r="G527" s="232"/>
      <c r="H527" s="232"/>
      <c r="I527" s="232"/>
      <c r="J527" s="232"/>
      <c r="K527" s="232"/>
      <c r="L527" s="232"/>
      <c r="M527" s="232"/>
      <c r="N527" s="232"/>
    </row>
    <row r="528" spans="2:14" x14ac:dyDescent="0.2">
      <c r="B528" s="232"/>
      <c r="C528" s="232"/>
      <c r="D528" s="232"/>
      <c r="E528" s="232"/>
      <c r="F528" s="232"/>
      <c r="G528" s="232"/>
      <c r="H528" s="232"/>
      <c r="I528" s="232"/>
      <c r="J528" s="232"/>
      <c r="K528" s="232"/>
      <c r="L528" s="232"/>
      <c r="M528" s="232"/>
      <c r="N528" s="232"/>
    </row>
    <row r="529" spans="2:14" x14ac:dyDescent="0.2">
      <c r="B529" s="232"/>
      <c r="C529" s="232"/>
      <c r="D529" s="232"/>
      <c r="E529" s="232"/>
      <c r="F529" s="232"/>
      <c r="G529" s="232"/>
      <c r="H529" s="232"/>
      <c r="I529" s="232"/>
      <c r="J529" s="232"/>
      <c r="K529" s="232"/>
      <c r="L529" s="232"/>
      <c r="M529" s="232"/>
      <c r="N529" s="232"/>
    </row>
    <row r="530" spans="2:14" x14ac:dyDescent="0.2">
      <c r="B530" s="232"/>
      <c r="C530" s="232"/>
      <c r="D530" s="232"/>
      <c r="E530" s="232"/>
      <c r="F530" s="232"/>
      <c r="G530" s="232"/>
      <c r="H530" s="232"/>
      <c r="I530" s="232"/>
      <c r="J530" s="232"/>
      <c r="K530" s="232"/>
      <c r="L530" s="232"/>
      <c r="M530" s="232"/>
      <c r="N530" s="232"/>
    </row>
    <row r="531" spans="2:14" x14ac:dyDescent="0.2">
      <c r="B531" s="232"/>
      <c r="C531" s="232"/>
      <c r="D531" s="232"/>
      <c r="E531" s="232"/>
      <c r="F531" s="232"/>
      <c r="G531" s="232"/>
      <c r="H531" s="232"/>
      <c r="I531" s="232"/>
      <c r="J531" s="232"/>
      <c r="K531" s="232"/>
      <c r="L531" s="232"/>
      <c r="M531" s="232"/>
      <c r="N531" s="232"/>
    </row>
    <row r="532" spans="2:14" x14ac:dyDescent="0.2">
      <c r="B532" s="232"/>
      <c r="C532" s="232"/>
      <c r="D532" s="232"/>
      <c r="E532" s="232"/>
      <c r="F532" s="232"/>
      <c r="G532" s="232"/>
      <c r="H532" s="232"/>
      <c r="I532" s="232"/>
      <c r="J532" s="232"/>
      <c r="K532" s="232"/>
      <c r="L532" s="232"/>
      <c r="M532" s="232"/>
      <c r="N532" s="232"/>
    </row>
    <row r="533" spans="2:14" x14ac:dyDescent="0.2">
      <c r="B533" s="232"/>
      <c r="C533" s="232"/>
      <c r="D533" s="232"/>
      <c r="E533" s="232"/>
      <c r="F533" s="232"/>
      <c r="G533" s="232"/>
      <c r="H533" s="232"/>
      <c r="I533" s="232"/>
      <c r="J533" s="232"/>
      <c r="K533" s="232"/>
      <c r="L533" s="232"/>
      <c r="M533" s="232"/>
      <c r="N533" s="232"/>
    </row>
    <row r="534" spans="2:14" x14ac:dyDescent="0.2">
      <c r="B534" s="232"/>
      <c r="C534" s="232"/>
      <c r="D534" s="232"/>
      <c r="E534" s="232"/>
      <c r="F534" s="232"/>
      <c r="G534" s="232"/>
      <c r="H534" s="232"/>
      <c r="I534" s="232"/>
      <c r="J534" s="232"/>
      <c r="K534" s="232"/>
      <c r="L534" s="232"/>
      <c r="M534" s="232"/>
      <c r="N534" s="232"/>
    </row>
    <row r="535" spans="2:14" x14ac:dyDescent="0.2">
      <c r="B535" s="232"/>
      <c r="C535" s="232"/>
      <c r="D535" s="232"/>
      <c r="E535" s="232"/>
      <c r="F535" s="232"/>
      <c r="G535" s="232"/>
      <c r="H535" s="232"/>
      <c r="I535" s="232"/>
      <c r="J535" s="232"/>
      <c r="K535" s="232"/>
      <c r="L535" s="232"/>
      <c r="M535" s="232"/>
      <c r="N535" s="232"/>
    </row>
    <row r="536" spans="2:14" x14ac:dyDescent="0.2">
      <c r="B536" s="232"/>
      <c r="C536" s="232"/>
      <c r="D536" s="232"/>
      <c r="E536" s="232"/>
      <c r="F536" s="232"/>
      <c r="G536" s="232"/>
      <c r="H536" s="232"/>
      <c r="I536" s="232"/>
      <c r="J536" s="232"/>
      <c r="K536" s="232"/>
      <c r="L536" s="232"/>
      <c r="M536" s="232"/>
      <c r="N536" s="232"/>
    </row>
    <row r="537" spans="2:14" x14ac:dyDescent="0.2">
      <c r="B537" s="232"/>
      <c r="C537" s="232"/>
      <c r="D537" s="232"/>
      <c r="E537" s="232"/>
      <c r="F537" s="232"/>
      <c r="G537" s="232"/>
      <c r="H537" s="232"/>
      <c r="I537" s="232"/>
      <c r="J537" s="232"/>
      <c r="K537" s="232"/>
      <c r="L537" s="232"/>
      <c r="M537" s="232"/>
      <c r="N537" s="232"/>
    </row>
    <row r="538" spans="2:14" x14ac:dyDescent="0.2">
      <c r="B538" s="232"/>
      <c r="C538" s="232"/>
      <c r="D538" s="232"/>
      <c r="E538" s="232"/>
      <c r="F538" s="232"/>
      <c r="G538" s="232"/>
      <c r="H538" s="232"/>
      <c r="I538" s="232"/>
      <c r="J538" s="232"/>
      <c r="K538" s="232"/>
      <c r="L538" s="232"/>
      <c r="M538" s="232"/>
      <c r="N538" s="232"/>
    </row>
    <row r="539" spans="2:14" x14ac:dyDescent="0.2">
      <c r="B539" s="232"/>
      <c r="C539" s="232"/>
      <c r="D539" s="232"/>
      <c r="E539" s="232"/>
      <c r="F539" s="232"/>
      <c r="G539" s="232"/>
      <c r="H539" s="232"/>
      <c r="I539" s="232"/>
      <c r="J539" s="232"/>
      <c r="K539" s="232"/>
      <c r="L539" s="232"/>
      <c r="M539" s="232"/>
      <c r="N539" s="232"/>
    </row>
    <row r="540" spans="2:14" x14ac:dyDescent="0.2">
      <c r="B540" s="232"/>
      <c r="C540" s="232"/>
      <c r="D540" s="232"/>
      <c r="E540" s="232"/>
      <c r="F540" s="232"/>
      <c r="G540" s="232"/>
      <c r="H540" s="232"/>
      <c r="I540" s="232"/>
      <c r="J540" s="232"/>
      <c r="K540" s="232"/>
      <c r="L540" s="232"/>
      <c r="M540" s="232"/>
      <c r="N540" s="232"/>
    </row>
    <row r="541" spans="2:14" x14ac:dyDescent="0.2">
      <c r="B541" s="232"/>
      <c r="C541" s="232"/>
      <c r="D541" s="232"/>
      <c r="E541" s="232"/>
      <c r="F541" s="232"/>
      <c r="G541" s="232"/>
      <c r="H541" s="232"/>
      <c r="I541" s="232"/>
      <c r="J541" s="232"/>
      <c r="K541" s="232"/>
      <c r="L541" s="232"/>
      <c r="M541" s="232"/>
      <c r="N541" s="232"/>
    </row>
    <row r="542" spans="2:14" x14ac:dyDescent="0.2">
      <c r="B542" s="232"/>
      <c r="C542" s="232"/>
      <c r="D542" s="232"/>
      <c r="E542" s="232"/>
      <c r="F542" s="232"/>
      <c r="G542" s="232"/>
      <c r="H542" s="232"/>
      <c r="I542" s="232"/>
      <c r="J542" s="232"/>
      <c r="K542" s="232"/>
      <c r="L542" s="232"/>
      <c r="M542" s="232"/>
      <c r="N542" s="232"/>
    </row>
    <row r="543" spans="2:14" x14ac:dyDescent="0.2">
      <c r="B543" s="232"/>
      <c r="C543" s="232"/>
      <c r="D543" s="232"/>
      <c r="E543" s="232"/>
      <c r="F543" s="232"/>
      <c r="G543" s="232"/>
      <c r="H543" s="232"/>
      <c r="I543" s="232"/>
      <c r="J543" s="232"/>
      <c r="K543" s="232"/>
      <c r="L543" s="232"/>
      <c r="M543" s="232"/>
      <c r="N543" s="232"/>
    </row>
    <row r="544" spans="2:14" x14ac:dyDescent="0.2">
      <c r="B544" s="232"/>
      <c r="C544" s="232"/>
      <c r="D544" s="232"/>
      <c r="E544" s="232"/>
      <c r="F544" s="232"/>
      <c r="G544" s="232"/>
      <c r="H544" s="232"/>
      <c r="I544" s="232"/>
      <c r="J544" s="232"/>
      <c r="K544" s="232"/>
      <c r="L544" s="232"/>
      <c r="M544" s="232"/>
      <c r="N544" s="232"/>
    </row>
    <row r="545" spans="2:14" x14ac:dyDescent="0.2">
      <c r="B545" s="232"/>
      <c r="C545" s="232"/>
      <c r="D545" s="232"/>
      <c r="E545" s="232"/>
      <c r="F545" s="232"/>
      <c r="G545" s="232"/>
      <c r="H545" s="232"/>
      <c r="I545" s="232"/>
      <c r="J545" s="232"/>
      <c r="K545" s="232"/>
      <c r="L545" s="232"/>
      <c r="M545" s="232"/>
      <c r="N545" s="232"/>
    </row>
    <row r="546" spans="2:14" x14ac:dyDescent="0.2">
      <c r="B546" s="232"/>
      <c r="C546" s="232"/>
      <c r="D546" s="232"/>
      <c r="E546" s="232"/>
      <c r="F546" s="232"/>
      <c r="G546" s="232"/>
      <c r="H546" s="232"/>
      <c r="I546" s="232"/>
      <c r="J546" s="232"/>
      <c r="K546" s="232"/>
      <c r="L546" s="232"/>
      <c r="M546" s="232"/>
      <c r="N546" s="232"/>
    </row>
    <row r="547" spans="2:14" x14ac:dyDescent="0.2">
      <c r="B547" s="232"/>
      <c r="C547" s="232"/>
      <c r="D547" s="232"/>
      <c r="E547" s="232"/>
      <c r="F547" s="232"/>
      <c r="G547" s="232"/>
      <c r="H547" s="232"/>
      <c r="I547" s="232"/>
      <c r="J547" s="232"/>
      <c r="K547" s="232"/>
      <c r="L547" s="232"/>
      <c r="M547" s="232"/>
      <c r="N547" s="232"/>
    </row>
    <row r="548" spans="2:14" x14ac:dyDescent="0.2">
      <c r="B548" s="232"/>
      <c r="C548" s="232"/>
      <c r="D548" s="232"/>
      <c r="E548" s="232"/>
      <c r="F548" s="232"/>
      <c r="G548" s="232"/>
      <c r="H548" s="232"/>
      <c r="I548" s="232"/>
      <c r="J548" s="232"/>
      <c r="K548" s="232"/>
      <c r="L548" s="232"/>
      <c r="M548" s="232"/>
      <c r="N548" s="232"/>
    </row>
    <row r="549" spans="2:14" x14ac:dyDescent="0.2">
      <c r="B549" s="232"/>
      <c r="C549" s="232"/>
      <c r="D549" s="232"/>
      <c r="E549" s="232"/>
      <c r="F549" s="232"/>
      <c r="G549" s="232"/>
      <c r="H549" s="232"/>
      <c r="I549" s="232"/>
      <c r="J549" s="232"/>
      <c r="K549" s="232"/>
      <c r="L549" s="232"/>
      <c r="M549" s="232"/>
      <c r="N549" s="232"/>
    </row>
    <row r="550" spans="2:14" x14ac:dyDescent="0.2">
      <c r="B550" s="232"/>
      <c r="C550" s="232"/>
      <c r="D550" s="232"/>
      <c r="E550" s="232"/>
      <c r="F550" s="232"/>
      <c r="G550" s="232"/>
      <c r="H550" s="232"/>
      <c r="I550" s="232"/>
      <c r="J550" s="232"/>
      <c r="K550" s="232"/>
      <c r="L550" s="232"/>
      <c r="M550" s="232"/>
      <c r="N550" s="232"/>
    </row>
    <row r="551" spans="2:14" x14ac:dyDescent="0.2">
      <c r="B551" s="232"/>
      <c r="C551" s="232"/>
      <c r="D551" s="232"/>
      <c r="E551" s="232"/>
      <c r="F551" s="232"/>
      <c r="G551" s="232"/>
      <c r="H551" s="232"/>
      <c r="I551" s="232"/>
      <c r="J551" s="232"/>
      <c r="K551" s="232"/>
      <c r="L551" s="232"/>
      <c r="M551" s="232"/>
      <c r="N551" s="232"/>
    </row>
    <row r="552" spans="2:14" x14ac:dyDescent="0.2">
      <c r="B552" s="232"/>
      <c r="C552" s="232"/>
      <c r="D552" s="232"/>
      <c r="E552" s="232"/>
      <c r="F552" s="232"/>
      <c r="G552" s="232"/>
      <c r="H552" s="232"/>
      <c r="I552" s="232"/>
      <c r="J552" s="232"/>
      <c r="K552" s="232"/>
      <c r="L552" s="232"/>
      <c r="M552" s="232"/>
      <c r="N552" s="232"/>
    </row>
    <row r="553" spans="2:14" x14ac:dyDescent="0.2">
      <c r="B553" s="232"/>
      <c r="C553" s="232"/>
      <c r="D553" s="232"/>
      <c r="E553" s="232"/>
      <c r="F553" s="232"/>
      <c r="G553" s="232"/>
      <c r="H553" s="232"/>
      <c r="I553" s="232"/>
      <c r="J553" s="232"/>
      <c r="K553" s="232"/>
      <c r="L553" s="232"/>
      <c r="M553" s="232"/>
      <c r="N553" s="232"/>
    </row>
    <row r="554" spans="2:14" x14ac:dyDescent="0.2">
      <c r="B554" s="232"/>
      <c r="C554" s="232"/>
      <c r="D554" s="232"/>
      <c r="E554" s="232"/>
      <c r="F554" s="232"/>
      <c r="G554" s="232"/>
      <c r="H554" s="232"/>
      <c r="I554" s="232"/>
      <c r="J554" s="232"/>
      <c r="K554" s="232"/>
      <c r="L554" s="232"/>
      <c r="M554" s="232"/>
      <c r="N554" s="232"/>
    </row>
    <row r="555" spans="2:14" x14ac:dyDescent="0.2">
      <c r="B555" s="232"/>
      <c r="C555" s="232"/>
      <c r="D555" s="232"/>
      <c r="E555" s="232"/>
      <c r="F555" s="232"/>
      <c r="G555" s="232"/>
      <c r="H555" s="232"/>
      <c r="I555" s="232"/>
      <c r="J555" s="232"/>
      <c r="K555" s="232"/>
      <c r="L555" s="232"/>
      <c r="M555" s="232"/>
      <c r="N555" s="232"/>
    </row>
    <row r="556" spans="2:14" x14ac:dyDescent="0.2">
      <c r="B556" s="232"/>
      <c r="C556" s="232"/>
      <c r="D556" s="232"/>
      <c r="E556" s="232"/>
      <c r="F556" s="232"/>
      <c r="G556" s="232"/>
      <c r="H556" s="232"/>
      <c r="I556" s="232"/>
      <c r="J556" s="232"/>
      <c r="K556" s="232"/>
      <c r="L556" s="232"/>
      <c r="M556" s="232"/>
      <c r="N556" s="232"/>
    </row>
    <row r="557" spans="2:14" x14ac:dyDescent="0.2">
      <c r="B557" s="232"/>
      <c r="C557" s="232"/>
      <c r="D557" s="232"/>
      <c r="E557" s="232"/>
      <c r="F557" s="232"/>
      <c r="G557" s="232"/>
      <c r="H557" s="232"/>
      <c r="I557" s="232"/>
      <c r="J557" s="232"/>
      <c r="K557" s="232"/>
      <c r="L557" s="232"/>
      <c r="M557" s="232"/>
      <c r="N557" s="232"/>
    </row>
    <row r="558" spans="2:14" x14ac:dyDescent="0.2">
      <c r="B558" s="232"/>
      <c r="C558" s="232"/>
      <c r="D558" s="232"/>
      <c r="E558" s="232"/>
      <c r="F558" s="232"/>
      <c r="G558" s="232"/>
      <c r="H558" s="232"/>
      <c r="I558" s="232"/>
      <c r="J558" s="232"/>
      <c r="K558" s="232"/>
      <c r="L558" s="232"/>
      <c r="M558" s="232"/>
      <c r="N558" s="232"/>
    </row>
    <row r="559" spans="2:14" x14ac:dyDescent="0.2">
      <c r="B559" s="232"/>
      <c r="C559" s="232"/>
      <c r="D559" s="232"/>
      <c r="E559" s="232"/>
      <c r="F559" s="232"/>
      <c r="G559" s="232"/>
      <c r="H559" s="232"/>
      <c r="I559" s="232"/>
      <c r="J559" s="232"/>
      <c r="K559" s="232"/>
      <c r="L559" s="232"/>
      <c r="M559" s="232"/>
      <c r="N559" s="232"/>
    </row>
    <row r="560" spans="2:14" x14ac:dyDescent="0.2">
      <c r="B560" s="232"/>
      <c r="C560" s="232"/>
      <c r="D560" s="232"/>
      <c r="E560" s="232"/>
      <c r="F560" s="232"/>
      <c r="G560" s="232"/>
      <c r="H560" s="232"/>
      <c r="I560" s="232"/>
      <c r="J560" s="232"/>
      <c r="K560" s="232"/>
      <c r="L560" s="232"/>
      <c r="M560" s="232"/>
      <c r="N560" s="232"/>
    </row>
    <row r="561" spans="2:14" x14ac:dyDescent="0.2">
      <c r="B561" s="232"/>
      <c r="C561" s="232"/>
      <c r="D561" s="232"/>
      <c r="E561" s="232"/>
      <c r="F561" s="232"/>
      <c r="G561" s="232"/>
      <c r="H561" s="232"/>
      <c r="I561" s="232"/>
      <c r="J561" s="232"/>
      <c r="K561" s="232"/>
      <c r="L561" s="232"/>
      <c r="M561" s="232"/>
      <c r="N561" s="232"/>
    </row>
    <row r="562" spans="2:14" x14ac:dyDescent="0.2">
      <c r="B562" s="232"/>
      <c r="C562" s="232"/>
      <c r="D562" s="232"/>
      <c r="E562" s="232"/>
      <c r="F562" s="232"/>
      <c r="G562" s="232"/>
      <c r="H562" s="232"/>
      <c r="I562" s="232"/>
      <c r="J562" s="232"/>
      <c r="K562" s="232"/>
      <c r="L562" s="232"/>
      <c r="M562" s="232"/>
      <c r="N562" s="232"/>
    </row>
    <row r="563" spans="2:14" x14ac:dyDescent="0.2">
      <c r="B563" s="232"/>
      <c r="C563" s="232"/>
      <c r="D563" s="232"/>
      <c r="E563" s="232"/>
      <c r="F563" s="232"/>
      <c r="G563" s="232"/>
      <c r="H563" s="232"/>
      <c r="I563" s="232"/>
      <c r="J563" s="232"/>
      <c r="K563" s="232"/>
      <c r="L563" s="232"/>
      <c r="M563" s="232"/>
      <c r="N563" s="232"/>
    </row>
    <row r="564" spans="2:14" x14ac:dyDescent="0.2">
      <c r="B564" s="232"/>
      <c r="C564" s="232"/>
      <c r="D564" s="232"/>
      <c r="E564" s="232"/>
      <c r="F564" s="232"/>
      <c r="G564" s="232"/>
      <c r="H564" s="232"/>
      <c r="I564" s="232"/>
      <c r="J564" s="232"/>
      <c r="K564" s="232"/>
      <c r="L564" s="232"/>
      <c r="M564" s="232"/>
      <c r="N564" s="232"/>
    </row>
    <row r="565" spans="2:14" x14ac:dyDescent="0.2">
      <c r="B565" s="232"/>
      <c r="C565" s="232"/>
      <c r="D565" s="232"/>
      <c r="E565" s="232"/>
      <c r="F565" s="232"/>
      <c r="G565" s="232"/>
      <c r="H565" s="232"/>
      <c r="I565" s="232"/>
      <c r="J565" s="232"/>
      <c r="K565" s="232"/>
      <c r="L565" s="232"/>
      <c r="M565" s="232"/>
      <c r="N565" s="232"/>
    </row>
    <row r="566" spans="2:14" x14ac:dyDescent="0.2">
      <c r="B566" s="232"/>
      <c r="C566" s="232"/>
      <c r="D566" s="232"/>
      <c r="E566" s="232"/>
      <c r="F566" s="232"/>
      <c r="G566" s="232"/>
      <c r="H566" s="232"/>
      <c r="I566" s="232"/>
      <c r="J566" s="232"/>
      <c r="K566" s="232"/>
      <c r="L566" s="232"/>
      <c r="M566" s="232"/>
      <c r="N566" s="232"/>
    </row>
    <row r="567" spans="2:14" x14ac:dyDescent="0.2">
      <c r="B567" s="232"/>
      <c r="C567" s="232"/>
      <c r="D567" s="232"/>
      <c r="E567" s="232"/>
      <c r="F567" s="232"/>
      <c r="G567" s="232"/>
      <c r="H567" s="232"/>
      <c r="I567" s="232"/>
      <c r="J567" s="232"/>
      <c r="K567" s="232"/>
      <c r="L567" s="232"/>
      <c r="M567" s="232"/>
      <c r="N567" s="232"/>
    </row>
    <row r="568" spans="2:14" x14ac:dyDescent="0.2">
      <c r="B568" s="232"/>
      <c r="C568" s="232"/>
      <c r="D568" s="232"/>
      <c r="E568" s="232"/>
      <c r="F568" s="232"/>
      <c r="G568" s="232"/>
      <c r="H568" s="232"/>
      <c r="I568" s="232"/>
      <c r="J568" s="232"/>
      <c r="K568" s="232"/>
      <c r="L568" s="232"/>
      <c r="M568" s="232"/>
      <c r="N568" s="232"/>
    </row>
    <row r="569" spans="2:14" x14ac:dyDescent="0.2">
      <c r="B569" s="232"/>
      <c r="C569" s="232"/>
      <c r="D569" s="232"/>
      <c r="E569" s="232"/>
      <c r="F569" s="232"/>
      <c r="G569" s="232"/>
      <c r="H569" s="232"/>
      <c r="I569" s="232"/>
      <c r="J569" s="232"/>
      <c r="K569" s="232"/>
      <c r="L569" s="232"/>
      <c r="M569" s="232"/>
      <c r="N569" s="232"/>
    </row>
    <row r="570" spans="2:14" x14ac:dyDescent="0.2">
      <c r="B570" s="232"/>
      <c r="C570" s="232"/>
      <c r="D570" s="232"/>
      <c r="E570" s="232"/>
      <c r="F570" s="232"/>
      <c r="G570" s="232"/>
      <c r="H570" s="232"/>
      <c r="I570" s="232"/>
      <c r="J570" s="232"/>
      <c r="K570" s="232"/>
      <c r="L570" s="232"/>
      <c r="M570" s="232"/>
      <c r="N570" s="232"/>
    </row>
    <row r="571" spans="2:14" x14ac:dyDescent="0.2">
      <c r="B571" s="232"/>
      <c r="C571" s="232"/>
      <c r="D571" s="232"/>
      <c r="E571" s="232"/>
      <c r="F571" s="232"/>
      <c r="G571" s="232"/>
      <c r="H571" s="232"/>
      <c r="I571" s="232"/>
      <c r="J571" s="232"/>
      <c r="K571" s="232"/>
      <c r="L571" s="232"/>
      <c r="M571" s="232"/>
      <c r="N571" s="232"/>
    </row>
    <row r="572" spans="2:14" x14ac:dyDescent="0.2">
      <c r="B572" s="232"/>
      <c r="C572" s="232"/>
      <c r="D572" s="232"/>
      <c r="E572" s="232"/>
      <c r="F572" s="232"/>
      <c r="G572" s="232"/>
      <c r="H572" s="232"/>
      <c r="I572" s="232"/>
      <c r="J572" s="232"/>
      <c r="K572" s="232"/>
      <c r="L572" s="232"/>
      <c r="M572" s="232"/>
      <c r="N572" s="232"/>
    </row>
    <row r="573" spans="2:14" x14ac:dyDescent="0.2">
      <c r="B573" s="232"/>
      <c r="C573" s="232"/>
      <c r="D573" s="232"/>
      <c r="E573" s="232"/>
      <c r="F573" s="232"/>
      <c r="G573" s="232"/>
      <c r="H573" s="232"/>
      <c r="I573" s="232"/>
      <c r="J573" s="232"/>
      <c r="K573" s="232"/>
      <c r="L573" s="232"/>
      <c r="M573" s="232"/>
      <c r="N573" s="232"/>
    </row>
    <row r="574" spans="2:14" x14ac:dyDescent="0.2">
      <c r="B574" s="232"/>
      <c r="C574" s="232"/>
      <c r="D574" s="232"/>
      <c r="E574" s="232"/>
      <c r="F574" s="232"/>
      <c r="G574" s="232"/>
      <c r="H574" s="232"/>
      <c r="I574" s="232"/>
      <c r="J574" s="232"/>
      <c r="K574" s="232"/>
      <c r="L574" s="232"/>
      <c r="M574" s="232"/>
      <c r="N574" s="232"/>
    </row>
    <row r="575" spans="2:14" x14ac:dyDescent="0.2">
      <c r="B575" s="232"/>
      <c r="C575" s="232"/>
      <c r="D575" s="232"/>
      <c r="E575" s="232"/>
      <c r="F575" s="232"/>
      <c r="G575" s="232"/>
      <c r="H575" s="232"/>
      <c r="I575" s="232"/>
      <c r="J575" s="232"/>
      <c r="K575" s="232"/>
      <c r="L575" s="232"/>
      <c r="M575" s="232"/>
      <c r="N575" s="232"/>
    </row>
    <row r="576" spans="2:14" x14ac:dyDescent="0.2">
      <c r="B576" s="232"/>
      <c r="C576" s="232"/>
      <c r="D576" s="232"/>
      <c r="E576" s="232"/>
      <c r="F576" s="232"/>
      <c r="G576" s="232"/>
      <c r="H576" s="232"/>
      <c r="I576" s="232"/>
      <c r="J576" s="232"/>
      <c r="K576" s="232"/>
      <c r="L576" s="232"/>
      <c r="M576" s="232"/>
      <c r="N576" s="232"/>
    </row>
    <row r="577" spans="2:14" x14ac:dyDescent="0.2">
      <c r="B577" s="232"/>
      <c r="C577" s="232"/>
      <c r="D577" s="232"/>
      <c r="E577" s="232"/>
      <c r="F577" s="232"/>
      <c r="G577" s="232"/>
      <c r="H577" s="232"/>
      <c r="I577" s="232"/>
      <c r="J577" s="232"/>
      <c r="K577" s="232"/>
      <c r="L577" s="232"/>
      <c r="M577" s="232"/>
      <c r="N577" s="232"/>
    </row>
    <row r="578" spans="2:14" x14ac:dyDescent="0.2">
      <c r="B578" s="232"/>
      <c r="C578" s="232"/>
      <c r="D578" s="232"/>
      <c r="E578" s="232"/>
      <c r="F578" s="232"/>
      <c r="G578" s="232"/>
      <c r="H578" s="232"/>
      <c r="I578" s="232"/>
      <c r="J578" s="232"/>
      <c r="K578" s="232"/>
      <c r="L578" s="232"/>
      <c r="M578" s="232"/>
      <c r="N578" s="232"/>
    </row>
    <row r="579" spans="2:14" x14ac:dyDescent="0.2">
      <c r="B579" s="232"/>
      <c r="C579" s="232"/>
      <c r="D579" s="232"/>
      <c r="E579" s="232"/>
      <c r="F579" s="232"/>
      <c r="G579" s="232"/>
      <c r="H579" s="232"/>
      <c r="I579" s="232"/>
      <c r="J579" s="232"/>
      <c r="K579" s="232"/>
      <c r="L579" s="232"/>
      <c r="M579" s="232"/>
      <c r="N579" s="232"/>
    </row>
    <row r="580" spans="2:14" x14ac:dyDescent="0.2">
      <c r="B580" s="232"/>
      <c r="C580" s="232"/>
      <c r="D580" s="232"/>
      <c r="E580" s="232"/>
      <c r="F580" s="232"/>
      <c r="G580" s="232"/>
      <c r="H580" s="232"/>
      <c r="I580" s="232"/>
      <c r="J580" s="232"/>
      <c r="K580" s="232"/>
      <c r="L580" s="232"/>
      <c r="M580" s="232"/>
      <c r="N580" s="232"/>
    </row>
    <row r="581" spans="2:14" x14ac:dyDescent="0.2">
      <c r="B581" s="232"/>
      <c r="C581" s="232"/>
      <c r="D581" s="232"/>
      <c r="E581" s="232"/>
      <c r="F581" s="232"/>
      <c r="G581" s="232"/>
      <c r="H581" s="232"/>
      <c r="I581" s="232"/>
      <c r="J581" s="232"/>
      <c r="K581" s="232"/>
      <c r="L581" s="232"/>
      <c r="M581" s="232"/>
      <c r="N581" s="232"/>
    </row>
    <row r="582" spans="2:14" x14ac:dyDescent="0.2">
      <c r="B582" s="232"/>
      <c r="C582" s="232"/>
      <c r="D582" s="232"/>
      <c r="E582" s="232"/>
      <c r="F582" s="232"/>
      <c r="G582" s="232"/>
      <c r="H582" s="232"/>
      <c r="I582" s="232"/>
      <c r="J582" s="232"/>
      <c r="K582" s="232"/>
      <c r="L582" s="232"/>
      <c r="M582" s="232"/>
      <c r="N582" s="232"/>
    </row>
    <row r="583" spans="2:14" x14ac:dyDescent="0.2">
      <c r="B583" s="232"/>
      <c r="C583" s="232"/>
      <c r="D583" s="232"/>
      <c r="E583" s="232"/>
      <c r="F583" s="232"/>
      <c r="G583" s="232"/>
      <c r="H583" s="232"/>
      <c r="I583" s="232"/>
      <c r="J583" s="232"/>
      <c r="K583" s="232"/>
      <c r="L583" s="232"/>
      <c r="M583" s="232"/>
      <c r="N583" s="232"/>
    </row>
    <row r="584" spans="2:14" x14ac:dyDescent="0.2">
      <c r="B584" s="232"/>
      <c r="C584" s="232"/>
      <c r="D584" s="232"/>
      <c r="E584" s="232"/>
      <c r="F584" s="232"/>
      <c r="G584" s="232"/>
      <c r="H584" s="232"/>
      <c r="I584" s="232"/>
      <c r="J584" s="232"/>
      <c r="K584" s="232"/>
      <c r="L584" s="232"/>
      <c r="M584" s="232"/>
      <c r="N584" s="232"/>
    </row>
    <row r="585" spans="2:14" x14ac:dyDescent="0.2">
      <c r="B585" s="232"/>
      <c r="C585" s="232"/>
      <c r="D585" s="232"/>
      <c r="E585" s="232"/>
      <c r="F585" s="232"/>
      <c r="G585" s="232"/>
      <c r="H585" s="232"/>
      <c r="I585" s="232"/>
      <c r="J585" s="232"/>
      <c r="K585" s="232"/>
      <c r="L585" s="232"/>
      <c r="M585" s="232"/>
      <c r="N585" s="232"/>
    </row>
    <row r="586" spans="2:14" x14ac:dyDescent="0.2">
      <c r="B586" s="232"/>
      <c r="C586" s="232"/>
      <c r="D586" s="232"/>
      <c r="E586" s="232"/>
      <c r="F586" s="232"/>
      <c r="G586" s="232"/>
      <c r="H586" s="232"/>
      <c r="I586" s="232"/>
      <c r="J586" s="232"/>
      <c r="K586" s="232"/>
      <c r="L586" s="232"/>
      <c r="M586" s="232"/>
      <c r="N586" s="232"/>
    </row>
    <row r="587" spans="2:14" x14ac:dyDescent="0.2">
      <c r="B587" s="232"/>
      <c r="C587" s="232"/>
      <c r="D587" s="232"/>
      <c r="E587" s="232"/>
      <c r="F587" s="232"/>
      <c r="G587" s="232"/>
      <c r="H587" s="232"/>
      <c r="I587" s="232"/>
      <c r="J587" s="232"/>
      <c r="K587" s="232"/>
      <c r="L587" s="232"/>
      <c r="M587" s="232"/>
      <c r="N587" s="232"/>
    </row>
    <row r="588" spans="2:14" x14ac:dyDescent="0.2">
      <c r="B588" s="232"/>
      <c r="C588" s="232"/>
      <c r="D588" s="232"/>
      <c r="E588" s="232"/>
      <c r="F588" s="232"/>
      <c r="G588" s="232"/>
      <c r="H588" s="232"/>
      <c r="I588" s="232"/>
      <c r="J588" s="232"/>
      <c r="K588" s="232"/>
      <c r="L588" s="232"/>
      <c r="M588" s="232"/>
      <c r="N588" s="232"/>
    </row>
    <row r="589" spans="2:14" x14ac:dyDescent="0.2">
      <c r="B589" s="232"/>
      <c r="C589" s="232"/>
      <c r="D589" s="232"/>
      <c r="E589" s="232"/>
      <c r="F589" s="232"/>
      <c r="G589" s="232"/>
      <c r="H589" s="232"/>
      <c r="I589" s="232"/>
      <c r="J589" s="232"/>
      <c r="K589" s="232"/>
      <c r="L589" s="232"/>
      <c r="M589" s="232"/>
      <c r="N589" s="232"/>
    </row>
    <row r="590" spans="2:14" x14ac:dyDescent="0.2">
      <c r="B590" s="232"/>
      <c r="C590" s="232"/>
      <c r="D590" s="232"/>
      <c r="E590" s="232"/>
      <c r="F590" s="232"/>
      <c r="G590" s="232"/>
      <c r="H590" s="232"/>
      <c r="I590" s="232"/>
      <c r="J590" s="232"/>
      <c r="K590" s="232"/>
      <c r="L590" s="232"/>
      <c r="M590" s="232"/>
      <c r="N590" s="232"/>
    </row>
    <row r="591" spans="2:14" x14ac:dyDescent="0.2">
      <c r="B591" s="232"/>
      <c r="C591" s="232"/>
      <c r="D591" s="232"/>
      <c r="E591" s="232"/>
      <c r="F591" s="232"/>
      <c r="G591" s="232"/>
      <c r="H591" s="232"/>
      <c r="I591" s="232"/>
      <c r="J591" s="232"/>
      <c r="K591" s="232"/>
      <c r="L591" s="232"/>
      <c r="M591" s="232"/>
      <c r="N591" s="232"/>
    </row>
    <row r="592" spans="2:14" x14ac:dyDescent="0.2">
      <c r="B592" s="232"/>
      <c r="C592" s="232"/>
      <c r="D592" s="232"/>
      <c r="E592" s="232"/>
      <c r="F592" s="232"/>
      <c r="G592" s="232"/>
      <c r="H592" s="232"/>
      <c r="I592" s="232"/>
      <c r="J592" s="232"/>
      <c r="K592" s="232"/>
      <c r="L592" s="232"/>
      <c r="M592" s="232"/>
      <c r="N592" s="232"/>
    </row>
    <row r="593" spans="2:14" x14ac:dyDescent="0.2">
      <c r="B593" s="232"/>
      <c r="C593" s="232"/>
      <c r="D593" s="232"/>
      <c r="E593" s="232"/>
      <c r="F593" s="232"/>
      <c r="G593" s="232"/>
      <c r="H593" s="232"/>
      <c r="I593" s="232"/>
      <c r="J593" s="232"/>
      <c r="K593" s="232"/>
      <c r="L593" s="232"/>
      <c r="M593" s="232"/>
      <c r="N593" s="232"/>
    </row>
    <row r="594" spans="2:14" x14ac:dyDescent="0.2">
      <c r="B594" s="232"/>
      <c r="C594" s="232"/>
      <c r="D594" s="232"/>
      <c r="E594" s="232"/>
      <c r="F594" s="232"/>
      <c r="G594" s="232"/>
      <c r="H594" s="232"/>
      <c r="I594" s="232"/>
      <c r="J594" s="232"/>
      <c r="K594" s="232"/>
      <c r="L594" s="232"/>
      <c r="M594" s="232"/>
      <c r="N594" s="232"/>
    </row>
    <row r="595" spans="2:14" x14ac:dyDescent="0.2">
      <c r="B595" s="232"/>
      <c r="C595" s="232"/>
      <c r="D595" s="232"/>
      <c r="E595" s="232"/>
      <c r="F595" s="232"/>
      <c r="G595" s="232"/>
      <c r="H595" s="232"/>
      <c r="I595" s="232"/>
      <c r="J595" s="232"/>
      <c r="K595" s="232"/>
      <c r="L595" s="232"/>
      <c r="M595" s="232"/>
      <c r="N595" s="232"/>
    </row>
    <row r="596" spans="2:14" x14ac:dyDescent="0.2">
      <c r="B596" s="232"/>
      <c r="C596" s="232"/>
      <c r="D596" s="232"/>
      <c r="E596" s="232"/>
      <c r="F596" s="232"/>
      <c r="G596" s="232"/>
      <c r="H596" s="232"/>
      <c r="I596" s="232"/>
      <c r="J596" s="232"/>
      <c r="K596" s="232"/>
      <c r="L596" s="232"/>
      <c r="M596" s="232"/>
      <c r="N596" s="232"/>
    </row>
    <row r="597" spans="2:14" x14ac:dyDescent="0.2">
      <c r="B597" s="232"/>
      <c r="C597" s="232"/>
      <c r="D597" s="232"/>
      <c r="E597" s="232"/>
      <c r="F597" s="232"/>
      <c r="G597" s="232"/>
      <c r="H597" s="232"/>
      <c r="I597" s="232"/>
      <c r="J597" s="232"/>
      <c r="K597" s="232"/>
      <c r="L597" s="232"/>
      <c r="M597" s="232"/>
      <c r="N597" s="232"/>
    </row>
    <row r="598" spans="2:14" x14ac:dyDescent="0.2">
      <c r="B598" s="232"/>
      <c r="C598" s="232"/>
      <c r="D598" s="232"/>
      <c r="E598" s="232"/>
      <c r="F598" s="232"/>
      <c r="G598" s="232"/>
      <c r="H598" s="232"/>
      <c r="I598" s="232"/>
      <c r="J598" s="232"/>
      <c r="K598" s="232"/>
      <c r="L598" s="232"/>
      <c r="M598" s="232"/>
      <c r="N598" s="232"/>
    </row>
    <row r="599" spans="2:14" x14ac:dyDescent="0.2">
      <c r="B599" s="232"/>
      <c r="C599" s="232"/>
      <c r="D599" s="232"/>
      <c r="E599" s="232"/>
      <c r="F599" s="232"/>
      <c r="G599" s="232"/>
      <c r="H599" s="232"/>
      <c r="I599" s="232"/>
      <c r="J599" s="232"/>
      <c r="K599" s="232"/>
      <c r="L599" s="232"/>
      <c r="M599" s="232"/>
      <c r="N599" s="232"/>
    </row>
    <row r="600" spans="2:14" x14ac:dyDescent="0.2">
      <c r="B600" s="232"/>
      <c r="C600" s="232"/>
      <c r="D600" s="232"/>
      <c r="E600" s="232"/>
      <c r="F600" s="232"/>
      <c r="G600" s="232"/>
      <c r="H600" s="232"/>
      <c r="I600" s="232"/>
      <c r="J600" s="232"/>
      <c r="K600" s="232"/>
      <c r="L600" s="232"/>
      <c r="M600" s="232"/>
      <c r="N600" s="232"/>
    </row>
    <row r="601" spans="2:14" x14ac:dyDescent="0.2">
      <c r="B601" s="232"/>
      <c r="C601" s="232"/>
      <c r="D601" s="232"/>
      <c r="E601" s="232"/>
      <c r="F601" s="232"/>
      <c r="G601" s="232"/>
      <c r="H601" s="232"/>
      <c r="I601" s="232"/>
      <c r="J601" s="232"/>
      <c r="K601" s="232"/>
      <c r="L601" s="232"/>
      <c r="M601" s="232"/>
      <c r="N601" s="232"/>
    </row>
    <row r="602" spans="2:14" x14ac:dyDescent="0.2">
      <c r="B602" s="232"/>
      <c r="C602" s="232"/>
      <c r="D602" s="232"/>
      <c r="E602" s="232"/>
      <c r="F602" s="232"/>
      <c r="G602" s="232"/>
      <c r="H602" s="232"/>
      <c r="I602" s="232"/>
      <c r="J602" s="232"/>
      <c r="K602" s="232"/>
      <c r="L602" s="232"/>
      <c r="M602" s="232"/>
      <c r="N602" s="232"/>
    </row>
    <row r="603" spans="2:14" x14ac:dyDescent="0.2">
      <c r="B603" s="232"/>
      <c r="C603" s="232"/>
      <c r="D603" s="232"/>
      <c r="E603" s="232"/>
      <c r="F603" s="232"/>
      <c r="G603" s="232"/>
      <c r="H603" s="232"/>
      <c r="I603" s="232"/>
      <c r="J603" s="232"/>
      <c r="K603" s="232"/>
      <c r="L603" s="232"/>
      <c r="M603" s="232"/>
      <c r="N603" s="232"/>
    </row>
    <row r="604" spans="2:14" x14ac:dyDescent="0.2">
      <c r="B604" s="232"/>
      <c r="C604" s="232"/>
      <c r="D604" s="232"/>
      <c r="E604" s="232"/>
      <c r="F604" s="232"/>
      <c r="G604" s="232"/>
      <c r="H604" s="232"/>
      <c r="I604" s="232"/>
      <c r="J604" s="232"/>
      <c r="K604" s="232"/>
      <c r="L604" s="232"/>
      <c r="M604" s="232"/>
      <c r="N604" s="232"/>
    </row>
    <row r="605" spans="2:14" x14ac:dyDescent="0.2">
      <c r="B605" s="232"/>
      <c r="C605" s="232"/>
      <c r="D605" s="232"/>
      <c r="E605" s="232"/>
      <c r="F605" s="232"/>
      <c r="G605" s="232"/>
      <c r="H605" s="232"/>
      <c r="I605" s="232"/>
      <c r="J605" s="232"/>
      <c r="K605" s="232"/>
      <c r="L605" s="232"/>
      <c r="M605" s="232"/>
      <c r="N605" s="232"/>
    </row>
    <row r="606" spans="2:14" x14ac:dyDescent="0.2">
      <c r="B606" s="232"/>
      <c r="C606" s="232"/>
      <c r="D606" s="232"/>
      <c r="E606" s="232"/>
      <c r="F606" s="232"/>
      <c r="G606" s="232"/>
      <c r="H606" s="232"/>
      <c r="I606" s="232"/>
      <c r="J606" s="232"/>
      <c r="K606" s="232"/>
      <c r="L606" s="232"/>
      <c r="M606" s="232"/>
      <c r="N606" s="232"/>
    </row>
    <row r="607" spans="2:14" x14ac:dyDescent="0.2">
      <c r="B607" s="232"/>
      <c r="C607" s="232"/>
      <c r="D607" s="232"/>
      <c r="E607" s="232"/>
      <c r="F607" s="232"/>
      <c r="G607" s="232"/>
      <c r="H607" s="232"/>
      <c r="I607" s="232"/>
      <c r="J607" s="232"/>
      <c r="K607" s="232"/>
      <c r="L607" s="232"/>
      <c r="M607" s="232"/>
      <c r="N607" s="232"/>
    </row>
    <row r="608" spans="2:14" x14ac:dyDescent="0.2">
      <c r="B608" s="232"/>
      <c r="C608" s="232"/>
      <c r="D608" s="232"/>
      <c r="E608" s="232"/>
      <c r="F608" s="232"/>
      <c r="G608" s="232"/>
      <c r="H608" s="232"/>
      <c r="I608" s="232"/>
      <c r="J608" s="232"/>
      <c r="K608" s="232"/>
      <c r="L608" s="232"/>
      <c r="M608" s="232"/>
      <c r="N608" s="232"/>
    </row>
    <row r="609" spans="2:14" x14ac:dyDescent="0.2">
      <c r="B609" s="232"/>
      <c r="C609" s="232"/>
      <c r="D609" s="232"/>
      <c r="E609" s="232"/>
      <c r="F609" s="232"/>
      <c r="G609" s="232"/>
      <c r="H609" s="232"/>
      <c r="I609" s="232"/>
      <c r="J609" s="232"/>
      <c r="K609" s="232"/>
      <c r="L609" s="232"/>
      <c r="M609" s="232"/>
      <c r="N609" s="232"/>
    </row>
    <row r="610" spans="2:14" x14ac:dyDescent="0.2">
      <c r="B610" s="232"/>
      <c r="C610" s="232"/>
      <c r="D610" s="232"/>
      <c r="E610" s="232"/>
      <c r="F610" s="232"/>
      <c r="G610" s="232"/>
      <c r="H610" s="232"/>
      <c r="I610" s="232"/>
      <c r="J610" s="232"/>
      <c r="K610" s="232"/>
      <c r="L610" s="232"/>
      <c r="M610" s="232"/>
      <c r="N610" s="232"/>
    </row>
    <row r="611" spans="2:14" x14ac:dyDescent="0.2">
      <c r="B611" s="232"/>
      <c r="C611" s="232"/>
      <c r="D611" s="232"/>
      <c r="E611" s="232"/>
      <c r="F611" s="232"/>
      <c r="G611" s="232"/>
      <c r="H611" s="232"/>
      <c r="I611" s="232"/>
      <c r="J611" s="232"/>
      <c r="K611" s="232"/>
      <c r="L611" s="232"/>
      <c r="M611" s="232"/>
      <c r="N611" s="232"/>
    </row>
    <row r="612" spans="2:14" x14ac:dyDescent="0.2">
      <c r="B612" s="232"/>
      <c r="C612" s="232"/>
      <c r="D612" s="232"/>
      <c r="E612" s="232"/>
      <c r="F612" s="232"/>
      <c r="G612" s="232"/>
      <c r="H612" s="232"/>
      <c r="I612" s="232"/>
      <c r="J612" s="232"/>
      <c r="K612" s="232"/>
      <c r="L612" s="232"/>
      <c r="M612" s="232"/>
      <c r="N612" s="232"/>
    </row>
    <row r="613" spans="2:14" x14ac:dyDescent="0.2">
      <c r="B613" s="232"/>
      <c r="C613" s="232"/>
      <c r="D613" s="232"/>
      <c r="E613" s="232"/>
      <c r="F613" s="232"/>
      <c r="G613" s="232"/>
      <c r="H613" s="232"/>
      <c r="I613" s="232"/>
      <c r="J613" s="232"/>
      <c r="K613" s="232"/>
      <c r="L613" s="232"/>
      <c r="M613" s="232"/>
      <c r="N613" s="232"/>
    </row>
    <row r="614" spans="2:14" x14ac:dyDescent="0.2">
      <c r="B614" s="232"/>
      <c r="C614" s="232"/>
      <c r="D614" s="232"/>
      <c r="E614" s="232"/>
      <c r="F614" s="232"/>
      <c r="G614" s="232"/>
      <c r="H614" s="232"/>
      <c r="I614" s="232"/>
      <c r="J614" s="232"/>
      <c r="K614" s="232"/>
      <c r="L614" s="232"/>
      <c r="M614" s="232"/>
      <c r="N614" s="232"/>
    </row>
    <row r="615" spans="2:14" x14ac:dyDescent="0.2">
      <c r="B615" s="232"/>
      <c r="C615" s="232"/>
      <c r="D615" s="232"/>
      <c r="E615" s="232"/>
      <c r="F615" s="232"/>
      <c r="G615" s="232"/>
      <c r="H615" s="232"/>
      <c r="I615" s="232"/>
      <c r="J615" s="232"/>
      <c r="K615" s="232"/>
      <c r="L615" s="232"/>
      <c r="M615" s="232"/>
      <c r="N615" s="232"/>
    </row>
    <row r="616" spans="2:14" x14ac:dyDescent="0.2">
      <c r="B616" s="232"/>
      <c r="C616" s="232"/>
      <c r="D616" s="232"/>
      <c r="E616" s="232"/>
      <c r="F616" s="232"/>
      <c r="G616" s="232"/>
      <c r="H616" s="232"/>
      <c r="I616" s="232"/>
      <c r="J616" s="232"/>
      <c r="K616" s="232"/>
      <c r="L616" s="232"/>
      <c r="M616" s="232"/>
      <c r="N616" s="232"/>
    </row>
    <row r="617" spans="2:14" x14ac:dyDescent="0.2">
      <c r="B617" s="232"/>
      <c r="C617" s="232"/>
      <c r="D617" s="232"/>
      <c r="E617" s="232"/>
      <c r="F617" s="232"/>
      <c r="G617" s="232"/>
      <c r="H617" s="232"/>
      <c r="I617" s="232"/>
      <c r="J617" s="232"/>
      <c r="K617" s="232"/>
      <c r="L617" s="232"/>
      <c r="M617" s="232"/>
      <c r="N617" s="232"/>
    </row>
    <row r="618" spans="2:14" x14ac:dyDescent="0.2">
      <c r="B618" s="232"/>
      <c r="C618" s="232"/>
      <c r="D618" s="232"/>
      <c r="E618" s="232"/>
      <c r="F618" s="232"/>
      <c r="G618" s="232"/>
      <c r="H618" s="232"/>
      <c r="I618" s="232"/>
      <c r="J618" s="232"/>
      <c r="K618" s="232"/>
      <c r="L618" s="232"/>
      <c r="M618" s="232"/>
      <c r="N618" s="232"/>
    </row>
    <row r="619" spans="2:14" x14ac:dyDescent="0.2">
      <c r="B619" s="232"/>
      <c r="C619" s="232"/>
      <c r="D619" s="232"/>
      <c r="E619" s="232"/>
      <c r="F619" s="232"/>
      <c r="G619" s="232"/>
      <c r="H619" s="232"/>
      <c r="I619" s="232"/>
      <c r="J619" s="232"/>
      <c r="K619" s="232"/>
      <c r="L619" s="232"/>
      <c r="M619" s="232"/>
      <c r="N619" s="232"/>
    </row>
    <row r="620" spans="2:14" x14ac:dyDescent="0.2">
      <c r="B620" s="232"/>
      <c r="C620" s="232"/>
      <c r="D620" s="232"/>
      <c r="E620" s="232"/>
      <c r="F620" s="232"/>
      <c r="G620" s="232"/>
      <c r="H620" s="232"/>
      <c r="I620" s="232"/>
      <c r="J620" s="232"/>
      <c r="K620" s="232"/>
      <c r="L620" s="232"/>
      <c r="M620" s="232"/>
      <c r="N620" s="232"/>
    </row>
    <row r="621" spans="2:14" x14ac:dyDescent="0.2">
      <c r="B621" s="232"/>
      <c r="C621" s="232"/>
      <c r="D621" s="232"/>
      <c r="E621" s="232"/>
      <c r="F621" s="232"/>
      <c r="G621" s="232"/>
      <c r="H621" s="232"/>
      <c r="I621" s="232"/>
      <c r="J621" s="232"/>
      <c r="K621" s="232"/>
      <c r="L621" s="232"/>
      <c r="M621" s="232"/>
      <c r="N621" s="232"/>
    </row>
    <row r="622" spans="2:14" x14ac:dyDescent="0.2">
      <c r="B622" s="232"/>
      <c r="C622" s="232"/>
      <c r="D622" s="232"/>
      <c r="E622" s="232"/>
      <c r="F622" s="232"/>
      <c r="G622" s="232"/>
      <c r="H622" s="232"/>
      <c r="I622" s="232"/>
      <c r="J622" s="232"/>
      <c r="K622" s="232"/>
      <c r="L622" s="232"/>
      <c r="M622" s="232"/>
      <c r="N622" s="232"/>
    </row>
    <row r="623" spans="2:14" x14ac:dyDescent="0.2">
      <c r="B623" s="232"/>
      <c r="C623" s="232"/>
      <c r="D623" s="232"/>
      <c r="E623" s="232"/>
      <c r="F623" s="232"/>
      <c r="G623" s="232"/>
      <c r="H623" s="232"/>
      <c r="I623" s="232"/>
      <c r="J623" s="232"/>
      <c r="K623" s="232"/>
      <c r="L623" s="232"/>
      <c r="M623" s="232"/>
      <c r="N623" s="232"/>
    </row>
    <row r="624" spans="2:14" x14ac:dyDescent="0.2">
      <c r="B624" s="232"/>
      <c r="C624" s="232"/>
      <c r="D624" s="232"/>
      <c r="E624" s="232"/>
      <c r="F624" s="232"/>
      <c r="G624" s="232"/>
      <c r="H624" s="232"/>
      <c r="I624" s="232"/>
      <c r="J624" s="232"/>
      <c r="K624" s="232"/>
      <c r="L624" s="232"/>
      <c r="M624" s="232"/>
      <c r="N624" s="232"/>
    </row>
    <row r="625" spans="2:14" x14ac:dyDescent="0.2">
      <c r="B625" s="232"/>
      <c r="C625" s="232"/>
      <c r="D625" s="232"/>
      <c r="E625" s="232"/>
      <c r="F625" s="232"/>
      <c r="G625" s="232"/>
      <c r="H625" s="232"/>
      <c r="I625" s="232"/>
      <c r="J625" s="232"/>
      <c r="K625" s="232"/>
      <c r="L625" s="232"/>
      <c r="M625" s="232"/>
      <c r="N625" s="232"/>
    </row>
    <row r="626" spans="2:14" x14ac:dyDescent="0.2">
      <c r="B626" s="232"/>
      <c r="C626" s="232"/>
      <c r="D626" s="232"/>
      <c r="E626" s="232"/>
      <c r="F626" s="232"/>
      <c r="G626" s="232"/>
      <c r="H626" s="232"/>
      <c r="I626" s="232"/>
      <c r="J626" s="232"/>
      <c r="K626" s="232"/>
      <c r="L626" s="232"/>
      <c r="M626" s="232"/>
      <c r="N626" s="232"/>
    </row>
    <row r="627" spans="2:14" x14ac:dyDescent="0.2">
      <c r="B627" s="232"/>
      <c r="C627" s="232"/>
      <c r="D627" s="232"/>
      <c r="E627" s="232"/>
      <c r="F627" s="232"/>
      <c r="G627" s="232"/>
      <c r="H627" s="232"/>
      <c r="I627" s="232"/>
      <c r="J627" s="232"/>
      <c r="K627" s="232"/>
      <c r="L627" s="232"/>
      <c r="M627" s="232"/>
      <c r="N627" s="232"/>
    </row>
    <row r="628" spans="2:14" x14ac:dyDescent="0.2">
      <c r="B628" s="232"/>
      <c r="C628" s="232"/>
      <c r="D628" s="232"/>
      <c r="E628" s="232"/>
      <c r="F628" s="232"/>
      <c r="G628" s="232"/>
      <c r="H628" s="232"/>
      <c r="I628" s="232"/>
      <c r="J628" s="232"/>
      <c r="K628" s="232"/>
      <c r="L628" s="232"/>
      <c r="M628" s="232"/>
      <c r="N628" s="232"/>
    </row>
    <row r="629" spans="2:14" x14ac:dyDescent="0.2">
      <c r="B629" s="232"/>
      <c r="C629" s="232"/>
      <c r="D629" s="232"/>
      <c r="E629" s="232"/>
      <c r="F629" s="232"/>
      <c r="G629" s="232"/>
      <c r="H629" s="232"/>
      <c r="I629" s="232"/>
      <c r="J629" s="232"/>
      <c r="K629" s="232"/>
      <c r="L629" s="232"/>
      <c r="M629" s="232"/>
      <c r="N629" s="232"/>
    </row>
    <row r="630" spans="2:14" x14ac:dyDescent="0.2">
      <c r="B630" s="232"/>
      <c r="C630" s="232"/>
      <c r="D630" s="232"/>
      <c r="E630" s="232"/>
      <c r="F630" s="232"/>
      <c r="G630" s="232"/>
      <c r="H630" s="232"/>
      <c r="I630" s="232"/>
      <c r="J630" s="232"/>
      <c r="K630" s="232"/>
      <c r="L630" s="232"/>
      <c r="M630" s="232"/>
      <c r="N630" s="232"/>
    </row>
    <row r="631" spans="2:14" x14ac:dyDescent="0.2">
      <c r="B631" s="232"/>
      <c r="C631" s="232"/>
      <c r="D631" s="232"/>
      <c r="E631" s="232"/>
      <c r="F631" s="232"/>
      <c r="G631" s="232"/>
      <c r="H631" s="232"/>
      <c r="I631" s="232"/>
      <c r="J631" s="232"/>
      <c r="K631" s="232"/>
      <c r="L631" s="232"/>
      <c r="M631" s="232"/>
      <c r="N631" s="232"/>
    </row>
    <row r="632" spans="2:14" x14ac:dyDescent="0.2">
      <c r="B632" s="232"/>
      <c r="C632" s="232"/>
      <c r="D632" s="232"/>
      <c r="E632" s="232"/>
      <c r="F632" s="232"/>
      <c r="G632" s="232"/>
      <c r="H632" s="232"/>
      <c r="I632" s="232"/>
      <c r="J632" s="232"/>
      <c r="K632" s="232"/>
      <c r="L632" s="232"/>
      <c r="M632" s="232"/>
      <c r="N632" s="232"/>
    </row>
    <row r="633" spans="2:14" x14ac:dyDescent="0.2">
      <c r="B633" s="232"/>
      <c r="C633" s="232"/>
      <c r="D633" s="232"/>
      <c r="E633" s="232"/>
      <c r="F633" s="232"/>
      <c r="G633" s="232"/>
      <c r="H633" s="232"/>
      <c r="I633" s="232"/>
      <c r="J633" s="232"/>
      <c r="K633" s="232"/>
      <c r="L633" s="232"/>
      <c r="M633" s="232"/>
      <c r="N633" s="232"/>
    </row>
    <row r="634" spans="2:14" x14ac:dyDescent="0.2">
      <c r="B634" s="232"/>
      <c r="C634" s="232"/>
      <c r="D634" s="232"/>
      <c r="E634" s="232"/>
      <c r="F634" s="232"/>
      <c r="G634" s="232"/>
      <c r="H634" s="232"/>
      <c r="I634" s="232"/>
      <c r="J634" s="232"/>
      <c r="K634" s="232"/>
      <c r="L634" s="232"/>
      <c r="M634" s="232"/>
      <c r="N634" s="232"/>
    </row>
    <row r="635" spans="2:14" x14ac:dyDescent="0.2">
      <c r="B635" s="232"/>
      <c r="C635" s="232"/>
      <c r="D635" s="232"/>
      <c r="E635" s="232"/>
      <c r="F635" s="232"/>
      <c r="G635" s="232"/>
      <c r="H635" s="232"/>
      <c r="I635" s="232"/>
      <c r="J635" s="232"/>
      <c r="K635" s="232"/>
      <c r="L635" s="232"/>
      <c r="M635" s="232"/>
      <c r="N635" s="232"/>
    </row>
    <row r="636" spans="2:14" x14ac:dyDescent="0.2">
      <c r="B636" s="232"/>
      <c r="C636" s="232"/>
      <c r="D636" s="232"/>
      <c r="E636" s="232"/>
      <c r="F636" s="232"/>
      <c r="G636" s="232"/>
      <c r="H636" s="232"/>
      <c r="I636" s="232"/>
      <c r="J636" s="232"/>
      <c r="K636" s="232"/>
      <c r="L636" s="232"/>
      <c r="M636" s="232"/>
      <c r="N636" s="232"/>
    </row>
    <row r="637" spans="2:14" x14ac:dyDescent="0.2">
      <c r="B637" s="232"/>
      <c r="C637" s="232"/>
      <c r="D637" s="232"/>
      <c r="E637" s="232"/>
      <c r="F637" s="232"/>
      <c r="G637" s="232"/>
      <c r="H637" s="232"/>
      <c r="I637" s="232"/>
      <c r="J637" s="232"/>
      <c r="K637" s="232"/>
      <c r="L637" s="232"/>
      <c r="M637" s="232"/>
      <c r="N637" s="232"/>
    </row>
    <row r="638" spans="2:14" x14ac:dyDescent="0.2">
      <c r="B638" s="232"/>
      <c r="C638" s="232"/>
      <c r="D638" s="232"/>
      <c r="E638" s="232"/>
      <c r="F638" s="232"/>
      <c r="G638" s="232"/>
      <c r="H638" s="232"/>
      <c r="I638" s="232"/>
      <c r="J638" s="232"/>
      <c r="K638" s="232"/>
      <c r="L638" s="232"/>
      <c r="M638" s="232"/>
      <c r="N638" s="232"/>
    </row>
    <row r="639" spans="2:14" x14ac:dyDescent="0.2">
      <c r="B639" s="232"/>
      <c r="C639" s="232"/>
      <c r="D639" s="232"/>
      <c r="E639" s="232"/>
      <c r="F639" s="232"/>
      <c r="G639" s="232"/>
      <c r="H639" s="232"/>
      <c r="I639" s="232"/>
      <c r="J639" s="232"/>
      <c r="K639" s="232"/>
      <c r="L639" s="232"/>
      <c r="M639" s="232"/>
      <c r="N639" s="232"/>
    </row>
    <row r="640" spans="2:14" x14ac:dyDescent="0.2">
      <c r="B640" s="232"/>
      <c r="C640" s="232"/>
      <c r="D640" s="232"/>
      <c r="E640" s="232"/>
      <c r="F640" s="232"/>
      <c r="G640" s="232"/>
      <c r="H640" s="232"/>
      <c r="I640" s="232"/>
      <c r="J640" s="232"/>
      <c r="K640" s="232"/>
      <c r="L640" s="232"/>
      <c r="M640" s="232"/>
      <c r="N640" s="232"/>
    </row>
    <row r="641" spans="2:14" x14ac:dyDescent="0.2">
      <c r="B641" s="232"/>
      <c r="C641" s="232"/>
      <c r="D641" s="232"/>
      <c r="E641" s="232"/>
      <c r="F641" s="232"/>
      <c r="G641" s="232"/>
      <c r="H641" s="232"/>
      <c r="I641" s="232"/>
      <c r="J641" s="232"/>
      <c r="K641" s="232"/>
      <c r="L641" s="232"/>
      <c r="M641" s="232"/>
      <c r="N641" s="232"/>
    </row>
    <row r="642" spans="2:14" x14ac:dyDescent="0.2">
      <c r="B642" s="232"/>
      <c r="C642" s="232"/>
      <c r="D642" s="232"/>
      <c r="E642" s="232"/>
      <c r="F642" s="232"/>
      <c r="G642" s="232"/>
      <c r="H642" s="232"/>
      <c r="I642" s="232"/>
      <c r="J642" s="232"/>
      <c r="K642" s="232"/>
      <c r="L642" s="232"/>
      <c r="M642" s="232"/>
      <c r="N642" s="232"/>
    </row>
    <row r="643" spans="2:14" x14ac:dyDescent="0.2">
      <c r="B643" s="232"/>
      <c r="C643" s="232"/>
      <c r="D643" s="232"/>
      <c r="E643" s="232"/>
      <c r="F643" s="232"/>
      <c r="G643" s="232"/>
      <c r="H643" s="232"/>
      <c r="I643" s="232"/>
      <c r="J643" s="232"/>
      <c r="K643" s="232"/>
      <c r="L643" s="232"/>
      <c r="M643" s="232"/>
      <c r="N643" s="232"/>
    </row>
    <row r="644" spans="2:14" x14ac:dyDescent="0.2">
      <c r="B644" s="232"/>
      <c r="C644" s="232"/>
      <c r="D644" s="232"/>
      <c r="E644" s="232"/>
      <c r="F644" s="232"/>
      <c r="G644" s="232"/>
      <c r="H644" s="232"/>
      <c r="I644" s="232"/>
      <c r="J644" s="232"/>
      <c r="K644" s="232"/>
      <c r="L644" s="232"/>
      <c r="M644" s="232"/>
      <c r="N644" s="232"/>
    </row>
    <row r="645" spans="2:14" x14ac:dyDescent="0.2">
      <c r="B645" s="232"/>
      <c r="C645" s="232"/>
      <c r="D645" s="232"/>
      <c r="E645" s="232"/>
      <c r="F645" s="232"/>
      <c r="G645" s="232"/>
      <c r="H645" s="232"/>
      <c r="I645" s="232"/>
      <c r="J645" s="232"/>
      <c r="K645" s="232"/>
      <c r="L645" s="232"/>
      <c r="M645" s="232"/>
      <c r="N645" s="232"/>
    </row>
    <row r="646" spans="2:14" x14ac:dyDescent="0.2">
      <c r="B646" s="232"/>
      <c r="C646" s="232"/>
      <c r="D646" s="232"/>
      <c r="E646" s="232"/>
      <c r="F646" s="232"/>
      <c r="G646" s="232"/>
      <c r="H646" s="232"/>
      <c r="I646" s="232"/>
      <c r="J646" s="232"/>
      <c r="K646" s="232"/>
      <c r="L646" s="232"/>
      <c r="M646" s="232"/>
      <c r="N646" s="232"/>
    </row>
    <row r="647" spans="2:14" x14ac:dyDescent="0.2">
      <c r="B647" s="232"/>
      <c r="C647" s="232"/>
      <c r="D647" s="232"/>
      <c r="E647" s="232"/>
      <c r="F647" s="232"/>
      <c r="G647" s="232"/>
      <c r="H647" s="232"/>
      <c r="I647" s="232"/>
      <c r="J647" s="232"/>
      <c r="K647" s="232"/>
      <c r="L647" s="232"/>
      <c r="M647" s="232"/>
      <c r="N647" s="232"/>
    </row>
    <row r="648" spans="2:14" x14ac:dyDescent="0.2">
      <c r="B648" s="232"/>
      <c r="C648" s="232"/>
      <c r="D648" s="232"/>
      <c r="E648" s="232"/>
      <c r="F648" s="232"/>
      <c r="G648" s="232"/>
      <c r="H648" s="232"/>
      <c r="I648" s="232"/>
      <c r="J648" s="232"/>
      <c r="K648" s="232"/>
      <c r="L648" s="232"/>
      <c r="M648" s="232"/>
      <c r="N648" s="232"/>
    </row>
    <row r="649" spans="2:14" x14ac:dyDescent="0.2">
      <c r="B649" s="232"/>
      <c r="C649" s="232"/>
      <c r="D649" s="232"/>
      <c r="E649" s="232"/>
      <c r="F649" s="232"/>
      <c r="G649" s="232"/>
      <c r="H649" s="232"/>
      <c r="I649" s="232"/>
      <c r="J649" s="232"/>
      <c r="K649" s="232"/>
      <c r="L649" s="232"/>
      <c r="M649" s="232"/>
      <c r="N649" s="232"/>
    </row>
    <row r="650" spans="2:14" x14ac:dyDescent="0.2">
      <c r="B650" s="232"/>
      <c r="C650" s="232"/>
      <c r="D650" s="232"/>
      <c r="E650" s="232"/>
      <c r="F650" s="232"/>
      <c r="G650" s="232"/>
      <c r="H650" s="232"/>
      <c r="I650" s="232"/>
      <c r="J650" s="232"/>
      <c r="K650" s="232"/>
      <c r="L650" s="232"/>
      <c r="M650" s="232"/>
      <c r="N650" s="232"/>
    </row>
    <row r="651" spans="2:14" x14ac:dyDescent="0.2">
      <c r="B651" s="232"/>
      <c r="C651" s="232"/>
      <c r="D651" s="232"/>
      <c r="E651" s="232"/>
      <c r="F651" s="232"/>
      <c r="G651" s="232"/>
      <c r="H651" s="232"/>
      <c r="I651" s="232"/>
      <c r="J651" s="232"/>
      <c r="K651" s="232"/>
      <c r="L651" s="232"/>
      <c r="M651" s="232"/>
      <c r="N651" s="232"/>
    </row>
    <row r="652" spans="2:14" x14ac:dyDescent="0.2">
      <c r="B652" s="232"/>
      <c r="C652" s="232"/>
      <c r="D652" s="232"/>
      <c r="E652" s="232"/>
      <c r="F652" s="232"/>
      <c r="G652" s="232"/>
      <c r="H652" s="232"/>
      <c r="I652" s="232"/>
      <c r="J652" s="232"/>
      <c r="K652" s="232"/>
      <c r="L652" s="232"/>
      <c r="M652" s="232"/>
      <c r="N652" s="232"/>
    </row>
    <row r="653" spans="2:14" x14ac:dyDescent="0.2">
      <c r="B653" s="232"/>
      <c r="C653" s="232"/>
      <c r="D653" s="232"/>
      <c r="E653" s="232"/>
      <c r="F653" s="232"/>
      <c r="G653" s="232"/>
      <c r="H653" s="232"/>
      <c r="I653" s="232"/>
      <c r="J653" s="232"/>
      <c r="K653" s="232"/>
      <c r="L653" s="232"/>
      <c r="M653" s="232"/>
      <c r="N653" s="232"/>
    </row>
    <row r="654" spans="2:14" x14ac:dyDescent="0.2">
      <c r="B654" s="232"/>
      <c r="C654" s="232"/>
      <c r="D654" s="232"/>
      <c r="E654" s="232"/>
      <c r="F654" s="232"/>
      <c r="G654" s="232"/>
      <c r="H654" s="232"/>
      <c r="I654" s="232"/>
      <c r="J654" s="232"/>
      <c r="K654" s="232"/>
      <c r="L654" s="232"/>
      <c r="M654" s="232"/>
      <c r="N654" s="232"/>
    </row>
    <row r="655" spans="2:14" x14ac:dyDescent="0.2">
      <c r="B655" s="232"/>
      <c r="C655" s="232"/>
      <c r="D655" s="232"/>
      <c r="E655" s="232"/>
      <c r="F655" s="232"/>
      <c r="G655" s="232"/>
      <c r="H655" s="232"/>
      <c r="I655" s="232"/>
      <c r="J655" s="232"/>
      <c r="K655" s="232"/>
      <c r="L655" s="232"/>
      <c r="M655" s="232"/>
      <c r="N655" s="232"/>
    </row>
    <row r="656" spans="2:14" x14ac:dyDescent="0.2">
      <c r="B656" s="232"/>
      <c r="C656" s="232"/>
      <c r="D656" s="232"/>
      <c r="E656" s="232"/>
      <c r="F656" s="232"/>
      <c r="G656" s="232"/>
      <c r="H656" s="232"/>
      <c r="I656" s="232"/>
      <c r="J656" s="232"/>
      <c r="K656" s="232"/>
      <c r="L656" s="232"/>
      <c r="M656" s="232"/>
      <c r="N656" s="232"/>
    </row>
    <row r="657" spans="2:14" x14ac:dyDescent="0.2">
      <c r="B657" s="232"/>
      <c r="C657" s="232"/>
      <c r="D657" s="232"/>
      <c r="E657" s="232"/>
      <c r="F657" s="232"/>
      <c r="G657" s="232"/>
      <c r="H657" s="232"/>
      <c r="I657" s="232"/>
      <c r="J657" s="232"/>
      <c r="K657" s="232"/>
      <c r="L657" s="232"/>
      <c r="M657" s="232"/>
      <c r="N657" s="232"/>
    </row>
    <row r="658" spans="2:14" x14ac:dyDescent="0.2">
      <c r="B658" s="232"/>
      <c r="C658" s="232"/>
      <c r="D658" s="232"/>
      <c r="E658" s="232"/>
      <c r="F658" s="232"/>
      <c r="G658" s="232"/>
      <c r="H658" s="232"/>
      <c r="I658" s="232"/>
      <c r="J658" s="232"/>
      <c r="K658" s="232"/>
      <c r="L658" s="232"/>
      <c r="M658" s="232"/>
      <c r="N658" s="232"/>
    </row>
    <row r="659" spans="2:14" x14ac:dyDescent="0.2">
      <c r="B659" s="232"/>
      <c r="C659" s="232"/>
      <c r="D659" s="232"/>
      <c r="E659" s="232"/>
      <c r="F659" s="232"/>
      <c r="G659" s="232"/>
      <c r="H659" s="232"/>
      <c r="I659" s="232"/>
      <c r="J659" s="232"/>
      <c r="K659" s="232"/>
      <c r="L659" s="232"/>
      <c r="M659" s="232"/>
      <c r="N659" s="232"/>
    </row>
    <row r="660" spans="2:14" x14ac:dyDescent="0.2">
      <c r="B660" s="232"/>
      <c r="C660" s="232"/>
      <c r="D660" s="232"/>
      <c r="E660" s="232"/>
      <c r="F660" s="232"/>
      <c r="G660" s="232"/>
      <c r="H660" s="232"/>
      <c r="I660" s="232"/>
      <c r="J660" s="232"/>
      <c r="K660" s="232"/>
      <c r="L660" s="232"/>
      <c r="M660" s="232"/>
      <c r="N660" s="232"/>
    </row>
    <row r="661" spans="2:14" x14ac:dyDescent="0.2">
      <c r="B661" s="232"/>
      <c r="C661" s="232"/>
      <c r="D661" s="232"/>
      <c r="E661" s="232"/>
      <c r="F661" s="232"/>
      <c r="G661" s="232"/>
      <c r="H661" s="232"/>
      <c r="I661" s="232"/>
      <c r="J661" s="232"/>
      <c r="K661" s="232"/>
      <c r="L661" s="232"/>
      <c r="M661" s="232"/>
      <c r="N661" s="232"/>
    </row>
    <row r="662" spans="2:14" x14ac:dyDescent="0.2">
      <c r="B662" s="232"/>
      <c r="C662" s="232"/>
      <c r="D662" s="232"/>
      <c r="E662" s="232"/>
      <c r="F662" s="232"/>
      <c r="G662" s="232"/>
      <c r="H662" s="232"/>
      <c r="I662" s="232"/>
      <c r="J662" s="232"/>
      <c r="K662" s="232"/>
      <c r="L662" s="232"/>
      <c r="M662" s="232"/>
      <c r="N662" s="232"/>
    </row>
    <row r="663" spans="2:14" x14ac:dyDescent="0.2">
      <c r="B663" s="232"/>
      <c r="C663" s="232"/>
      <c r="D663" s="232"/>
      <c r="E663" s="232"/>
      <c r="F663" s="232"/>
      <c r="G663" s="232"/>
      <c r="H663" s="232"/>
      <c r="I663" s="232"/>
      <c r="J663" s="232"/>
      <c r="K663" s="232"/>
      <c r="L663" s="232"/>
      <c r="M663" s="232"/>
      <c r="N663" s="232"/>
    </row>
    <row r="664" spans="2:14" x14ac:dyDescent="0.2">
      <c r="B664" s="232"/>
      <c r="C664" s="232"/>
      <c r="D664" s="232"/>
      <c r="E664" s="232"/>
      <c r="F664" s="232"/>
      <c r="G664" s="232"/>
      <c r="H664" s="232"/>
      <c r="I664" s="232"/>
      <c r="J664" s="232"/>
      <c r="K664" s="232"/>
      <c r="L664" s="232"/>
      <c r="M664" s="232"/>
      <c r="N664" s="232"/>
    </row>
    <row r="665" spans="2:14" x14ac:dyDescent="0.2">
      <c r="B665" s="232"/>
      <c r="C665" s="232"/>
      <c r="D665" s="232"/>
      <c r="E665" s="232"/>
      <c r="F665" s="232"/>
      <c r="G665" s="232"/>
      <c r="H665" s="232"/>
      <c r="I665" s="232"/>
      <c r="J665" s="232"/>
      <c r="K665" s="232"/>
      <c r="L665" s="232"/>
      <c r="M665" s="232"/>
      <c r="N665" s="232"/>
    </row>
    <row r="666" spans="2:14" x14ac:dyDescent="0.2">
      <c r="B666" s="232"/>
      <c r="C666" s="232"/>
      <c r="D666" s="232"/>
      <c r="E666" s="232"/>
      <c r="F666" s="232"/>
      <c r="G666" s="232"/>
      <c r="H666" s="232"/>
      <c r="I666" s="232"/>
      <c r="J666" s="232"/>
      <c r="K666" s="232"/>
      <c r="L666" s="232"/>
      <c r="M666" s="232"/>
      <c r="N666" s="232"/>
    </row>
    <row r="667" spans="2:14" x14ac:dyDescent="0.2">
      <c r="B667" s="232"/>
      <c r="C667" s="232"/>
      <c r="D667" s="232"/>
      <c r="E667" s="232"/>
      <c r="F667" s="232"/>
      <c r="G667" s="232"/>
      <c r="H667" s="232"/>
      <c r="I667" s="232"/>
      <c r="J667" s="232"/>
      <c r="K667" s="232"/>
      <c r="L667" s="232"/>
      <c r="M667" s="232"/>
      <c r="N667" s="232"/>
    </row>
    <row r="668" spans="2:14" x14ac:dyDescent="0.2">
      <c r="B668" s="232"/>
      <c r="C668" s="232"/>
      <c r="D668" s="232"/>
      <c r="E668" s="232"/>
      <c r="F668" s="232"/>
      <c r="G668" s="232"/>
      <c r="H668" s="232"/>
      <c r="I668" s="232"/>
      <c r="J668" s="232"/>
      <c r="K668" s="232"/>
      <c r="L668" s="232"/>
      <c r="M668" s="232"/>
      <c r="N668" s="232"/>
    </row>
    <row r="669" spans="2:14" x14ac:dyDescent="0.2">
      <c r="B669" s="232"/>
      <c r="C669" s="232"/>
      <c r="D669" s="232"/>
      <c r="E669" s="232"/>
      <c r="F669" s="232"/>
      <c r="G669" s="232"/>
      <c r="H669" s="232"/>
      <c r="I669" s="232"/>
      <c r="J669" s="232"/>
      <c r="K669" s="232"/>
      <c r="L669" s="232"/>
      <c r="M669" s="232"/>
      <c r="N669" s="232"/>
    </row>
    <row r="670" spans="2:14" x14ac:dyDescent="0.2">
      <c r="B670" s="232"/>
      <c r="C670" s="232"/>
      <c r="D670" s="232"/>
      <c r="E670" s="232"/>
      <c r="F670" s="232"/>
      <c r="G670" s="232"/>
      <c r="H670" s="232"/>
      <c r="I670" s="232"/>
      <c r="J670" s="232"/>
      <c r="K670" s="232"/>
      <c r="L670" s="232"/>
      <c r="M670" s="232"/>
      <c r="N670" s="232"/>
    </row>
    <row r="671" spans="2:14" x14ac:dyDescent="0.2">
      <c r="B671" s="232"/>
      <c r="C671" s="232"/>
      <c r="D671" s="232"/>
      <c r="E671" s="232"/>
      <c r="F671" s="232"/>
      <c r="G671" s="232"/>
      <c r="H671" s="232"/>
      <c r="I671" s="232"/>
      <c r="J671" s="232"/>
      <c r="K671" s="232"/>
      <c r="L671" s="232"/>
      <c r="M671" s="232"/>
      <c r="N671" s="232"/>
    </row>
    <row r="672" spans="2:14" x14ac:dyDescent="0.2">
      <c r="B672" s="232"/>
      <c r="C672" s="232"/>
      <c r="D672" s="232"/>
      <c r="E672" s="232"/>
      <c r="F672" s="232"/>
      <c r="G672" s="232"/>
      <c r="H672" s="232"/>
      <c r="I672" s="232"/>
      <c r="J672" s="232"/>
      <c r="K672" s="232"/>
      <c r="L672" s="232"/>
      <c r="M672" s="232"/>
      <c r="N672" s="232"/>
    </row>
    <row r="673" spans="2:14" x14ac:dyDescent="0.2">
      <c r="B673" s="232"/>
      <c r="C673" s="232"/>
      <c r="D673" s="232"/>
      <c r="E673" s="232"/>
      <c r="F673" s="232"/>
      <c r="G673" s="232"/>
      <c r="H673" s="232"/>
      <c r="I673" s="232"/>
      <c r="J673" s="232"/>
      <c r="K673" s="232"/>
      <c r="L673" s="232"/>
      <c r="M673" s="232"/>
      <c r="N673" s="232"/>
    </row>
    <row r="674" spans="2:14" x14ac:dyDescent="0.2">
      <c r="B674" s="232"/>
      <c r="C674" s="232"/>
      <c r="D674" s="232"/>
      <c r="E674" s="232"/>
      <c r="F674" s="232"/>
      <c r="G674" s="232"/>
      <c r="H674" s="232"/>
      <c r="I674" s="232"/>
      <c r="J674" s="232"/>
      <c r="K674" s="232"/>
      <c r="L674" s="232"/>
      <c r="M674" s="232"/>
      <c r="N674" s="232"/>
    </row>
    <row r="675" spans="2:14" x14ac:dyDescent="0.2">
      <c r="B675" s="232"/>
      <c r="C675" s="232"/>
      <c r="D675" s="232"/>
      <c r="E675" s="232"/>
      <c r="F675" s="232"/>
      <c r="G675" s="232"/>
      <c r="H675" s="232"/>
      <c r="I675" s="232"/>
      <c r="J675" s="232"/>
      <c r="K675" s="232"/>
      <c r="L675" s="232"/>
      <c r="M675" s="232"/>
      <c r="N675" s="232"/>
    </row>
    <row r="676" spans="2:14" x14ac:dyDescent="0.2">
      <c r="B676" s="232"/>
      <c r="C676" s="232"/>
      <c r="D676" s="232"/>
      <c r="E676" s="232"/>
      <c r="F676" s="232"/>
      <c r="G676" s="232"/>
      <c r="H676" s="232"/>
      <c r="I676" s="232"/>
      <c r="J676" s="232"/>
      <c r="K676" s="232"/>
      <c r="L676" s="232"/>
      <c r="M676" s="232"/>
      <c r="N676" s="232"/>
    </row>
    <row r="677" spans="2:14" x14ac:dyDescent="0.2">
      <c r="B677" s="232"/>
      <c r="C677" s="232"/>
      <c r="D677" s="232"/>
      <c r="E677" s="232"/>
      <c r="F677" s="232"/>
      <c r="G677" s="232"/>
      <c r="H677" s="232"/>
      <c r="I677" s="232"/>
      <c r="J677" s="232"/>
      <c r="K677" s="232"/>
      <c r="L677" s="232"/>
      <c r="M677" s="232"/>
      <c r="N677" s="232"/>
    </row>
    <row r="678" spans="2:14" x14ac:dyDescent="0.2">
      <c r="B678" s="232"/>
      <c r="C678" s="232"/>
      <c r="D678" s="232"/>
      <c r="E678" s="232"/>
      <c r="F678" s="232"/>
      <c r="G678" s="232"/>
      <c r="H678" s="232"/>
      <c r="I678" s="232"/>
      <c r="J678" s="232"/>
      <c r="K678" s="232"/>
      <c r="L678" s="232"/>
      <c r="M678" s="232"/>
      <c r="N678" s="232"/>
    </row>
    <row r="679" spans="2:14" x14ac:dyDescent="0.2">
      <c r="B679" s="232"/>
      <c r="C679" s="232"/>
      <c r="D679" s="232"/>
      <c r="E679" s="232"/>
      <c r="F679" s="232"/>
      <c r="G679" s="232"/>
      <c r="H679" s="232"/>
      <c r="I679" s="232"/>
      <c r="J679" s="232"/>
      <c r="K679" s="232"/>
      <c r="L679" s="232"/>
      <c r="M679" s="232"/>
      <c r="N679" s="232"/>
    </row>
    <row r="680" spans="2:14" x14ac:dyDescent="0.2">
      <c r="B680" s="232"/>
      <c r="C680" s="232"/>
      <c r="D680" s="232"/>
      <c r="E680" s="232"/>
      <c r="F680" s="232"/>
      <c r="G680" s="232"/>
      <c r="H680" s="232"/>
      <c r="I680" s="232"/>
      <c r="J680" s="232"/>
      <c r="K680" s="232"/>
      <c r="L680" s="232"/>
      <c r="M680" s="232"/>
      <c r="N680" s="232"/>
    </row>
    <row r="681" spans="2:14" x14ac:dyDescent="0.2">
      <c r="B681" s="232"/>
      <c r="C681" s="232"/>
      <c r="D681" s="232"/>
      <c r="E681" s="232"/>
      <c r="F681" s="232"/>
      <c r="G681" s="232"/>
      <c r="H681" s="232"/>
      <c r="I681" s="232"/>
      <c r="J681" s="232"/>
      <c r="K681" s="232"/>
      <c r="L681" s="232"/>
      <c r="M681" s="232"/>
      <c r="N681" s="232"/>
    </row>
    <row r="682" spans="2:14" x14ac:dyDescent="0.2">
      <c r="B682" s="232"/>
      <c r="C682" s="232"/>
      <c r="D682" s="232"/>
      <c r="E682" s="232"/>
      <c r="F682" s="232"/>
      <c r="G682" s="232"/>
      <c r="H682" s="232"/>
      <c r="I682" s="232"/>
      <c r="J682" s="232"/>
      <c r="K682" s="232"/>
      <c r="L682" s="232"/>
      <c r="M682" s="232"/>
      <c r="N682" s="232"/>
    </row>
    <row r="683" spans="2:14" x14ac:dyDescent="0.2">
      <c r="B683" s="232"/>
      <c r="C683" s="232"/>
      <c r="D683" s="232"/>
      <c r="E683" s="232"/>
      <c r="F683" s="232"/>
      <c r="G683" s="232"/>
      <c r="H683" s="232"/>
      <c r="I683" s="232"/>
      <c r="J683" s="232"/>
      <c r="K683" s="232"/>
      <c r="L683" s="232"/>
      <c r="M683" s="232"/>
      <c r="N683" s="232"/>
    </row>
    <row r="684" spans="2:14" x14ac:dyDescent="0.2">
      <c r="B684" s="232"/>
      <c r="C684" s="232"/>
      <c r="D684" s="232"/>
      <c r="E684" s="232"/>
      <c r="F684" s="232"/>
      <c r="G684" s="232"/>
      <c r="H684" s="232"/>
      <c r="I684" s="232"/>
      <c r="J684" s="232"/>
      <c r="K684" s="232"/>
      <c r="L684" s="232"/>
      <c r="M684" s="232"/>
      <c r="N684" s="232"/>
    </row>
    <row r="685" spans="2:14" x14ac:dyDescent="0.2">
      <c r="B685" s="232"/>
      <c r="C685" s="232"/>
      <c r="D685" s="232"/>
      <c r="E685" s="232"/>
      <c r="F685" s="232"/>
      <c r="G685" s="232"/>
      <c r="H685" s="232"/>
      <c r="I685" s="232"/>
      <c r="J685" s="232"/>
      <c r="K685" s="232"/>
      <c r="L685" s="232"/>
      <c r="M685" s="232"/>
      <c r="N685" s="232"/>
    </row>
    <row r="686" spans="2:14" x14ac:dyDescent="0.2">
      <c r="B686" s="232"/>
      <c r="C686" s="232"/>
      <c r="D686" s="232"/>
      <c r="E686" s="232"/>
      <c r="F686" s="232"/>
      <c r="G686" s="232"/>
      <c r="H686" s="232"/>
      <c r="I686" s="232"/>
      <c r="J686" s="232"/>
      <c r="K686" s="232"/>
      <c r="L686" s="232"/>
      <c r="M686" s="232"/>
      <c r="N686" s="232"/>
    </row>
    <row r="687" spans="2:14" x14ac:dyDescent="0.2">
      <c r="B687" s="232"/>
      <c r="C687" s="232"/>
      <c r="D687" s="232"/>
      <c r="E687" s="232"/>
      <c r="F687" s="232"/>
      <c r="G687" s="232"/>
      <c r="H687" s="232"/>
      <c r="I687" s="232"/>
      <c r="J687" s="232"/>
      <c r="K687" s="232"/>
      <c r="L687" s="232"/>
      <c r="M687" s="232"/>
      <c r="N687" s="232"/>
    </row>
    <row r="688" spans="2:14" x14ac:dyDescent="0.2">
      <c r="B688" s="232"/>
      <c r="C688" s="232"/>
      <c r="D688" s="232"/>
      <c r="E688" s="232"/>
      <c r="F688" s="232"/>
      <c r="G688" s="232"/>
      <c r="H688" s="232"/>
      <c r="I688" s="232"/>
      <c r="J688" s="232"/>
      <c r="K688" s="232"/>
      <c r="L688" s="232"/>
      <c r="M688" s="232"/>
      <c r="N688" s="232"/>
    </row>
    <row r="689" spans="2:14" x14ac:dyDescent="0.2">
      <c r="B689" s="232"/>
      <c r="C689" s="232"/>
      <c r="D689" s="232"/>
      <c r="E689" s="232"/>
      <c r="F689" s="232"/>
      <c r="G689" s="232"/>
      <c r="H689" s="232"/>
      <c r="I689" s="232"/>
      <c r="J689" s="232"/>
      <c r="K689" s="232"/>
      <c r="L689" s="232"/>
      <c r="M689" s="232"/>
      <c r="N689" s="232"/>
    </row>
    <row r="690" spans="2:14" x14ac:dyDescent="0.2">
      <c r="B690" s="232"/>
      <c r="C690" s="232"/>
      <c r="D690" s="232"/>
      <c r="E690" s="232"/>
      <c r="F690" s="232"/>
      <c r="G690" s="232"/>
      <c r="H690" s="232"/>
      <c r="I690" s="232"/>
      <c r="J690" s="232"/>
      <c r="K690" s="232"/>
      <c r="L690" s="232"/>
      <c r="M690" s="232"/>
      <c r="N690" s="232"/>
    </row>
    <row r="691" spans="2:14" x14ac:dyDescent="0.2">
      <c r="B691" s="232"/>
      <c r="C691" s="232"/>
      <c r="D691" s="232"/>
      <c r="E691" s="232"/>
      <c r="F691" s="232"/>
      <c r="G691" s="232"/>
      <c r="H691" s="232"/>
      <c r="I691" s="232"/>
      <c r="J691" s="232"/>
      <c r="K691" s="232"/>
      <c r="L691" s="232"/>
      <c r="M691" s="232"/>
      <c r="N691" s="232"/>
    </row>
    <row r="692" spans="2:14" x14ac:dyDescent="0.2">
      <c r="B692" s="232"/>
      <c r="C692" s="232"/>
      <c r="D692" s="232"/>
      <c r="E692" s="232"/>
      <c r="F692" s="232"/>
      <c r="G692" s="232"/>
      <c r="H692" s="232"/>
      <c r="I692" s="232"/>
      <c r="J692" s="232"/>
      <c r="K692" s="232"/>
      <c r="L692" s="232"/>
      <c r="M692" s="232"/>
      <c r="N692" s="232"/>
    </row>
    <row r="693" spans="2:14" x14ac:dyDescent="0.2">
      <c r="B693" s="232"/>
      <c r="C693" s="232"/>
      <c r="D693" s="232"/>
      <c r="E693" s="232"/>
      <c r="F693" s="232"/>
      <c r="G693" s="232"/>
      <c r="H693" s="232"/>
      <c r="I693" s="232"/>
      <c r="J693" s="232"/>
      <c r="K693" s="232"/>
      <c r="L693" s="232"/>
      <c r="M693" s="232"/>
      <c r="N693" s="232"/>
    </row>
    <row r="694" spans="2:14" x14ac:dyDescent="0.2">
      <c r="B694" s="232"/>
      <c r="C694" s="232"/>
      <c r="D694" s="232"/>
      <c r="E694" s="232"/>
      <c r="F694" s="232"/>
      <c r="G694" s="232"/>
      <c r="H694" s="232"/>
      <c r="I694" s="232"/>
      <c r="J694" s="232"/>
      <c r="K694" s="232"/>
      <c r="L694" s="232"/>
      <c r="M694" s="232"/>
      <c r="N694" s="232"/>
    </row>
    <row r="695" spans="2:14" x14ac:dyDescent="0.2">
      <c r="B695" s="232"/>
      <c r="C695" s="232"/>
      <c r="D695" s="232"/>
      <c r="E695" s="232"/>
      <c r="F695" s="232"/>
      <c r="G695" s="232"/>
      <c r="H695" s="232"/>
      <c r="I695" s="232"/>
      <c r="J695" s="232"/>
      <c r="K695" s="232"/>
      <c r="L695" s="232"/>
      <c r="M695" s="232"/>
      <c r="N695" s="232"/>
    </row>
    <row r="696" spans="2:14" x14ac:dyDescent="0.2">
      <c r="B696" s="232"/>
      <c r="C696" s="232"/>
      <c r="D696" s="232"/>
      <c r="E696" s="232"/>
      <c r="F696" s="232"/>
      <c r="G696" s="232"/>
      <c r="H696" s="232"/>
      <c r="I696" s="232"/>
      <c r="J696" s="232"/>
      <c r="K696" s="232"/>
      <c r="L696" s="232"/>
      <c r="M696" s="232"/>
      <c r="N696" s="232"/>
    </row>
    <row r="697" spans="2:14" x14ac:dyDescent="0.2">
      <c r="B697" s="232"/>
      <c r="C697" s="232"/>
      <c r="D697" s="232"/>
      <c r="E697" s="232"/>
      <c r="F697" s="232"/>
      <c r="G697" s="232"/>
      <c r="H697" s="232"/>
      <c r="I697" s="232"/>
      <c r="J697" s="232"/>
      <c r="K697" s="232"/>
      <c r="L697" s="232"/>
      <c r="M697" s="232"/>
      <c r="N697" s="232"/>
    </row>
    <row r="698" spans="2:14" x14ac:dyDescent="0.2">
      <c r="B698" s="232"/>
      <c r="C698" s="232"/>
      <c r="D698" s="232"/>
      <c r="E698" s="232"/>
      <c r="F698" s="232"/>
      <c r="G698" s="232"/>
      <c r="H698" s="232"/>
      <c r="I698" s="232"/>
      <c r="J698" s="232"/>
      <c r="K698" s="232"/>
      <c r="L698" s="232"/>
      <c r="M698" s="232"/>
      <c r="N698" s="232"/>
    </row>
    <row r="699" spans="2:14" x14ac:dyDescent="0.2">
      <c r="B699" s="232"/>
      <c r="C699" s="232"/>
      <c r="D699" s="232"/>
      <c r="E699" s="232"/>
      <c r="F699" s="232"/>
      <c r="G699" s="232"/>
      <c r="H699" s="232"/>
      <c r="I699" s="232"/>
      <c r="J699" s="232"/>
      <c r="K699" s="232"/>
      <c r="L699" s="232"/>
      <c r="M699" s="232"/>
      <c r="N699" s="232"/>
    </row>
    <row r="700" spans="2:14" x14ac:dyDescent="0.2">
      <c r="B700" s="232"/>
      <c r="C700" s="232"/>
      <c r="D700" s="232"/>
      <c r="E700" s="232"/>
      <c r="F700" s="232"/>
      <c r="G700" s="232"/>
      <c r="H700" s="232"/>
      <c r="I700" s="232"/>
      <c r="J700" s="232"/>
      <c r="K700" s="232"/>
      <c r="L700" s="232"/>
      <c r="M700" s="232"/>
      <c r="N700" s="232"/>
    </row>
    <row r="701" spans="2:14" x14ac:dyDescent="0.2">
      <c r="B701" s="232"/>
      <c r="C701" s="232"/>
      <c r="D701" s="232"/>
      <c r="E701" s="232"/>
      <c r="F701" s="232"/>
      <c r="G701" s="232"/>
      <c r="H701" s="232"/>
      <c r="I701" s="232"/>
      <c r="J701" s="232"/>
      <c r="K701" s="232"/>
      <c r="L701" s="232"/>
      <c r="M701" s="232"/>
      <c r="N701" s="232"/>
    </row>
    <row r="702" spans="2:14" x14ac:dyDescent="0.2">
      <c r="B702" s="232"/>
      <c r="C702" s="232"/>
      <c r="D702" s="232"/>
      <c r="E702" s="232"/>
      <c r="F702" s="232"/>
      <c r="G702" s="232"/>
      <c r="H702" s="232"/>
      <c r="I702" s="232"/>
      <c r="J702" s="232"/>
      <c r="K702" s="232"/>
      <c r="L702" s="232"/>
      <c r="M702" s="232"/>
      <c r="N702" s="232"/>
    </row>
    <row r="703" spans="2:14" x14ac:dyDescent="0.2">
      <c r="B703" s="232"/>
      <c r="C703" s="232"/>
      <c r="D703" s="232"/>
      <c r="E703" s="232"/>
      <c r="F703" s="232"/>
      <c r="G703" s="232"/>
      <c r="H703" s="232"/>
      <c r="I703" s="232"/>
      <c r="J703" s="232"/>
      <c r="K703" s="232"/>
      <c r="L703" s="232"/>
      <c r="M703" s="232"/>
      <c r="N703" s="232"/>
    </row>
    <row r="704" spans="2:14" x14ac:dyDescent="0.2">
      <c r="B704" s="232"/>
      <c r="C704" s="232"/>
      <c r="D704" s="232"/>
      <c r="E704" s="232"/>
      <c r="F704" s="232"/>
      <c r="G704" s="232"/>
      <c r="H704" s="232"/>
      <c r="I704" s="232"/>
      <c r="J704" s="232"/>
      <c r="K704" s="232"/>
      <c r="L704" s="232"/>
      <c r="M704" s="232"/>
      <c r="N704" s="232"/>
    </row>
    <row r="705" spans="2:14" x14ac:dyDescent="0.2">
      <c r="B705" s="232"/>
      <c r="C705" s="232"/>
      <c r="D705" s="232"/>
      <c r="E705" s="232"/>
      <c r="F705" s="232"/>
      <c r="G705" s="232"/>
      <c r="H705" s="232"/>
      <c r="I705" s="232"/>
      <c r="J705" s="232"/>
      <c r="K705" s="232"/>
      <c r="L705" s="232"/>
      <c r="M705" s="232"/>
      <c r="N705" s="232"/>
    </row>
    <row r="706" spans="2:14" x14ac:dyDescent="0.2">
      <c r="B706" s="232"/>
      <c r="C706" s="232"/>
      <c r="D706" s="232"/>
      <c r="E706" s="232"/>
      <c r="F706" s="232"/>
      <c r="G706" s="232"/>
      <c r="H706" s="232"/>
      <c r="I706" s="232"/>
      <c r="J706" s="232"/>
      <c r="K706" s="232"/>
      <c r="L706" s="232"/>
      <c r="M706" s="232"/>
      <c r="N706" s="232"/>
    </row>
    <row r="707" spans="2:14" x14ac:dyDescent="0.2">
      <c r="B707" s="232"/>
      <c r="C707" s="232"/>
      <c r="D707" s="232"/>
      <c r="E707" s="232"/>
      <c r="F707" s="232"/>
      <c r="G707" s="232"/>
      <c r="H707" s="232"/>
      <c r="I707" s="232"/>
      <c r="J707" s="232"/>
      <c r="K707" s="232"/>
      <c r="L707" s="232"/>
      <c r="M707" s="232"/>
      <c r="N707" s="232"/>
    </row>
    <row r="708" spans="2:14" x14ac:dyDescent="0.2">
      <c r="B708" s="232"/>
      <c r="C708" s="232"/>
      <c r="D708" s="232"/>
      <c r="E708" s="232"/>
      <c r="F708" s="232"/>
      <c r="G708" s="232"/>
      <c r="H708" s="232"/>
      <c r="I708" s="232"/>
      <c r="J708" s="232"/>
      <c r="K708" s="232"/>
      <c r="L708" s="232"/>
      <c r="M708" s="232"/>
      <c r="N708" s="232"/>
    </row>
    <row r="709" spans="2:14" x14ac:dyDescent="0.2">
      <c r="B709" s="232"/>
      <c r="C709" s="232"/>
      <c r="D709" s="232"/>
      <c r="E709" s="232"/>
      <c r="F709" s="232"/>
      <c r="G709" s="232"/>
      <c r="H709" s="232"/>
      <c r="I709" s="232"/>
      <c r="J709" s="232"/>
      <c r="K709" s="232"/>
      <c r="L709" s="232"/>
      <c r="M709" s="232"/>
      <c r="N709" s="232"/>
    </row>
    <row r="710" spans="2:14" x14ac:dyDescent="0.2">
      <c r="B710" s="232"/>
      <c r="C710" s="232"/>
      <c r="D710" s="232"/>
      <c r="E710" s="232"/>
      <c r="F710" s="232"/>
      <c r="G710" s="232"/>
      <c r="H710" s="232"/>
      <c r="I710" s="232"/>
      <c r="J710" s="232"/>
      <c r="K710" s="232"/>
      <c r="L710" s="232"/>
      <c r="M710" s="232"/>
      <c r="N710" s="232"/>
    </row>
    <row r="711" spans="2:14" x14ac:dyDescent="0.2">
      <c r="B711" s="232"/>
      <c r="C711" s="232"/>
      <c r="D711" s="232"/>
      <c r="E711" s="232"/>
      <c r="F711" s="232"/>
      <c r="G711" s="232"/>
      <c r="H711" s="232"/>
      <c r="I711" s="232"/>
      <c r="J711" s="232"/>
      <c r="K711" s="232"/>
      <c r="L711" s="232"/>
      <c r="M711" s="232"/>
      <c r="N711" s="232"/>
    </row>
    <row r="712" spans="2:14" x14ac:dyDescent="0.2">
      <c r="B712" s="232"/>
      <c r="C712" s="232"/>
      <c r="D712" s="232"/>
      <c r="E712" s="232"/>
      <c r="F712" s="232"/>
      <c r="G712" s="232"/>
      <c r="H712" s="232"/>
      <c r="I712" s="232"/>
      <c r="J712" s="232"/>
      <c r="K712" s="232"/>
      <c r="L712" s="232"/>
      <c r="M712" s="232"/>
      <c r="N712" s="232"/>
    </row>
    <row r="713" spans="2:14" x14ac:dyDescent="0.2">
      <c r="B713" s="232"/>
      <c r="C713" s="232"/>
      <c r="D713" s="232"/>
      <c r="E713" s="232"/>
      <c r="F713" s="232"/>
      <c r="G713" s="232"/>
      <c r="H713" s="232"/>
      <c r="I713" s="232"/>
      <c r="J713" s="232"/>
      <c r="K713" s="232"/>
      <c r="L713" s="232"/>
      <c r="M713" s="232"/>
      <c r="N713" s="232"/>
    </row>
    <row r="714" spans="2:14" x14ac:dyDescent="0.2">
      <c r="B714" s="232"/>
      <c r="C714" s="232"/>
      <c r="D714" s="232"/>
      <c r="E714" s="232"/>
      <c r="F714" s="232"/>
      <c r="G714" s="232"/>
      <c r="H714" s="232"/>
      <c r="I714" s="232"/>
      <c r="J714" s="232"/>
      <c r="K714" s="232"/>
      <c r="L714" s="232"/>
      <c r="M714" s="232"/>
      <c r="N714" s="232"/>
    </row>
    <row r="715" spans="2:14" x14ac:dyDescent="0.2">
      <c r="B715" s="232"/>
      <c r="C715" s="232"/>
      <c r="D715" s="232"/>
      <c r="E715" s="232"/>
      <c r="F715" s="232"/>
      <c r="G715" s="232"/>
      <c r="H715" s="232"/>
      <c r="I715" s="232"/>
      <c r="J715" s="232"/>
      <c r="K715" s="232"/>
      <c r="L715" s="232"/>
      <c r="M715" s="232"/>
      <c r="N715" s="232"/>
    </row>
    <row r="716" spans="2:14" x14ac:dyDescent="0.2">
      <c r="B716" s="232"/>
      <c r="C716" s="232"/>
      <c r="D716" s="232"/>
      <c r="E716" s="232"/>
      <c r="F716" s="232"/>
      <c r="G716" s="232"/>
      <c r="H716" s="232"/>
      <c r="I716" s="232"/>
      <c r="J716" s="232"/>
      <c r="K716" s="232"/>
      <c r="L716" s="232"/>
      <c r="M716" s="232"/>
      <c r="N716" s="232"/>
    </row>
    <row r="717" spans="2:14" x14ac:dyDescent="0.2">
      <c r="B717" s="232"/>
      <c r="C717" s="232"/>
      <c r="D717" s="232"/>
      <c r="E717" s="232"/>
      <c r="F717" s="232"/>
      <c r="G717" s="232"/>
      <c r="H717" s="232"/>
      <c r="I717" s="232"/>
      <c r="J717" s="232"/>
      <c r="K717" s="232"/>
      <c r="L717" s="232"/>
      <c r="M717" s="232"/>
      <c r="N717" s="232"/>
    </row>
    <row r="718" spans="2:14" x14ac:dyDescent="0.2">
      <c r="B718" s="232"/>
      <c r="C718" s="232"/>
      <c r="D718" s="232"/>
      <c r="E718" s="232"/>
      <c r="F718" s="232"/>
      <c r="G718" s="232"/>
      <c r="H718" s="232"/>
      <c r="I718" s="232"/>
      <c r="J718" s="232"/>
      <c r="K718" s="232"/>
      <c r="L718" s="232"/>
      <c r="M718" s="232"/>
      <c r="N718" s="232"/>
    </row>
    <row r="719" spans="2:14" x14ac:dyDescent="0.2">
      <c r="B719" s="232"/>
      <c r="C719" s="232"/>
      <c r="D719" s="232"/>
      <c r="E719" s="232"/>
      <c r="F719" s="232"/>
      <c r="G719" s="232"/>
      <c r="H719" s="232"/>
      <c r="I719" s="232"/>
      <c r="J719" s="232"/>
      <c r="K719" s="232"/>
      <c r="L719" s="232"/>
      <c r="M719" s="232"/>
      <c r="N719" s="232"/>
    </row>
  </sheetData>
  <sheetProtection algorithmName="SHA-512" hashValue="+XL7fko2D8FOWjJo/fxwsSPEdcc5SRbn03FUXT6i0R6FQ3LbCg8Ek/ohk9+JtvutbtAOAxyGkYhmhjM0Pt54xA==" saltValue="WibQwmBBqAGuLhN4ORFzPg=="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dimension ref="A1:AO360"/>
  <sheetViews>
    <sheetView showGridLines="0" showZeros="0" zoomScale="85" zoomScaleNormal="85" workbookViewId="0">
      <selection activeCell="C56" sqref="A56:XFD56"/>
    </sheetView>
  </sheetViews>
  <sheetFormatPr baseColWidth="10" defaultColWidth="11.42578125" defaultRowHeight="12.75" x14ac:dyDescent="0.2"/>
  <cols>
    <col min="1" max="1" width="0.85546875" style="185" customWidth="1"/>
    <col min="2" max="2" width="15.85546875" style="6" customWidth="1"/>
    <col min="3" max="3" width="14.85546875" style="6" customWidth="1"/>
    <col min="4" max="4" width="7.42578125" style="6" customWidth="1"/>
    <col min="5" max="5" width="9" style="6" customWidth="1"/>
    <col min="6" max="6" width="7.85546875" style="6" customWidth="1"/>
    <col min="7" max="7" width="17.5703125" style="6" customWidth="1"/>
    <col min="8" max="8" width="12.5703125" style="6" customWidth="1"/>
    <col min="9" max="9" width="7.5703125" style="6" customWidth="1"/>
    <col min="10" max="10" width="6" style="6" customWidth="1"/>
    <col min="11" max="12" width="8" style="6" customWidth="1"/>
    <col min="13" max="13" width="6.7109375" style="6" customWidth="1"/>
    <col min="14" max="14" width="7.5703125" style="6" customWidth="1"/>
    <col min="15" max="15" width="9.42578125" style="6" customWidth="1"/>
    <col min="16" max="16" width="8.28515625" style="6" customWidth="1"/>
    <col min="17" max="17" width="6.28515625" style="6" customWidth="1"/>
    <col min="18" max="18" width="10.28515625" style="6" customWidth="1"/>
    <col min="19" max="19" width="11.42578125" style="185"/>
    <col min="20" max="20" width="31.85546875" style="185" hidden="1" customWidth="1"/>
    <col min="21" max="23" width="11.42578125" style="185" hidden="1" customWidth="1"/>
    <col min="24" max="41" width="11.42578125" style="185"/>
    <col min="42" max="16384" width="11.42578125" style="6"/>
  </cols>
  <sheetData>
    <row r="1" spans="1:41" s="185" customFormat="1" ht="7.5" customHeight="1" thickBot="1" x14ac:dyDescent="0.25"/>
    <row r="2" spans="1:41" s="18" customFormat="1" ht="58.5" customHeight="1" x14ac:dyDescent="0.2">
      <c r="A2" s="186"/>
      <c r="B2" s="2102"/>
      <c r="C2" s="2103"/>
      <c r="D2" s="2106" t="s">
        <v>1256</v>
      </c>
      <c r="E2" s="2107"/>
      <c r="F2" s="2107"/>
      <c r="G2" s="2107"/>
      <c r="H2" s="2107"/>
      <c r="I2" s="2107"/>
      <c r="J2" s="2107"/>
      <c r="K2" s="2107"/>
      <c r="L2" s="2107"/>
      <c r="M2" s="2107"/>
      <c r="N2" s="2107"/>
      <c r="O2" s="2108"/>
      <c r="P2" s="2112">
        <f>+FINANC!G2</f>
        <v>0</v>
      </c>
      <c r="Q2" s="2113"/>
      <c r="R2" s="2114"/>
      <c r="S2" s="191"/>
      <c r="T2" s="191"/>
      <c r="U2" s="191"/>
      <c r="V2" s="191"/>
      <c r="W2" s="191"/>
      <c r="X2" s="191"/>
      <c r="Y2" s="191"/>
      <c r="Z2" s="191"/>
      <c r="AA2" s="191"/>
      <c r="AB2" s="191"/>
      <c r="AC2" s="191"/>
      <c r="AD2" s="191"/>
      <c r="AE2" s="191"/>
      <c r="AF2" s="191"/>
      <c r="AG2" s="191"/>
      <c r="AH2" s="191"/>
      <c r="AI2" s="191"/>
      <c r="AJ2" s="191"/>
      <c r="AK2" s="191"/>
      <c r="AL2" s="191"/>
      <c r="AM2" s="191"/>
      <c r="AN2" s="191"/>
      <c r="AO2" s="191"/>
    </row>
    <row r="3" spans="1:41" s="18" customFormat="1" ht="29.25" customHeight="1" thickBot="1" x14ac:dyDescent="0.25">
      <c r="A3" s="187"/>
      <c r="B3" s="2104"/>
      <c r="C3" s="2105"/>
      <c r="D3" s="2109"/>
      <c r="E3" s="2110"/>
      <c r="F3" s="2110"/>
      <c r="G3" s="2110"/>
      <c r="H3" s="2110"/>
      <c r="I3" s="2110"/>
      <c r="J3" s="2110"/>
      <c r="K3" s="2110"/>
      <c r="L3" s="2110"/>
      <c r="M3" s="2110"/>
      <c r="N3" s="2110"/>
      <c r="O3" s="2111"/>
      <c r="P3" s="2115">
        <f>+FINANC!D4</f>
        <v>0</v>
      </c>
      <c r="Q3" s="2116"/>
      <c r="R3" s="2117"/>
      <c r="S3" s="191"/>
      <c r="T3" s="191"/>
      <c r="U3" s="191"/>
      <c r="V3" s="191"/>
      <c r="W3" s="191"/>
      <c r="X3" s="191"/>
      <c r="Y3" s="191"/>
      <c r="Z3" s="191"/>
      <c r="AA3" s="191"/>
      <c r="AB3" s="191"/>
      <c r="AC3" s="191"/>
      <c r="AD3" s="191"/>
      <c r="AE3" s="191"/>
      <c r="AF3" s="191"/>
      <c r="AG3" s="191"/>
      <c r="AH3" s="191"/>
      <c r="AI3" s="191"/>
      <c r="AJ3" s="191"/>
      <c r="AK3" s="191"/>
      <c r="AL3" s="191"/>
      <c r="AM3" s="191"/>
      <c r="AN3" s="191"/>
      <c r="AO3" s="191"/>
    </row>
    <row r="4" spans="1:41" s="18" customFormat="1" ht="18.75" customHeight="1" thickBot="1" x14ac:dyDescent="0.25">
      <c r="A4" s="188"/>
      <c r="B4" s="2122" t="s">
        <v>1256</v>
      </c>
      <c r="C4" s="2123"/>
      <c r="D4" s="2123"/>
      <c r="E4" s="2123"/>
      <c r="F4" s="2123"/>
      <c r="G4" s="2123"/>
      <c r="H4" s="2123"/>
      <c r="I4" s="2123"/>
      <c r="J4" s="2123"/>
      <c r="K4" s="2123"/>
      <c r="L4" s="2123"/>
      <c r="M4" s="2123"/>
      <c r="N4" s="2123"/>
      <c r="O4" s="2123"/>
      <c r="P4" s="2123"/>
      <c r="Q4" s="2123"/>
      <c r="R4" s="2124"/>
      <c r="S4" s="191"/>
      <c r="T4" s="191"/>
      <c r="U4" s="191"/>
      <c r="V4" s="191"/>
      <c r="W4" s="191"/>
      <c r="X4" s="191"/>
      <c r="Y4" s="191"/>
      <c r="Z4" s="191"/>
      <c r="AA4" s="191"/>
      <c r="AB4" s="191"/>
      <c r="AC4" s="191"/>
      <c r="AD4" s="191"/>
      <c r="AE4" s="191"/>
      <c r="AF4" s="191"/>
      <c r="AG4" s="191"/>
      <c r="AH4" s="191"/>
      <c r="AI4" s="191"/>
      <c r="AJ4" s="191"/>
      <c r="AK4" s="191"/>
      <c r="AL4" s="191"/>
      <c r="AM4" s="191"/>
      <c r="AN4" s="191"/>
      <c r="AO4" s="191"/>
    </row>
    <row r="5" spans="1:41" s="18" customFormat="1" ht="5.25" customHeight="1" x14ac:dyDescent="0.2">
      <c r="A5" s="188"/>
      <c r="B5" s="1163"/>
      <c r="C5" s="1164"/>
      <c r="D5" s="1164"/>
      <c r="E5" s="1164"/>
      <c r="F5" s="1164"/>
      <c r="G5" s="1164"/>
      <c r="H5" s="1164"/>
      <c r="I5" s="1164"/>
      <c r="J5" s="1164"/>
      <c r="K5" s="1164"/>
      <c r="L5" s="1164"/>
      <c r="M5" s="1164"/>
      <c r="N5" s="1164"/>
      <c r="O5" s="1164"/>
      <c r="P5" s="1164"/>
      <c r="Q5" s="1164"/>
      <c r="R5" s="1165"/>
      <c r="S5" s="191"/>
      <c r="T5" s="191"/>
      <c r="U5" s="191"/>
      <c r="V5" s="191"/>
      <c r="W5" s="191"/>
      <c r="X5" s="191"/>
      <c r="Y5" s="191"/>
      <c r="Z5" s="191"/>
      <c r="AA5" s="191"/>
      <c r="AB5" s="191"/>
      <c r="AC5" s="191"/>
      <c r="AD5" s="191"/>
      <c r="AE5" s="191"/>
      <c r="AF5" s="191"/>
      <c r="AG5" s="191"/>
      <c r="AH5" s="191"/>
      <c r="AI5" s="191"/>
      <c r="AJ5" s="191"/>
      <c r="AK5" s="191"/>
      <c r="AL5" s="191"/>
      <c r="AM5" s="191"/>
      <c r="AN5" s="191"/>
      <c r="AO5" s="191"/>
    </row>
    <row r="6" spans="1:41" s="5" customFormat="1" ht="17.25" customHeight="1" x14ac:dyDescent="0.2">
      <c r="A6" s="189"/>
      <c r="B6" s="687" t="s">
        <v>1280</v>
      </c>
      <c r="C6" s="2135">
        <f>OBJETIVOS!D8</f>
        <v>0</v>
      </c>
      <c r="D6" s="2135"/>
      <c r="E6" s="302"/>
      <c r="F6" s="312"/>
      <c r="G6" s="2137" t="s">
        <v>1283</v>
      </c>
      <c r="H6" s="2137"/>
      <c r="I6" s="2154">
        <f>OBJETIVOS!M10</f>
        <v>0</v>
      </c>
      <c r="J6" s="2154"/>
      <c r="K6" s="688"/>
      <c r="L6" s="2155" t="s">
        <v>1284</v>
      </c>
      <c r="M6" s="2155"/>
      <c r="N6" s="2155"/>
      <c r="O6" s="752" t="s">
        <v>1301</v>
      </c>
      <c r="P6" s="689" t="s">
        <v>1285</v>
      </c>
      <c r="Q6" s="2156"/>
      <c r="R6" s="2157"/>
      <c r="S6" s="189"/>
      <c r="T6" s="189"/>
      <c r="U6" s="189"/>
      <c r="V6" s="189"/>
      <c r="W6" s="189" t="s">
        <v>1301</v>
      </c>
      <c r="X6" s="189"/>
      <c r="Y6" s="189"/>
      <c r="Z6" s="189"/>
      <c r="AA6" s="189"/>
      <c r="AB6" s="189"/>
      <c r="AC6" s="189"/>
      <c r="AD6" s="189"/>
      <c r="AE6" s="189"/>
      <c r="AF6" s="189"/>
      <c r="AG6" s="189"/>
      <c r="AH6" s="189"/>
      <c r="AI6" s="189"/>
      <c r="AJ6" s="189"/>
      <c r="AK6" s="189"/>
      <c r="AL6" s="189"/>
      <c r="AM6" s="189"/>
      <c r="AN6" s="189"/>
      <c r="AO6" s="189"/>
    </row>
    <row r="7" spans="1:41" s="18" customFormat="1" ht="5.25" customHeight="1" x14ac:dyDescent="0.2">
      <c r="A7" s="188"/>
      <c r="B7" s="309"/>
      <c r="C7" s="310"/>
      <c r="D7" s="310"/>
      <c r="E7" s="310"/>
      <c r="F7" s="310"/>
      <c r="G7" s="310"/>
      <c r="H7" s="310"/>
      <c r="I7" s="310"/>
      <c r="J7" s="310"/>
      <c r="K7" s="310"/>
      <c r="L7" s="310"/>
      <c r="M7" s="310"/>
      <c r="N7" s="310"/>
      <c r="O7" s="310"/>
      <c r="P7" s="310"/>
      <c r="Q7" s="310"/>
      <c r="R7" s="311"/>
      <c r="S7" s="191"/>
      <c r="T7" s="191"/>
      <c r="U7" s="191"/>
      <c r="V7" s="191"/>
      <c r="W7" s="185" t="s">
        <v>1291</v>
      </c>
      <c r="X7" s="191"/>
      <c r="Y7" s="191"/>
      <c r="Z7" s="191"/>
      <c r="AA7" s="191"/>
      <c r="AB7" s="191"/>
      <c r="AC7" s="191"/>
      <c r="AD7" s="191"/>
      <c r="AE7" s="191"/>
      <c r="AF7" s="191"/>
      <c r="AG7" s="191"/>
      <c r="AH7" s="191"/>
      <c r="AI7" s="191"/>
      <c r="AJ7" s="191"/>
      <c r="AK7" s="191"/>
      <c r="AL7" s="191"/>
      <c r="AM7" s="191"/>
      <c r="AN7" s="191"/>
      <c r="AO7" s="191"/>
    </row>
    <row r="8" spans="1:41" s="5" customFormat="1" ht="16.5" customHeight="1" x14ac:dyDescent="0.2">
      <c r="A8" s="189"/>
      <c r="B8" s="687" t="s">
        <v>1281</v>
      </c>
      <c r="C8" s="1140">
        <f>OBJETIVOS!P14</f>
        <v>0</v>
      </c>
      <c r="D8" s="312" t="s">
        <v>274</v>
      </c>
      <c r="E8" s="312"/>
      <c r="G8" s="686" t="s">
        <v>1282</v>
      </c>
      <c r="H8" s="2136">
        <f>OBJETIVOS!D10</f>
        <v>0</v>
      </c>
      <c r="I8" s="2136"/>
      <c r="J8" s="2136"/>
      <c r="K8" s="312"/>
      <c r="L8" s="2158" t="s">
        <v>1286</v>
      </c>
      <c r="M8" s="2158"/>
      <c r="R8" s="209"/>
      <c r="S8" s="189"/>
      <c r="T8" s="189"/>
      <c r="U8" s="189"/>
      <c r="V8" s="189"/>
      <c r="W8" s="189" t="s">
        <v>1292</v>
      </c>
      <c r="X8" s="189"/>
      <c r="Y8" s="189"/>
      <c r="Z8" s="189"/>
      <c r="AA8" s="189"/>
      <c r="AB8" s="189"/>
      <c r="AC8" s="189"/>
      <c r="AD8" s="189"/>
      <c r="AE8" s="189"/>
      <c r="AF8" s="189"/>
      <c r="AG8" s="189"/>
      <c r="AH8" s="189"/>
      <c r="AI8" s="189"/>
      <c r="AJ8" s="189"/>
      <c r="AK8" s="189"/>
      <c r="AL8" s="189"/>
      <c r="AM8" s="189"/>
      <c r="AN8" s="189"/>
      <c r="AO8" s="189"/>
    </row>
    <row r="9" spans="1:41" ht="19.5" customHeight="1" x14ac:dyDescent="0.2">
      <c r="B9" s="196"/>
      <c r="L9" s="2159"/>
      <c r="M9" s="2159"/>
      <c r="N9" s="69"/>
      <c r="O9" s="69"/>
      <c r="R9" s="197"/>
      <c r="W9" s="189" t="s">
        <v>1293</v>
      </c>
    </row>
    <row r="10" spans="1:41" s="4" customFormat="1" ht="12" customHeight="1" x14ac:dyDescent="0.2">
      <c r="A10" s="190"/>
      <c r="B10" s="2126" t="s">
        <v>1183</v>
      </c>
      <c r="C10" s="2127"/>
      <c r="D10" s="2127"/>
      <c r="E10" s="2128"/>
      <c r="F10" s="2121" t="str">
        <f>OBJETIVOS!D26</f>
        <v>Plantación de Material Vegetal en sistema tradicional</v>
      </c>
      <c r="G10" s="2121"/>
      <c r="H10" s="2121"/>
      <c r="I10" s="2121"/>
      <c r="J10" s="2121"/>
      <c r="K10" s="2121"/>
      <c r="L10" s="66">
        <f>OBJETIVOS!V26</f>
        <v>0</v>
      </c>
      <c r="M10" s="2121" t="str">
        <f>OBJETIVOS!D30</f>
        <v>Cercas o Barreras Vivas (CV - BV)</v>
      </c>
      <c r="N10" s="2121"/>
      <c r="O10" s="2121"/>
      <c r="P10" s="2121"/>
      <c r="Q10" s="2121"/>
      <c r="R10" s="359">
        <f>OBJETIVOS!V30</f>
        <v>0</v>
      </c>
      <c r="S10" s="190"/>
      <c r="T10" s="185"/>
      <c r="U10" s="190"/>
      <c r="V10" s="190"/>
      <c r="W10" s="189" t="s">
        <v>1294</v>
      </c>
      <c r="X10" s="190"/>
      <c r="Y10" s="190"/>
      <c r="Z10" s="190"/>
      <c r="AA10" s="190"/>
      <c r="AB10" s="190"/>
      <c r="AC10" s="190"/>
      <c r="AD10" s="190"/>
      <c r="AE10" s="190"/>
      <c r="AF10" s="190"/>
      <c r="AG10" s="190"/>
      <c r="AH10" s="190"/>
      <c r="AI10" s="190"/>
      <c r="AJ10" s="190"/>
      <c r="AK10" s="190"/>
      <c r="AL10" s="190"/>
      <c r="AM10" s="190"/>
      <c r="AN10" s="190"/>
      <c r="AO10" s="190"/>
    </row>
    <row r="11" spans="1:41" s="4" customFormat="1" ht="12" customHeight="1" x14ac:dyDescent="0.2">
      <c r="A11" s="190"/>
      <c r="B11" s="2129"/>
      <c r="C11" s="2130"/>
      <c r="D11" s="2130"/>
      <c r="E11" s="2131"/>
      <c r="F11" s="2121" t="str">
        <f>OBJETIVOS!D27</f>
        <v>Plantación de Material Vegetal al azar o por núcleos</v>
      </c>
      <c r="G11" s="2121"/>
      <c r="H11" s="2121"/>
      <c r="I11" s="2121"/>
      <c r="J11" s="2121"/>
      <c r="K11" s="2121"/>
      <c r="L11" s="66">
        <f>OBJETIVOS!V27</f>
        <v>0</v>
      </c>
      <c r="M11" s="2121">
        <f>OBJETIVOS!D31</f>
        <v>0</v>
      </c>
      <c r="N11" s="2121"/>
      <c r="O11" s="2121"/>
      <c r="P11" s="2121"/>
      <c r="Q11" s="2121"/>
      <c r="R11" s="359">
        <f>OBJETIVOS!V31</f>
        <v>0</v>
      </c>
      <c r="S11" s="190"/>
      <c r="T11" s="185"/>
      <c r="U11" s="190"/>
      <c r="V11" s="190"/>
      <c r="W11" s="189" t="s">
        <v>1295</v>
      </c>
      <c r="X11" s="190"/>
      <c r="Y11" s="190"/>
      <c r="Z11" s="190"/>
      <c r="AA11" s="190"/>
      <c r="AB11" s="190"/>
      <c r="AC11" s="190"/>
      <c r="AD11" s="190"/>
      <c r="AE11" s="190"/>
      <c r="AF11" s="190"/>
      <c r="AG11" s="190"/>
      <c r="AH11" s="190"/>
      <c r="AI11" s="190"/>
      <c r="AJ11" s="190"/>
      <c r="AK11" s="190"/>
      <c r="AL11" s="190"/>
      <c r="AM11" s="190"/>
      <c r="AN11" s="190"/>
      <c r="AO11" s="190"/>
    </row>
    <row r="12" spans="1:41" s="4" customFormat="1" ht="12" customHeight="1" x14ac:dyDescent="0.2">
      <c r="A12" s="190"/>
      <c r="B12" s="2129"/>
      <c r="C12" s="2130"/>
      <c r="D12" s="2130"/>
      <c r="E12" s="2131"/>
      <c r="F12" s="2121">
        <f>OBJETIVOS!D28</f>
        <v>0</v>
      </c>
      <c r="G12" s="2121"/>
      <c r="H12" s="2121"/>
      <c r="I12" s="2121"/>
      <c r="J12" s="2121"/>
      <c r="K12" s="2121"/>
      <c r="L12" s="66">
        <f>OBJETIVOS!V28</f>
        <v>0</v>
      </c>
      <c r="M12" s="2121" t="str">
        <f>OBJETIVOS!D32</f>
        <v>Aislamiento con material vegetal</v>
      </c>
      <c r="N12" s="2121"/>
      <c r="O12" s="2121"/>
      <c r="P12" s="2121"/>
      <c r="Q12" s="2121"/>
      <c r="R12" s="359">
        <f>OBJETIVOS!V32</f>
        <v>0</v>
      </c>
      <c r="S12" s="190"/>
      <c r="T12" s="185"/>
      <c r="U12" s="190"/>
      <c r="V12" s="190"/>
      <c r="W12" s="189" t="s">
        <v>1296</v>
      </c>
      <c r="X12" s="190"/>
      <c r="Y12" s="190"/>
      <c r="Z12" s="190"/>
      <c r="AA12" s="190"/>
      <c r="AB12" s="190"/>
      <c r="AC12" s="190"/>
      <c r="AD12" s="190"/>
      <c r="AE12" s="190"/>
      <c r="AF12" s="190"/>
      <c r="AG12" s="190"/>
      <c r="AH12" s="190"/>
      <c r="AI12" s="190"/>
      <c r="AJ12" s="190"/>
      <c r="AK12" s="190"/>
      <c r="AL12" s="190"/>
      <c r="AM12" s="190"/>
      <c r="AN12" s="190"/>
      <c r="AO12" s="190"/>
    </row>
    <row r="13" spans="1:41" s="4" customFormat="1" ht="12" customHeight="1" x14ac:dyDescent="0.2">
      <c r="A13" s="190"/>
      <c r="B13" s="2132"/>
      <c r="C13" s="2133"/>
      <c r="D13" s="2133"/>
      <c r="E13" s="2134"/>
      <c r="F13" s="2121" t="str">
        <f>OBJETIVOS!D29</f>
        <v>Cobertura arbórea mediante Sistemas Agroforestales / Silvopastoriles (SAF/SSP)</v>
      </c>
      <c r="G13" s="2121"/>
      <c r="H13" s="2121"/>
      <c r="I13" s="2121"/>
      <c r="J13" s="2121"/>
      <c r="K13" s="2121"/>
      <c r="L13" s="66">
        <f>OBJETIVOS!V29</f>
        <v>0</v>
      </c>
      <c r="M13" s="2125"/>
      <c r="N13" s="2125"/>
      <c r="O13" s="2125"/>
      <c r="P13" s="2125"/>
      <c r="Q13" s="2125"/>
      <c r="R13" s="360"/>
      <c r="S13" s="190"/>
      <c r="T13" s="185"/>
      <c r="U13" s="190"/>
      <c r="V13" s="190"/>
      <c r="W13" s="189" t="s">
        <v>1297</v>
      </c>
      <c r="X13" s="190"/>
      <c r="Y13" s="190"/>
      <c r="Z13" s="190"/>
      <c r="AA13" s="190"/>
      <c r="AB13" s="190"/>
      <c r="AC13" s="190"/>
      <c r="AD13" s="190"/>
      <c r="AE13" s="190"/>
      <c r="AF13" s="190"/>
      <c r="AG13" s="190"/>
      <c r="AH13" s="190"/>
      <c r="AI13" s="190"/>
      <c r="AJ13" s="190"/>
      <c r="AK13" s="190"/>
      <c r="AL13" s="190"/>
      <c r="AM13" s="190"/>
      <c r="AN13" s="190"/>
      <c r="AO13" s="190"/>
    </row>
    <row r="14" spans="1:41" s="18" customFormat="1" ht="5.25" customHeight="1" x14ac:dyDescent="0.2">
      <c r="A14" s="191"/>
      <c r="B14" s="198"/>
      <c r="C14" s="1141"/>
      <c r="D14" s="1141"/>
      <c r="E14" s="1141"/>
      <c r="F14" s="1141"/>
      <c r="G14" s="1141"/>
      <c r="H14" s="1141"/>
      <c r="I14" s="1141"/>
      <c r="J14" s="1141"/>
      <c r="K14" s="1141"/>
      <c r="L14" s="1141"/>
      <c r="M14" s="1141"/>
      <c r="N14" s="1141"/>
      <c r="O14" s="1141"/>
      <c r="P14" s="1141"/>
      <c r="Q14" s="1141"/>
      <c r="R14" s="199"/>
      <c r="S14" s="191"/>
      <c r="T14" s="185"/>
      <c r="U14" s="191"/>
      <c r="V14" s="191"/>
      <c r="W14" s="189" t="s">
        <v>1298</v>
      </c>
      <c r="X14" s="191"/>
      <c r="Y14" s="191"/>
      <c r="Z14" s="191"/>
      <c r="AA14" s="191"/>
      <c r="AB14" s="191"/>
      <c r="AC14" s="191"/>
      <c r="AD14" s="191"/>
      <c r="AE14" s="191"/>
      <c r="AF14" s="191"/>
      <c r="AG14" s="191"/>
      <c r="AH14" s="191"/>
      <c r="AI14" s="191"/>
      <c r="AJ14" s="191"/>
      <c r="AK14" s="191"/>
      <c r="AL14" s="191"/>
      <c r="AM14" s="191"/>
      <c r="AN14" s="191"/>
      <c r="AO14" s="191"/>
    </row>
    <row r="15" spans="1:41" s="4" customFormat="1" ht="18.75" customHeight="1" x14ac:dyDescent="0.2">
      <c r="A15" s="190"/>
      <c r="B15" s="2072" t="s">
        <v>1133</v>
      </c>
      <c r="C15" s="2073"/>
      <c r="D15" s="2073"/>
      <c r="E15" s="2073"/>
      <c r="F15" s="2073"/>
      <c r="G15" s="2073"/>
      <c r="H15" s="2073"/>
      <c r="I15" s="2073"/>
      <c r="J15" s="2073"/>
      <c r="K15" s="2073"/>
      <c r="L15" s="2073"/>
      <c r="M15" s="2073"/>
      <c r="N15" s="2073"/>
      <c r="O15" s="2073"/>
      <c r="P15" s="2073"/>
      <c r="Q15" s="2073"/>
      <c r="R15" s="2074"/>
      <c r="S15" s="190"/>
      <c r="T15" s="185"/>
      <c r="U15" s="190"/>
      <c r="V15" s="190"/>
      <c r="W15" s="189" t="s">
        <v>1299</v>
      </c>
      <c r="X15" s="190"/>
      <c r="Y15" s="190"/>
      <c r="Z15" s="190"/>
      <c r="AA15" s="190"/>
      <c r="AB15" s="190"/>
      <c r="AC15" s="190"/>
      <c r="AD15" s="190"/>
      <c r="AE15" s="190"/>
      <c r="AF15" s="190"/>
      <c r="AG15" s="190"/>
      <c r="AH15" s="190"/>
      <c r="AI15" s="190"/>
      <c r="AJ15" s="190"/>
      <c r="AK15" s="190"/>
      <c r="AL15" s="190"/>
      <c r="AM15" s="190"/>
      <c r="AN15" s="190"/>
      <c r="AO15" s="190"/>
    </row>
    <row r="16" spans="1:41" s="18" customFormat="1" ht="28.5" customHeight="1" x14ac:dyDescent="0.2">
      <c r="A16" s="191"/>
      <c r="B16" s="2096">
        <f>OBJETIVOS!B19</f>
        <v>0</v>
      </c>
      <c r="C16" s="2097"/>
      <c r="D16" s="2097"/>
      <c r="E16" s="2097"/>
      <c r="F16" s="2097"/>
      <c r="G16" s="2097"/>
      <c r="H16" s="2097"/>
      <c r="I16" s="2097"/>
      <c r="J16" s="2097"/>
      <c r="K16" s="2097"/>
      <c r="L16" s="2097"/>
      <c r="M16" s="2097"/>
      <c r="N16" s="2097"/>
      <c r="O16" s="2097"/>
      <c r="P16" s="2097"/>
      <c r="Q16" s="2097"/>
      <c r="R16" s="2098"/>
      <c r="S16" s="191"/>
      <c r="T16" s="191"/>
      <c r="U16" s="191"/>
      <c r="V16" s="191"/>
      <c r="W16" s="189" t="s">
        <v>1300</v>
      </c>
      <c r="X16" s="191"/>
      <c r="Y16" s="191"/>
      <c r="Z16" s="191"/>
      <c r="AA16" s="191"/>
      <c r="AB16" s="191"/>
      <c r="AC16" s="191"/>
      <c r="AD16" s="191"/>
      <c r="AE16" s="191"/>
      <c r="AF16" s="191"/>
      <c r="AG16" s="191"/>
      <c r="AH16" s="191"/>
      <c r="AI16" s="191"/>
      <c r="AJ16" s="191"/>
      <c r="AK16" s="191"/>
      <c r="AL16" s="191"/>
      <c r="AM16" s="191"/>
      <c r="AN16" s="191"/>
      <c r="AO16" s="191"/>
    </row>
    <row r="17" spans="1:41" s="18" customFormat="1" ht="16.5" customHeight="1" x14ac:dyDescent="0.2">
      <c r="A17" s="191"/>
      <c r="B17" s="2072" t="s">
        <v>1135</v>
      </c>
      <c r="C17" s="2073"/>
      <c r="D17" s="2073"/>
      <c r="E17" s="2073"/>
      <c r="F17" s="2073"/>
      <c r="G17" s="2073"/>
      <c r="H17" s="2073"/>
      <c r="I17" s="2073"/>
      <c r="J17" s="2073"/>
      <c r="K17" s="2073"/>
      <c r="L17" s="2073"/>
      <c r="M17" s="2073"/>
      <c r="N17" s="2073"/>
      <c r="O17" s="2073"/>
      <c r="P17" s="2073"/>
      <c r="Q17" s="2073"/>
      <c r="R17" s="2074"/>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row>
    <row r="18" spans="1:41" s="4" customFormat="1" ht="31.5" customHeight="1" x14ac:dyDescent="0.2">
      <c r="A18" s="190"/>
      <c r="B18" s="2096">
        <f>OBJETIVOS!B36</f>
        <v>0</v>
      </c>
      <c r="C18" s="2097"/>
      <c r="D18" s="2097"/>
      <c r="E18" s="2097"/>
      <c r="F18" s="2097"/>
      <c r="G18" s="2097"/>
      <c r="H18" s="2097"/>
      <c r="I18" s="2097"/>
      <c r="J18" s="2097"/>
      <c r="K18" s="2097"/>
      <c r="L18" s="2097"/>
      <c r="M18" s="2097"/>
      <c r="N18" s="2097"/>
      <c r="O18" s="2097"/>
      <c r="P18" s="2097"/>
      <c r="Q18" s="2097"/>
      <c r="R18" s="2098"/>
      <c r="S18" s="190"/>
      <c r="T18" s="190"/>
      <c r="U18" s="190"/>
      <c r="V18" s="190"/>
      <c r="W18" s="190"/>
      <c r="X18" s="190"/>
      <c r="Y18" s="190"/>
      <c r="Z18" s="190"/>
      <c r="AA18" s="190"/>
      <c r="AB18" s="190"/>
      <c r="AC18" s="190"/>
      <c r="AD18" s="190"/>
      <c r="AE18" s="190"/>
      <c r="AF18" s="190"/>
      <c r="AG18" s="190"/>
      <c r="AH18" s="190"/>
      <c r="AI18" s="190"/>
      <c r="AJ18" s="190"/>
      <c r="AK18" s="190"/>
      <c r="AL18" s="190"/>
      <c r="AM18" s="190"/>
      <c r="AN18" s="190"/>
      <c r="AO18" s="190"/>
    </row>
    <row r="19" spans="1:41" s="4" customFormat="1" ht="17.25" customHeight="1" x14ac:dyDescent="0.2">
      <c r="A19" s="190"/>
      <c r="B19" s="2075" t="s">
        <v>265</v>
      </c>
      <c r="C19" s="2071"/>
      <c r="D19" s="2071"/>
      <c r="E19" s="2071"/>
      <c r="F19" s="2071"/>
      <c r="G19" s="2071"/>
      <c r="H19" s="2071"/>
      <c r="I19" s="2071"/>
      <c r="J19" s="2071"/>
      <c r="K19" s="2071"/>
      <c r="L19" s="2071"/>
      <c r="M19" s="2071" t="s">
        <v>351</v>
      </c>
      <c r="N19" s="2071"/>
      <c r="O19" s="2071"/>
      <c r="P19" s="2071"/>
      <c r="Q19" s="2071"/>
      <c r="R19" s="2099"/>
      <c r="S19" s="190"/>
      <c r="T19" s="190"/>
      <c r="U19" s="190"/>
      <c r="V19" s="190"/>
      <c r="W19" s="190"/>
      <c r="X19" s="190"/>
      <c r="Y19" s="190"/>
      <c r="Z19" s="190"/>
      <c r="AA19" s="190"/>
      <c r="AB19" s="190"/>
      <c r="AC19" s="190"/>
      <c r="AD19" s="190"/>
      <c r="AE19" s="190"/>
      <c r="AF19" s="190"/>
      <c r="AG19" s="190"/>
      <c r="AH19" s="190"/>
      <c r="AI19" s="190"/>
      <c r="AJ19" s="190"/>
      <c r="AK19" s="190"/>
      <c r="AL19" s="190"/>
      <c r="AM19" s="190"/>
      <c r="AN19" s="190"/>
      <c r="AO19" s="190"/>
    </row>
    <row r="20" spans="1:41" s="18" customFormat="1" ht="12" hidden="1" customHeight="1" x14ac:dyDescent="0.2">
      <c r="A20" s="191"/>
      <c r="B20" s="2101">
        <f>OBJETIVOS!B39</f>
        <v>0</v>
      </c>
      <c r="C20" s="2186">
        <f>OBJETIVOS!C39</f>
        <v>0</v>
      </c>
      <c r="D20" s="2187"/>
      <c r="E20" s="2187"/>
      <c r="F20" s="2187"/>
      <c r="G20" s="2188"/>
      <c r="H20" s="2187"/>
      <c r="I20" s="2187"/>
      <c r="J20" s="2187"/>
      <c r="K20" s="2187"/>
      <c r="L20" s="2187"/>
      <c r="M20" s="2187"/>
      <c r="N20" s="2187"/>
      <c r="O20" s="2187"/>
      <c r="P20" s="2187"/>
      <c r="Q20" s="2187"/>
      <c r="R20" s="2194"/>
      <c r="S20" s="191"/>
      <c r="T20" s="193" t="str">
        <f>F10</f>
        <v>Plantación de Material Vegetal en sistema tradicional</v>
      </c>
      <c r="U20" s="194" t="s">
        <v>1430</v>
      </c>
      <c r="V20" s="190" t="str">
        <f>+IF(C20&lt;&gt;"","Aislamiento","")</f>
        <v>Aislamiento</v>
      </c>
      <c r="W20" s="191"/>
      <c r="X20" s="191"/>
      <c r="Y20" s="191"/>
      <c r="Z20" s="191"/>
      <c r="AA20" s="191"/>
      <c r="AB20" s="191"/>
      <c r="AC20" s="191"/>
      <c r="AD20" s="191"/>
      <c r="AE20" s="191"/>
      <c r="AF20" s="191"/>
      <c r="AG20" s="191"/>
      <c r="AH20" s="191"/>
      <c r="AI20" s="191"/>
      <c r="AJ20" s="191"/>
      <c r="AK20" s="191"/>
      <c r="AL20" s="191"/>
      <c r="AM20" s="191"/>
      <c r="AN20" s="191"/>
      <c r="AO20" s="191"/>
    </row>
    <row r="21" spans="1:41" s="18" customFormat="1" ht="12" hidden="1" customHeight="1" x14ac:dyDescent="0.2">
      <c r="A21" s="191"/>
      <c r="B21" s="2101"/>
      <c r="C21" s="2189"/>
      <c r="D21" s="2190"/>
      <c r="E21" s="2190"/>
      <c r="F21" s="2190"/>
      <c r="G21" s="2191"/>
      <c r="H21" s="2187"/>
      <c r="I21" s="2187"/>
      <c r="J21" s="2187"/>
      <c r="K21" s="2187"/>
      <c r="L21" s="2187"/>
      <c r="M21" s="2187"/>
      <c r="N21" s="2187"/>
      <c r="O21" s="2187"/>
      <c r="P21" s="2187"/>
      <c r="Q21" s="2187"/>
      <c r="R21" s="2194"/>
      <c r="S21" s="191"/>
      <c r="T21" s="193" t="str">
        <f t="shared" ref="T21:T23" si="0">F11</f>
        <v>Plantación de Material Vegetal al azar o por núcleos</v>
      </c>
      <c r="U21" s="194" t="s">
        <v>1431</v>
      </c>
      <c r="V21" s="190" t="str">
        <f>+IF(C24&lt;&gt;"","Aislamiento","")</f>
        <v>Aislamiento</v>
      </c>
      <c r="W21" s="191"/>
      <c r="X21" s="191"/>
      <c r="Y21" s="191"/>
      <c r="Z21" s="191"/>
      <c r="AA21" s="191"/>
      <c r="AB21" s="191"/>
      <c r="AC21" s="191"/>
      <c r="AD21" s="191"/>
      <c r="AE21" s="191"/>
      <c r="AF21" s="191"/>
      <c r="AG21" s="191"/>
      <c r="AH21" s="191"/>
      <c r="AI21" s="191"/>
      <c r="AJ21" s="191"/>
      <c r="AK21" s="191"/>
      <c r="AL21" s="191"/>
      <c r="AM21" s="191"/>
      <c r="AN21" s="191"/>
      <c r="AO21" s="191"/>
    </row>
    <row r="22" spans="1:41" s="18" customFormat="1" ht="12" hidden="1" customHeight="1" x14ac:dyDescent="0.2">
      <c r="A22" s="191"/>
      <c r="B22" s="2101"/>
      <c r="C22" s="2189"/>
      <c r="D22" s="2190"/>
      <c r="E22" s="2190"/>
      <c r="F22" s="2190"/>
      <c r="G22" s="2191"/>
      <c r="H22" s="2187"/>
      <c r="I22" s="2187"/>
      <c r="J22" s="2187"/>
      <c r="K22" s="2187"/>
      <c r="L22" s="2187"/>
      <c r="M22" s="2187"/>
      <c r="N22" s="2187"/>
      <c r="O22" s="2187"/>
      <c r="P22" s="2187"/>
      <c r="Q22" s="2187"/>
      <c r="R22" s="2194"/>
      <c r="S22" s="191"/>
      <c r="T22" s="193">
        <f t="shared" si="0"/>
        <v>0</v>
      </c>
      <c r="U22" s="194" t="s">
        <v>1167</v>
      </c>
      <c r="V22" s="190" t="str">
        <f>+IF(C28&lt;&gt;"","Aislamiento","")</f>
        <v>Aislamiento</v>
      </c>
      <c r="W22" s="191"/>
      <c r="X22" s="191"/>
      <c r="Y22" s="191"/>
      <c r="Z22" s="191"/>
      <c r="AA22" s="191"/>
      <c r="AB22" s="191"/>
      <c r="AC22" s="191"/>
      <c r="AD22" s="191"/>
      <c r="AE22" s="191"/>
      <c r="AF22" s="191"/>
      <c r="AG22" s="191"/>
      <c r="AH22" s="191"/>
      <c r="AI22" s="191"/>
      <c r="AJ22" s="191"/>
      <c r="AK22" s="191"/>
      <c r="AL22" s="191"/>
      <c r="AM22" s="191"/>
      <c r="AN22" s="191"/>
      <c r="AO22" s="191"/>
    </row>
    <row r="23" spans="1:41" s="18" customFormat="1" ht="12" hidden="1" customHeight="1" x14ac:dyDescent="0.2">
      <c r="A23" s="191"/>
      <c r="B23" s="2101"/>
      <c r="C23" s="2192"/>
      <c r="D23" s="2125"/>
      <c r="E23" s="2125"/>
      <c r="F23" s="2125"/>
      <c r="G23" s="2193"/>
      <c r="H23" s="2187"/>
      <c r="I23" s="2187"/>
      <c r="J23" s="2187"/>
      <c r="K23" s="2187"/>
      <c r="L23" s="2187"/>
      <c r="M23" s="2187"/>
      <c r="N23" s="2187"/>
      <c r="O23" s="2187"/>
      <c r="P23" s="2187"/>
      <c r="Q23" s="2187"/>
      <c r="R23" s="2194"/>
      <c r="S23" s="191"/>
      <c r="T23" s="193" t="str">
        <f t="shared" si="0"/>
        <v>Cobertura arbórea mediante Sistemas Agroforestales / Silvopastoriles (SAF/SSP)</v>
      </c>
      <c r="U23" s="194" t="s">
        <v>1432</v>
      </c>
      <c r="V23" s="190" t="str">
        <f>+IF(C32&lt;&gt;"","Aislamiento","")</f>
        <v>Aislamiento</v>
      </c>
      <c r="W23" s="191"/>
      <c r="X23" s="191"/>
      <c r="Y23" s="191"/>
      <c r="Z23" s="191"/>
      <c r="AA23" s="191"/>
      <c r="AB23" s="191"/>
      <c r="AC23" s="191"/>
      <c r="AD23" s="191"/>
      <c r="AE23" s="191"/>
      <c r="AF23" s="191"/>
      <c r="AG23" s="191"/>
      <c r="AH23" s="191"/>
      <c r="AI23" s="191"/>
      <c r="AJ23" s="191"/>
      <c r="AK23" s="191"/>
      <c r="AL23" s="191"/>
      <c r="AM23" s="191"/>
      <c r="AN23" s="191"/>
      <c r="AO23" s="191"/>
    </row>
    <row r="24" spans="1:41" s="18" customFormat="1" ht="12" hidden="1" customHeight="1" x14ac:dyDescent="0.2">
      <c r="A24" s="191"/>
      <c r="B24" s="2101">
        <f>OBJETIVOS!B43</f>
        <v>0</v>
      </c>
      <c r="C24" s="2186">
        <f>OBJETIVOS!C43</f>
        <v>0</v>
      </c>
      <c r="D24" s="2187"/>
      <c r="E24" s="2187"/>
      <c r="F24" s="2187"/>
      <c r="G24" s="2188"/>
      <c r="H24" s="2183"/>
      <c r="I24" s="2184"/>
      <c r="J24" s="2184"/>
      <c r="K24" s="2184"/>
      <c r="L24" s="2184"/>
      <c r="M24" s="2184"/>
      <c r="N24" s="2184"/>
      <c r="O24" s="2184"/>
      <c r="P24" s="2184"/>
      <c r="Q24" s="2184"/>
      <c r="R24" s="2185"/>
      <c r="S24" s="191"/>
      <c r="T24" s="193" t="str">
        <f>M10</f>
        <v>Cercas o Barreras Vivas (CV - BV)</v>
      </c>
      <c r="U24" s="194" t="s">
        <v>214</v>
      </c>
      <c r="V24" s="190" t="str">
        <f>+IF(C36&lt;&gt;"","Aislamiento","")</f>
        <v>Aislamiento</v>
      </c>
      <c r="W24" s="191"/>
      <c r="X24" s="191"/>
      <c r="Y24" s="191"/>
      <c r="Z24" s="191"/>
      <c r="AA24" s="191"/>
      <c r="AB24" s="191"/>
      <c r="AC24" s="191"/>
      <c r="AD24" s="191"/>
      <c r="AE24" s="191"/>
      <c r="AF24" s="191"/>
      <c r="AG24" s="191"/>
      <c r="AH24" s="191"/>
      <c r="AI24" s="191"/>
      <c r="AJ24" s="191"/>
      <c r="AK24" s="191"/>
      <c r="AL24" s="191"/>
      <c r="AM24" s="191"/>
      <c r="AN24" s="191"/>
      <c r="AO24" s="191"/>
    </row>
    <row r="25" spans="1:41" s="18" customFormat="1" ht="12" hidden="1" customHeight="1" x14ac:dyDescent="0.2">
      <c r="A25" s="191"/>
      <c r="B25" s="2101"/>
      <c r="C25" s="2189"/>
      <c r="D25" s="2190"/>
      <c r="E25" s="2190"/>
      <c r="F25" s="2190"/>
      <c r="G25" s="2191"/>
      <c r="H25" s="2183"/>
      <c r="I25" s="2184"/>
      <c r="J25" s="2184"/>
      <c r="K25" s="2184"/>
      <c r="L25" s="2184"/>
      <c r="M25" s="2184"/>
      <c r="N25" s="2184"/>
      <c r="O25" s="2184"/>
      <c r="P25" s="2184"/>
      <c r="Q25" s="2184"/>
      <c r="R25" s="2185"/>
      <c r="S25" s="191"/>
      <c r="T25" s="193">
        <f t="shared" ref="T25:T26" si="1">M11</f>
        <v>0</v>
      </c>
      <c r="U25" s="194" t="s">
        <v>235</v>
      </c>
      <c r="V25" s="190" t="str">
        <f>+IF(C39&lt;&gt;"","Aislamiento","")</f>
        <v>Aislamiento</v>
      </c>
      <c r="W25" s="191"/>
      <c r="X25" s="191"/>
      <c r="Y25" s="191"/>
      <c r="Z25" s="191"/>
      <c r="AA25" s="191"/>
      <c r="AB25" s="191"/>
      <c r="AC25" s="191"/>
      <c r="AD25" s="191"/>
      <c r="AE25" s="191"/>
      <c r="AF25" s="191"/>
      <c r="AG25" s="191"/>
      <c r="AH25" s="191"/>
      <c r="AI25" s="191"/>
      <c r="AJ25" s="191"/>
      <c r="AK25" s="191"/>
      <c r="AL25" s="191"/>
      <c r="AM25" s="191"/>
      <c r="AN25" s="191"/>
      <c r="AO25" s="191"/>
    </row>
    <row r="26" spans="1:41" s="18" customFormat="1" ht="12" hidden="1" customHeight="1" x14ac:dyDescent="0.2">
      <c r="A26" s="191"/>
      <c r="B26" s="2101"/>
      <c r="C26" s="2189"/>
      <c r="D26" s="2190"/>
      <c r="E26" s="2190"/>
      <c r="F26" s="2190"/>
      <c r="G26" s="2191"/>
      <c r="H26" s="2183"/>
      <c r="I26" s="2184"/>
      <c r="J26" s="2184"/>
      <c r="K26" s="2184"/>
      <c r="L26" s="2184"/>
      <c r="M26" s="2184"/>
      <c r="N26" s="2184"/>
      <c r="O26" s="2184"/>
      <c r="P26" s="2184"/>
      <c r="Q26" s="2184"/>
      <c r="R26" s="2185"/>
      <c r="S26" s="191"/>
      <c r="T26" s="193" t="str">
        <f t="shared" si="1"/>
        <v>Aislamiento con material vegetal</v>
      </c>
      <c r="U26" s="194" t="s">
        <v>1433</v>
      </c>
      <c r="V26" s="190" t="str">
        <f>+IF(C43&lt;&gt;"","Aislamiento","")</f>
        <v>Aislamiento</v>
      </c>
      <c r="W26" s="191"/>
      <c r="X26" s="191"/>
      <c r="Y26" s="191"/>
      <c r="Z26" s="191"/>
      <c r="AA26" s="191"/>
      <c r="AB26" s="191"/>
      <c r="AC26" s="191"/>
      <c r="AD26" s="191"/>
      <c r="AE26" s="191"/>
      <c r="AF26" s="191"/>
      <c r="AG26" s="191"/>
      <c r="AH26" s="191"/>
      <c r="AI26" s="191"/>
      <c r="AJ26" s="191"/>
      <c r="AK26" s="191"/>
      <c r="AL26" s="191"/>
      <c r="AM26" s="191"/>
      <c r="AN26" s="191"/>
      <c r="AO26" s="191"/>
    </row>
    <row r="27" spans="1:41" s="18" customFormat="1" ht="12" hidden="1" customHeight="1" x14ac:dyDescent="0.2">
      <c r="A27" s="191"/>
      <c r="B27" s="2101"/>
      <c r="C27" s="2192"/>
      <c r="D27" s="2125"/>
      <c r="E27" s="2125"/>
      <c r="F27" s="2125"/>
      <c r="G27" s="2193"/>
      <c r="H27" s="2183"/>
      <c r="I27" s="2184"/>
      <c r="J27" s="2184"/>
      <c r="K27" s="2184"/>
      <c r="L27" s="2184"/>
      <c r="M27" s="2184"/>
      <c r="N27" s="2184"/>
      <c r="O27" s="2184"/>
      <c r="P27" s="2184"/>
      <c r="Q27" s="2184"/>
      <c r="R27" s="2185"/>
      <c r="S27" s="191"/>
      <c r="T27" s="193"/>
      <c r="U27" s="194"/>
      <c r="V27" s="191"/>
      <c r="W27" s="191"/>
      <c r="X27" s="191"/>
      <c r="Y27" s="191"/>
      <c r="Z27" s="191"/>
      <c r="AA27" s="191"/>
      <c r="AB27" s="191"/>
      <c r="AC27" s="191"/>
      <c r="AD27" s="191"/>
      <c r="AE27" s="191"/>
      <c r="AF27" s="191"/>
      <c r="AG27" s="191"/>
      <c r="AH27" s="191"/>
      <c r="AI27" s="191"/>
      <c r="AJ27" s="191"/>
      <c r="AK27" s="191"/>
      <c r="AL27" s="191"/>
      <c r="AM27" s="191"/>
      <c r="AN27" s="191"/>
      <c r="AO27" s="191"/>
    </row>
    <row r="28" spans="1:41" s="18" customFormat="1" ht="12" hidden="1" customHeight="1" x14ac:dyDescent="0.2">
      <c r="A28" s="191"/>
      <c r="B28" s="2101">
        <f>OBJETIVOS!B47</f>
        <v>0</v>
      </c>
      <c r="C28" s="2100">
        <f>OBJETIVOS!C47</f>
        <v>0</v>
      </c>
      <c r="D28" s="2100"/>
      <c r="E28" s="2100"/>
      <c r="F28" s="2100"/>
      <c r="G28" s="2100"/>
      <c r="H28" s="2100"/>
      <c r="I28" s="2100"/>
      <c r="J28" s="2100"/>
      <c r="K28" s="2100"/>
      <c r="L28" s="2100"/>
      <c r="M28" s="2081"/>
      <c r="N28" s="2082"/>
      <c r="O28" s="2082"/>
      <c r="P28" s="2082"/>
      <c r="Q28" s="2082"/>
      <c r="R28" s="2083"/>
      <c r="S28" s="191"/>
      <c r="T28" s="191"/>
      <c r="U28" s="191"/>
      <c r="V28" s="191"/>
      <c r="W28" s="191"/>
      <c r="X28" s="191"/>
      <c r="Y28" s="191"/>
      <c r="Z28" s="191"/>
      <c r="AA28" s="191"/>
      <c r="AB28" s="191"/>
      <c r="AC28" s="191"/>
      <c r="AD28" s="191"/>
      <c r="AE28" s="191"/>
      <c r="AF28" s="191"/>
      <c r="AG28" s="191"/>
      <c r="AH28" s="191"/>
      <c r="AI28" s="191"/>
      <c r="AJ28" s="191"/>
      <c r="AK28" s="191"/>
      <c r="AL28" s="191"/>
      <c r="AM28" s="191"/>
      <c r="AN28" s="191"/>
      <c r="AO28" s="191"/>
    </row>
    <row r="29" spans="1:41" s="18" customFormat="1" ht="12" hidden="1" customHeight="1" x14ac:dyDescent="0.2">
      <c r="A29" s="191"/>
      <c r="B29" s="2101"/>
      <c r="C29" s="2100"/>
      <c r="D29" s="2100"/>
      <c r="E29" s="2100"/>
      <c r="F29" s="2100"/>
      <c r="G29" s="2100"/>
      <c r="H29" s="2100"/>
      <c r="I29" s="2100"/>
      <c r="J29" s="2100"/>
      <c r="K29" s="2100"/>
      <c r="L29" s="2100"/>
      <c r="M29" s="2081"/>
      <c r="N29" s="2082"/>
      <c r="O29" s="2082"/>
      <c r="P29" s="2082"/>
      <c r="Q29" s="2082"/>
      <c r="R29" s="2083"/>
      <c r="S29" s="191"/>
      <c r="T29" s="193"/>
      <c r="U29" s="194"/>
      <c r="V29" s="191"/>
      <c r="W29" s="191"/>
      <c r="X29" s="191"/>
      <c r="Y29" s="191"/>
      <c r="Z29" s="191"/>
      <c r="AA29" s="191"/>
      <c r="AB29" s="191"/>
      <c r="AC29" s="191"/>
      <c r="AD29" s="191"/>
      <c r="AE29" s="191"/>
      <c r="AF29" s="191"/>
      <c r="AG29" s="191"/>
      <c r="AH29" s="191"/>
      <c r="AI29" s="191"/>
      <c r="AJ29" s="191"/>
      <c r="AK29" s="191"/>
      <c r="AL29" s="191"/>
      <c r="AM29" s="191"/>
      <c r="AN29" s="191"/>
      <c r="AO29" s="191"/>
    </row>
    <row r="30" spans="1:41" s="18" customFormat="1" ht="12" hidden="1" customHeight="1" x14ac:dyDescent="0.2">
      <c r="A30" s="191"/>
      <c r="B30" s="2101"/>
      <c r="C30" s="2100"/>
      <c r="D30" s="2100"/>
      <c r="E30" s="2100"/>
      <c r="F30" s="2100"/>
      <c r="G30" s="2100"/>
      <c r="H30" s="2100"/>
      <c r="I30" s="2100"/>
      <c r="J30" s="2100"/>
      <c r="K30" s="2100"/>
      <c r="L30" s="2100"/>
      <c r="M30" s="2081"/>
      <c r="N30" s="2082"/>
      <c r="O30" s="2082"/>
      <c r="P30" s="2082"/>
      <c r="Q30" s="2082"/>
      <c r="R30" s="2083"/>
      <c r="S30" s="191"/>
      <c r="T30" s="193" t="s">
        <v>1406</v>
      </c>
      <c r="U30" s="194"/>
      <c r="V30" s="191"/>
      <c r="W30" s="191"/>
      <c r="X30" s="191"/>
      <c r="Y30" s="191"/>
      <c r="Z30" s="191"/>
      <c r="AA30" s="191"/>
      <c r="AB30" s="191"/>
      <c r="AC30" s="191"/>
      <c r="AD30" s="191"/>
      <c r="AE30" s="191"/>
      <c r="AF30" s="191"/>
      <c r="AG30" s="191"/>
      <c r="AH30" s="191"/>
      <c r="AI30" s="191"/>
      <c r="AJ30" s="191"/>
      <c r="AK30" s="191"/>
      <c r="AL30" s="191"/>
      <c r="AM30" s="191"/>
      <c r="AN30" s="191"/>
      <c r="AO30" s="191"/>
    </row>
    <row r="31" spans="1:41" s="18" customFormat="1" ht="12" hidden="1" customHeight="1" x14ac:dyDescent="0.2">
      <c r="A31" s="191"/>
      <c r="B31" s="2101"/>
      <c r="C31" s="2100"/>
      <c r="D31" s="2100"/>
      <c r="E31" s="2100"/>
      <c r="F31" s="2100"/>
      <c r="G31" s="2100"/>
      <c r="H31" s="2100"/>
      <c r="I31" s="2100"/>
      <c r="J31" s="2100"/>
      <c r="K31" s="2100"/>
      <c r="L31" s="2100"/>
      <c r="M31" s="2081"/>
      <c r="N31" s="2082"/>
      <c r="O31" s="2082"/>
      <c r="P31" s="2082"/>
      <c r="Q31" s="2082"/>
      <c r="R31" s="2083"/>
      <c r="S31" s="191"/>
      <c r="T31" s="193" t="s">
        <v>1407</v>
      </c>
      <c r="U31" s="194"/>
      <c r="V31" s="191"/>
      <c r="W31" s="191"/>
      <c r="X31" s="191"/>
      <c r="Y31" s="191"/>
      <c r="Z31" s="191"/>
      <c r="AA31" s="191"/>
      <c r="AB31" s="191"/>
      <c r="AC31" s="191"/>
      <c r="AD31" s="191"/>
      <c r="AE31" s="191"/>
      <c r="AF31" s="191"/>
      <c r="AG31" s="191"/>
      <c r="AH31" s="191"/>
      <c r="AI31" s="191"/>
      <c r="AJ31" s="191"/>
      <c r="AK31" s="191"/>
      <c r="AL31" s="191"/>
      <c r="AM31" s="191"/>
      <c r="AN31" s="191"/>
      <c r="AO31" s="191"/>
    </row>
    <row r="32" spans="1:41" s="18" customFormat="1" ht="12" hidden="1" customHeight="1" x14ac:dyDescent="0.2">
      <c r="A32" s="191"/>
      <c r="B32" s="2101">
        <f>OBJETIVOS!B51</f>
        <v>0</v>
      </c>
      <c r="C32" s="2186">
        <f>OBJETIVOS!C51</f>
        <v>0</v>
      </c>
      <c r="D32" s="2187"/>
      <c r="E32" s="2187"/>
      <c r="F32" s="2187"/>
      <c r="G32" s="2188"/>
      <c r="H32" s="2183"/>
      <c r="I32" s="2184"/>
      <c r="J32" s="2184"/>
      <c r="K32" s="2184"/>
      <c r="L32" s="2184"/>
      <c r="M32" s="2184"/>
      <c r="N32" s="2184"/>
      <c r="O32" s="2184"/>
      <c r="P32" s="2184"/>
      <c r="Q32" s="2184"/>
      <c r="R32" s="2185"/>
      <c r="S32" s="191"/>
      <c r="T32" s="185" t="s">
        <v>1408</v>
      </c>
      <c r="U32" s="191"/>
      <c r="V32" s="191"/>
      <c r="W32" s="191"/>
      <c r="X32" s="191"/>
      <c r="Y32" s="191"/>
      <c r="Z32" s="191"/>
      <c r="AA32" s="191"/>
      <c r="AB32" s="191"/>
      <c r="AC32" s="191"/>
      <c r="AD32" s="191"/>
      <c r="AE32" s="191"/>
      <c r="AF32" s="191"/>
      <c r="AG32" s="191"/>
      <c r="AH32" s="191"/>
      <c r="AI32" s="191"/>
      <c r="AJ32" s="191"/>
      <c r="AK32" s="191"/>
      <c r="AL32" s="191"/>
      <c r="AM32" s="191"/>
      <c r="AN32" s="191"/>
      <c r="AO32" s="191"/>
    </row>
    <row r="33" spans="1:41" s="18" customFormat="1" ht="12" hidden="1" customHeight="1" x14ac:dyDescent="0.2">
      <c r="A33" s="191"/>
      <c r="B33" s="2101"/>
      <c r="C33" s="2189"/>
      <c r="D33" s="2190"/>
      <c r="E33" s="2190"/>
      <c r="F33" s="2190"/>
      <c r="G33" s="2191"/>
      <c r="H33" s="2183"/>
      <c r="I33" s="2184"/>
      <c r="J33" s="2184"/>
      <c r="K33" s="2184"/>
      <c r="L33" s="2184"/>
      <c r="M33" s="2184"/>
      <c r="N33" s="2184"/>
      <c r="O33" s="2184"/>
      <c r="P33" s="2184"/>
      <c r="Q33" s="2184"/>
      <c r="R33" s="2185"/>
      <c r="S33" s="191"/>
      <c r="T33" s="193" t="s">
        <v>1409</v>
      </c>
      <c r="U33" s="194"/>
      <c r="V33" s="191"/>
      <c r="W33" s="191"/>
      <c r="X33" s="191"/>
      <c r="Y33" s="191"/>
      <c r="Z33" s="191"/>
      <c r="AA33" s="191"/>
      <c r="AB33" s="191"/>
      <c r="AC33" s="191"/>
      <c r="AD33" s="191"/>
      <c r="AE33" s="191"/>
      <c r="AF33" s="191"/>
      <c r="AG33" s="191"/>
      <c r="AH33" s="191"/>
      <c r="AI33" s="191"/>
      <c r="AJ33" s="191"/>
      <c r="AK33" s="191"/>
      <c r="AL33" s="191"/>
      <c r="AM33" s="191"/>
      <c r="AN33" s="191"/>
      <c r="AO33" s="191"/>
    </row>
    <row r="34" spans="1:41" s="18" customFormat="1" ht="12" hidden="1" customHeight="1" x14ac:dyDescent="0.2">
      <c r="A34" s="191"/>
      <c r="B34" s="2101"/>
      <c r="C34" s="2189"/>
      <c r="D34" s="2190"/>
      <c r="E34" s="2190"/>
      <c r="F34" s="2190"/>
      <c r="G34" s="2191"/>
      <c r="H34" s="2183"/>
      <c r="I34" s="2184"/>
      <c r="J34" s="2184"/>
      <c r="K34" s="2184"/>
      <c r="L34" s="2184"/>
      <c r="M34" s="2184"/>
      <c r="N34" s="2184"/>
      <c r="O34" s="2184"/>
      <c r="P34" s="2184"/>
      <c r="Q34" s="2184"/>
      <c r="R34" s="2185"/>
      <c r="S34" s="191"/>
      <c r="T34" s="193" t="s">
        <v>1410</v>
      </c>
      <c r="U34" s="194"/>
      <c r="V34" s="191"/>
      <c r="W34" s="191"/>
      <c r="X34" s="191"/>
      <c r="Y34" s="191"/>
      <c r="Z34" s="191"/>
      <c r="AA34" s="191"/>
      <c r="AB34" s="191"/>
      <c r="AC34" s="191"/>
      <c r="AD34" s="191"/>
      <c r="AE34" s="191"/>
      <c r="AF34" s="191"/>
      <c r="AG34" s="191"/>
      <c r="AH34" s="191"/>
      <c r="AI34" s="191"/>
      <c r="AJ34" s="191"/>
      <c r="AK34" s="191"/>
      <c r="AL34" s="191"/>
      <c r="AM34" s="191"/>
      <c r="AN34" s="191"/>
      <c r="AO34" s="191"/>
    </row>
    <row r="35" spans="1:41" s="18" customFormat="1" ht="12" hidden="1" customHeight="1" x14ac:dyDescent="0.2">
      <c r="A35" s="191"/>
      <c r="B35" s="2101"/>
      <c r="C35" s="2192"/>
      <c r="D35" s="2125"/>
      <c r="E35" s="2125"/>
      <c r="F35" s="2125"/>
      <c r="G35" s="2193"/>
      <c r="H35" s="2183"/>
      <c r="I35" s="2184"/>
      <c r="J35" s="2184"/>
      <c r="K35" s="2184"/>
      <c r="L35" s="2184"/>
      <c r="M35" s="2184"/>
      <c r="N35" s="2184"/>
      <c r="O35" s="2184"/>
      <c r="P35" s="2184"/>
      <c r="Q35" s="2184"/>
      <c r="R35" s="2185"/>
      <c r="S35" s="191"/>
      <c r="T35" s="193" t="s">
        <v>1411</v>
      </c>
      <c r="U35" s="194"/>
      <c r="V35" s="191"/>
      <c r="W35" s="191"/>
      <c r="X35" s="191"/>
      <c r="Y35" s="191"/>
      <c r="Z35" s="191"/>
      <c r="AA35" s="191"/>
      <c r="AB35" s="191"/>
      <c r="AC35" s="191"/>
      <c r="AD35" s="191"/>
      <c r="AE35" s="191"/>
      <c r="AF35" s="191"/>
      <c r="AG35" s="191"/>
      <c r="AH35" s="191"/>
      <c r="AI35" s="191"/>
      <c r="AJ35" s="191"/>
      <c r="AK35" s="191"/>
      <c r="AL35" s="191"/>
      <c r="AM35" s="191"/>
      <c r="AN35" s="191"/>
      <c r="AO35" s="191"/>
    </row>
    <row r="36" spans="1:41" s="18" customFormat="1" ht="12" hidden="1" customHeight="1" x14ac:dyDescent="0.2">
      <c r="A36" s="191"/>
      <c r="B36" s="2101">
        <f>OBJETIVOS!B55</f>
        <v>0</v>
      </c>
      <c r="C36" s="2186">
        <f>OBJETIVOS!C55</f>
        <v>0</v>
      </c>
      <c r="D36" s="2187"/>
      <c r="E36" s="2187"/>
      <c r="F36" s="2187"/>
      <c r="G36" s="2188"/>
      <c r="H36" s="2183"/>
      <c r="I36" s="2184"/>
      <c r="J36" s="2184"/>
      <c r="K36" s="2184"/>
      <c r="L36" s="2184"/>
      <c r="M36" s="2184"/>
      <c r="N36" s="2184"/>
      <c r="O36" s="2184"/>
      <c r="P36" s="2184"/>
      <c r="Q36" s="2184"/>
      <c r="R36" s="2185"/>
      <c r="S36" s="191"/>
      <c r="T36" s="191" t="s">
        <v>1412</v>
      </c>
      <c r="U36" s="191"/>
      <c r="V36" s="191"/>
      <c r="W36" s="191"/>
      <c r="X36" s="191"/>
      <c r="Y36" s="191"/>
      <c r="Z36" s="191"/>
      <c r="AA36" s="191"/>
      <c r="AB36" s="191"/>
      <c r="AC36" s="191"/>
      <c r="AD36" s="191"/>
      <c r="AE36" s="191"/>
      <c r="AF36" s="191"/>
      <c r="AG36" s="191"/>
      <c r="AH36" s="191"/>
      <c r="AI36" s="191"/>
      <c r="AJ36" s="191"/>
      <c r="AK36" s="191"/>
      <c r="AL36" s="191"/>
      <c r="AM36" s="191"/>
      <c r="AN36" s="191"/>
      <c r="AO36" s="191"/>
    </row>
    <row r="37" spans="1:41" s="18" customFormat="1" ht="12" hidden="1" customHeight="1" x14ac:dyDescent="0.2">
      <c r="A37" s="191"/>
      <c r="B37" s="2101"/>
      <c r="C37" s="2189"/>
      <c r="D37" s="2190"/>
      <c r="E37" s="2190"/>
      <c r="F37" s="2190"/>
      <c r="G37" s="2191"/>
      <c r="H37" s="2183"/>
      <c r="I37" s="2184"/>
      <c r="J37" s="2184"/>
      <c r="K37" s="2184"/>
      <c r="L37" s="2184"/>
      <c r="M37" s="2184"/>
      <c r="N37" s="2184"/>
      <c r="O37" s="2184"/>
      <c r="P37" s="2184"/>
      <c r="Q37" s="2184"/>
      <c r="R37" s="2185"/>
      <c r="S37" s="191"/>
      <c r="T37" s="193"/>
      <c r="U37" s="194"/>
      <c r="V37" s="191"/>
      <c r="W37" s="191"/>
      <c r="X37" s="191"/>
      <c r="Y37" s="191"/>
      <c r="Z37" s="191"/>
      <c r="AA37" s="191"/>
      <c r="AB37" s="191"/>
      <c r="AC37" s="191"/>
      <c r="AD37" s="191"/>
      <c r="AE37" s="191"/>
      <c r="AF37" s="191"/>
      <c r="AG37" s="191"/>
      <c r="AH37" s="191"/>
      <c r="AI37" s="191"/>
      <c r="AJ37" s="191"/>
      <c r="AK37" s="191"/>
      <c r="AL37" s="191"/>
      <c r="AM37" s="191"/>
      <c r="AN37" s="191"/>
      <c r="AO37" s="191"/>
    </row>
    <row r="38" spans="1:41" s="18" customFormat="1" ht="12" hidden="1" customHeight="1" x14ac:dyDescent="0.2">
      <c r="A38" s="191"/>
      <c r="B38" s="2101"/>
      <c r="C38" s="2189"/>
      <c r="D38" s="2190"/>
      <c r="E38" s="2190"/>
      <c r="F38" s="2190"/>
      <c r="G38" s="2191"/>
      <c r="H38" s="2183"/>
      <c r="I38" s="2184"/>
      <c r="J38" s="2184"/>
      <c r="K38" s="2184"/>
      <c r="L38" s="2184"/>
      <c r="M38" s="2184"/>
      <c r="N38" s="2184"/>
      <c r="O38" s="2184"/>
      <c r="P38" s="2184"/>
      <c r="Q38" s="2184"/>
      <c r="R38" s="2185"/>
      <c r="S38" s="191"/>
      <c r="T38" s="193"/>
      <c r="U38" s="194"/>
      <c r="V38" s="191"/>
      <c r="W38" s="191"/>
      <c r="X38" s="191"/>
      <c r="Y38" s="191"/>
      <c r="Z38" s="191"/>
      <c r="AA38" s="191"/>
      <c r="AB38" s="191"/>
      <c r="AC38" s="191"/>
      <c r="AD38" s="191"/>
      <c r="AE38" s="191"/>
      <c r="AF38" s="191"/>
      <c r="AG38" s="191"/>
      <c r="AH38" s="191"/>
      <c r="AI38" s="191"/>
      <c r="AJ38" s="191"/>
      <c r="AK38" s="191"/>
      <c r="AL38" s="191"/>
      <c r="AM38" s="191"/>
      <c r="AN38" s="191"/>
      <c r="AO38" s="191"/>
    </row>
    <row r="39" spans="1:41" s="18" customFormat="1" ht="12" hidden="1" customHeight="1" x14ac:dyDescent="0.2">
      <c r="A39" s="191"/>
      <c r="B39" s="2101">
        <f>OBJETIVOS!B59</f>
        <v>0</v>
      </c>
      <c r="C39" s="2100">
        <f>OBJETIVOS!C59</f>
        <v>0</v>
      </c>
      <c r="D39" s="2100"/>
      <c r="E39" s="2100"/>
      <c r="F39" s="2100"/>
      <c r="G39" s="2100"/>
      <c r="H39" s="2100"/>
      <c r="I39" s="2100"/>
      <c r="J39" s="2100"/>
      <c r="K39" s="2100"/>
      <c r="L39" s="2100"/>
      <c r="M39" s="2081"/>
      <c r="N39" s="2082"/>
      <c r="O39" s="2082"/>
      <c r="P39" s="2082"/>
      <c r="Q39" s="2082"/>
      <c r="R39" s="2083"/>
      <c r="S39" s="191"/>
      <c r="T39" s="191"/>
      <c r="U39" s="191"/>
      <c r="V39" s="191"/>
      <c r="W39" s="191"/>
      <c r="X39" s="191"/>
      <c r="Y39" s="191"/>
      <c r="Z39" s="191"/>
      <c r="AA39" s="191"/>
      <c r="AB39" s="191"/>
      <c r="AC39" s="191"/>
      <c r="AD39" s="191"/>
      <c r="AE39" s="191"/>
      <c r="AF39" s="191"/>
      <c r="AG39" s="191"/>
      <c r="AH39" s="191"/>
      <c r="AI39" s="191"/>
      <c r="AJ39" s="191"/>
      <c r="AK39" s="191"/>
      <c r="AL39" s="191"/>
      <c r="AM39" s="191"/>
      <c r="AN39" s="191"/>
      <c r="AO39" s="191"/>
    </row>
    <row r="40" spans="1:41" s="18" customFormat="1" ht="12" hidden="1" customHeight="1" x14ac:dyDescent="0.2">
      <c r="A40" s="191"/>
      <c r="B40" s="2101"/>
      <c r="C40" s="2100"/>
      <c r="D40" s="2100"/>
      <c r="E40" s="2100"/>
      <c r="F40" s="2100"/>
      <c r="G40" s="2100"/>
      <c r="H40" s="2100"/>
      <c r="I40" s="2100"/>
      <c r="J40" s="2100"/>
      <c r="K40" s="2100"/>
      <c r="L40" s="2100"/>
      <c r="M40" s="2081"/>
      <c r="N40" s="2082"/>
      <c r="O40" s="2082"/>
      <c r="P40" s="2082"/>
      <c r="Q40" s="2082"/>
      <c r="R40" s="2083"/>
      <c r="S40" s="191"/>
      <c r="T40" s="193"/>
      <c r="U40" s="194"/>
      <c r="V40" s="191"/>
      <c r="W40" s="191"/>
      <c r="X40" s="191"/>
      <c r="Y40" s="191"/>
      <c r="Z40" s="191"/>
      <c r="AA40" s="191"/>
      <c r="AB40" s="191"/>
      <c r="AC40" s="191"/>
      <c r="AD40" s="191"/>
      <c r="AE40" s="191"/>
      <c r="AF40" s="191"/>
      <c r="AG40" s="191"/>
      <c r="AH40" s="191"/>
      <c r="AI40" s="191"/>
      <c r="AJ40" s="191"/>
      <c r="AK40" s="191"/>
      <c r="AL40" s="191"/>
      <c r="AM40" s="191"/>
      <c r="AN40" s="191"/>
      <c r="AO40" s="191"/>
    </row>
    <row r="41" spans="1:41" s="18" customFormat="1" ht="12" hidden="1" customHeight="1" x14ac:dyDescent="0.2">
      <c r="A41" s="191"/>
      <c r="B41" s="2101"/>
      <c r="C41" s="2100"/>
      <c r="D41" s="2100"/>
      <c r="E41" s="2100"/>
      <c r="F41" s="2100"/>
      <c r="G41" s="2100"/>
      <c r="H41" s="2100"/>
      <c r="I41" s="2100"/>
      <c r="J41" s="2100"/>
      <c r="K41" s="2100"/>
      <c r="L41" s="2100"/>
      <c r="M41" s="2081"/>
      <c r="N41" s="2082"/>
      <c r="O41" s="2082"/>
      <c r="P41" s="2082"/>
      <c r="Q41" s="2082"/>
      <c r="R41" s="2083"/>
      <c r="S41" s="191"/>
      <c r="T41" s="193"/>
      <c r="U41" s="194"/>
      <c r="V41" s="191"/>
      <c r="W41" s="191"/>
      <c r="X41" s="191"/>
      <c r="Y41" s="191"/>
      <c r="Z41" s="191"/>
      <c r="AA41" s="191"/>
      <c r="AB41" s="191"/>
      <c r="AC41" s="191"/>
      <c r="AD41" s="191"/>
      <c r="AE41" s="191"/>
      <c r="AF41" s="191"/>
      <c r="AG41" s="191"/>
      <c r="AH41" s="191"/>
      <c r="AI41" s="191"/>
      <c r="AJ41" s="191"/>
      <c r="AK41" s="191"/>
      <c r="AL41" s="191"/>
      <c r="AM41" s="191"/>
      <c r="AN41" s="191"/>
      <c r="AO41" s="191"/>
    </row>
    <row r="42" spans="1:41" s="18" customFormat="1" ht="12" hidden="1" customHeight="1" x14ac:dyDescent="0.2">
      <c r="A42" s="191"/>
      <c r="B42" s="2101"/>
      <c r="C42" s="2100"/>
      <c r="D42" s="2100"/>
      <c r="E42" s="2100"/>
      <c r="F42" s="2100"/>
      <c r="G42" s="2100"/>
      <c r="H42" s="2100"/>
      <c r="I42" s="2100"/>
      <c r="J42" s="2100"/>
      <c r="K42" s="2100"/>
      <c r="L42" s="2100"/>
      <c r="M42" s="2081"/>
      <c r="N42" s="2082"/>
      <c r="O42" s="2082"/>
      <c r="P42" s="2082"/>
      <c r="Q42" s="2082"/>
      <c r="R42" s="2083"/>
      <c r="S42" s="191"/>
      <c r="T42" s="193"/>
      <c r="U42" s="194"/>
      <c r="V42" s="191"/>
      <c r="W42" s="191"/>
      <c r="X42" s="191"/>
      <c r="Y42" s="191"/>
      <c r="Z42" s="191"/>
      <c r="AA42" s="191"/>
      <c r="AB42" s="191"/>
      <c r="AC42" s="191"/>
      <c r="AD42" s="191"/>
      <c r="AE42" s="191"/>
      <c r="AF42" s="191"/>
      <c r="AG42" s="191"/>
      <c r="AH42" s="191"/>
      <c r="AI42" s="191"/>
      <c r="AJ42" s="191"/>
      <c r="AK42" s="191"/>
      <c r="AL42" s="191"/>
      <c r="AM42" s="191"/>
      <c r="AN42" s="191"/>
      <c r="AO42" s="191"/>
    </row>
    <row r="43" spans="1:41" s="18" customFormat="1" ht="12" hidden="1" customHeight="1" x14ac:dyDescent="0.2">
      <c r="A43" s="191"/>
      <c r="B43" s="2101">
        <f>OBJETIVOS!B63</f>
        <v>0</v>
      </c>
      <c r="C43" s="2186">
        <f>OBJETIVOS!C63</f>
        <v>0</v>
      </c>
      <c r="D43" s="2187"/>
      <c r="E43" s="2187"/>
      <c r="F43" s="2187"/>
      <c r="G43" s="2188"/>
      <c r="H43" s="2183"/>
      <c r="I43" s="2184"/>
      <c r="J43" s="2184"/>
      <c r="K43" s="2184"/>
      <c r="L43" s="2184"/>
      <c r="M43" s="2184"/>
      <c r="N43" s="2184"/>
      <c r="O43" s="2184"/>
      <c r="P43" s="2184"/>
      <c r="Q43" s="2184"/>
      <c r="R43" s="2185"/>
      <c r="S43" s="191"/>
      <c r="T43" s="191"/>
      <c r="U43" s="191"/>
      <c r="V43" s="191"/>
      <c r="W43" s="191"/>
      <c r="X43" s="191"/>
      <c r="Y43" s="191"/>
      <c r="Z43" s="191"/>
      <c r="AA43" s="191"/>
      <c r="AB43" s="191"/>
      <c r="AC43" s="191"/>
      <c r="AD43" s="191"/>
      <c r="AE43" s="191"/>
      <c r="AF43" s="191"/>
      <c r="AG43" s="191"/>
      <c r="AH43" s="191"/>
      <c r="AI43" s="191"/>
      <c r="AJ43" s="191"/>
      <c r="AK43" s="191"/>
      <c r="AL43" s="191"/>
      <c r="AM43" s="191"/>
      <c r="AN43" s="191"/>
      <c r="AO43" s="191"/>
    </row>
    <row r="44" spans="1:41" s="18" customFormat="1" ht="12" hidden="1" customHeight="1" x14ac:dyDescent="0.2">
      <c r="A44" s="191"/>
      <c r="B44" s="2101"/>
      <c r="C44" s="2189"/>
      <c r="D44" s="2190"/>
      <c r="E44" s="2190"/>
      <c r="F44" s="2190"/>
      <c r="G44" s="2191"/>
      <c r="H44" s="2183"/>
      <c r="I44" s="2184"/>
      <c r="J44" s="2184"/>
      <c r="K44" s="2184"/>
      <c r="L44" s="2184"/>
      <c r="M44" s="2184"/>
      <c r="N44" s="2184"/>
      <c r="O44" s="2184"/>
      <c r="P44" s="2184"/>
      <c r="Q44" s="2184"/>
      <c r="R44" s="2185"/>
      <c r="S44" s="191"/>
      <c r="T44" s="193"/>
      <c r="U44" s="194"/>
      <c r="V44" s="191"/>
      <c r="W44" s="191"/>
      <c r="X44" s="191"/>
      <c r="Y44" s="191"/>
      <c r="Z44" s="191"/>
      <c r="AA44" s="191"/>
      <c r="AB44" s="191"/>
      <c r="AC44" s="191"/>
      <c r="AD44" s="191"/>
      <c r="AE44" s="191"/>
      <c r="AF44" s="191"/>
      <c r="AG44" s="191"/>
      <c r="AH44" s="191"/>
      <c r="AI44" s="191"/>
      <c r="AJ44" s="191"/>
      <c r="AK44" s="191"/>
      <c r="AL44" s="191"/>
      <c r="AM44" s="191"/>
      <c r="AN44" s="191"/>
      <c r="AO44" s="191"/>
    </row>
    <row r="45" spans="1:41" s="18" customFormat="1" ht="12" hidden="1" customHeight="1" x14ac:dyDescent="0.2">
      <c r="A45" s="191"/>
      <c r="B45" s="2101"/>
      <c r="C45" s="2192"/>
      <c r="D45" s="2125"/>
      <c r="E45" s="2125"/>
      <c r="F45" s="2125"/>
      <c r="G45" s="2193"/>
      <c r="H45" s="2183"/>
      <c r="I45" s="2184"/>
      <c r="J45" s="2184"/>
      <c r="K45" s="2184"/>
      <c r="L45" s="2184"/>
      <c r="M45" s="2184"/>
      <c r="N45" s="2184"/>
      <c r="O45" s="2184"/>
      <c r="P45" s="2184"/>
      <c r="Q45" s="2184"/>
      <c r="R45" s="2185"/>
      <c r="S45" s="191"/>
      <c r="T45" s="193"/>
      <c r="U45" s="194"/>
      <c r="V45" s="191"/>
      <c r="W45" s="191"/>
      <c r="X45" s="191"/>
      <c r="Y45" s="191"/>
      <c r="Z45" s="191"/>
      <c r="AA45" s="191"/>
      <c r="AB45" s="191"/>
      <c r="AC45" s="191"/>
      <c r="AD45" s="191"/>
      <c r="AE45" s="191"/>
      <c r="AF45" s="191"/>
      <c r="AG45" s="191"/>
      <c r="AH45" s="191"/>
      <c r="AI45" s="191"/>
      <c r="AJ45" s="191"/>
      <c r="AK45" s="191"/>
      <c r="AL45" s="191"/>
      <c r="AM45" s="191"/>
      <c r="AN45" s="191"/>
      <c r="AO45" s="191"/>
    </row>
    <row r="46" spans="1:41" s="18" customFormat="1" ht="3.75" customHeight="1" x14ac:dyDescent="0.2">
      <c r="A46" s="191"/>
      <c r="B46" s="198"/>
      <c r="C46" s="1141"/>
      <c r="D46" s="1141"/>
      <c r="E46" s="1141"/>
      <c r="F46" s="1141"/>
      <c r="G46" s="1141"/>
      <c r="H46" s="1141"/>
      <c r="I46" s="1141"/>
      <c r="J46" s="1141"/>
      <c r="K46" s="1141"/>
      <c r="L46" s="1141"/>
      <c r="M46" s="1141"/>
      <c r="N46" s="1141"/>
      <c r="O46" s="1141"/>
      <c r="P46" s="1141"/>
      <c r="Q46" s="1141"/>
      <c r="R46" s="199"/>
      <c r="S46" s="191"/>
      <c r="T46" s="191"/>
      <c r="U46" s="191"/>
      <c r="V46" s="191"/>
      <c r="W46" s="191"/>
      <c r="X46" s="191"/>
      <c r="Y46" s="191"/>
      <c r="Z46" s="191"/>
      <c r="AA46" s="191"/>
      <c r="AB46" s="191"/>
      <c r="AC46" s="191"/>
      <c r="AD46" s="191"/>
      <c r="AE46" s="191"/>
      <c r="AF46" s="191"/>
      <c r="AG46" s="191"/>
      <c r="AH46" s="191"/>
      <c r="AI46" s="191"/>
      <c r="AJ46" s="191"/>
      <c r="AK46" s="191"/>
      <c r="AL46" s="191"/>
      <c r="AM46" s="191"/>
      <c r="AN46" s="191"/>
      <c r="AO46" s="191"/>
    </row>
    <row r="47" spans="1:41" s="4" customFormat="1" ht="18.75" customHeight="1" x14ac:dyDescent="0.2">
      <c r="A47" s="190"/>
      <c r="B47" s="2138" t="s">
        <v>252</v>
      </c>
      <c r="C47" s="2139"/>
      <c r="D47" s="2139"/>
      <c r="E47" s="2139"/>
      <c r="F47" s="2139"/>
      <c r="G47" s="2139"/>
      <c r="H47" s="2139"/>
      <c r="I47" s="2139"/>
      <c r="J47" s="2139"/>
      <c r="K47" s="2139"/>
      <c r="L47" s="2139"/>
      <c r="M47" s="2139"/>
      <c r="N47" s="2139"/>
      <c r="O47" s="2139"/>
      <c r="P47" s="2139"/>
      <c r="Q47" s="2139"/>
      <c r="R47" s="214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row>
    <row r="48" spans="1:41" s="4" customFormat="1" ht="12.75" customHeight="1" thickBot="1" x14ac:dyDescent="0.25">
      <c r="A48" s="190"/>
      <c r="B48" s="2143" t="s">
        <v>177</v>
      </c>
      <c r="C48" s="2144"/>
      <c r="D48" s="2144"/>
      <c r="E48" s="2144"/>
      <c r="F48" s="2144"/>
      <c r="G48" s="2144"/>
      <c r="H48" s="2141" t="s">
        <v>3</v>
      </c>
      <c r="I48" s="2141"/>
      <c r="J48" s="2147" t="s">
        <v>178</v>
      </c>
      <c r="K48" s="2148"/>
      <c r="L48" s="2149" t="s">
        <v>1190</v>
      </c>
      <c r="M48" s="2150"/>
      <c r="N48" s="2150"/>
      <c r="O48" s="2150"/>
      <c r="P48" s="2151"/>
      <c r="Q48" s="2071" t="s">
        <v>1192</v>
      </c>
      <c r="R48" s="2099"/>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row>
    <row r="49" spans="1:41" s="4" customFormat="1" ht="15.75" customHeight="1" thickBot="1" x14ac:dyDescent="0.25">
      <c r="A49" s="190"/>
      <c r="B49" s="2145"/>
      <c r="C49" s="2146"/>
      <c r="D49" s="2146"/>
      <c r="E49" s="2146"/>
      <c r="F49" s="2146"/>
      <c r="G49" s="2146"/>
      <c r="H49" s="2141"/>
      <c r="I49" s="2141"/>
      <c r="J49" s="1139" t="s">
        <v>164</v>
      </c>
      <c r="K49" s="1139" t="s">
        <v>57</v>
      </c>
      <c r="L49" s="2071" t="s">
        <v>180</v>
      </c>
      <c r="M49" s="2071"/>
      <c r="N49" s="2071" t="s">
        <v>267</v>
      </c>
      <c r="O49" s="2071"/>
      <c r="P49" s="2071"/>
      <c r="Q49" s="2071"/>
      <c r="R49" s="2099"/>
      <c r="S49" s="190"/>
      <c r="T49" s="192">
        <f>(COUNTIF(J50:J53,"X"))+(COUNTIF(J55,"X"))</f>
        <v>0</v>
      </c>
      <c r="U49" s="190"/>
      <c r="V49" s="190"/>
      <c r="W49" s="190"/>
      <c r="X49" s="190"/>
      <c r="Y49" s="190"/>
      <c r="Z49" s="190"/>
      <c r="AA49" s="190"/>
      <c r="AB49" s="190"/>
      <c r="AC49" s="190"/>
      <c r="AD49" s="190"/>
      <c r="AE49" s="190"/>
      <c r="AF49" s="190"/>
      <c r="AG49" s="190"/>
      <c r="AH49" s="190"/>
      <c r="AI49" s="190"/>
      <c r="AJ49" s="190"/>
      <c r="AK49" s="190"/>
      <c r="AL49" s="190"/>
      <c r="AM49" s="190"/>
      <c r="AN49" s="190"/>
      <c r="AO49" s="190"/>
    </row>
    <row r="50" spans="1:41" s="4" customFormat="1" ht="13.5" hidden="1" customHeight="1" x14ac:dyDescent="0.2">
      <c r="A50" s="190"/>
      <c r="B50" s="634">
        <f>B20</f>
        <v>0</v>
      </c>
      <c r="C50" s="2142" t="str">
        <f>FINANC!B13</f>
        <v>Plantación de Material Vegetal en sistema tradicional</v>
      </c>
      <c r="D50" s="2142"/>
      <c r="E50" s="2142"/>
      <c r="F50" s="2142"/>
      <c r="G50" s="2142"/>
      <c r="H50" s="2094">
        <f>FINANC!G13</f>
        <v>0</v>
      </c>
      <c r="I50" s="2095"/>
      <c r="J50" s="453" t="str">
        <f>FINANC!C13</f>
        <v/>
      </c>
      <c r="K50" s="454">
        <f>FINANC!D13</f>
        <v>0</v>
      </c>
      <c r="L50" s="2086"/>
      <c r="M50" s="2086"/>
      <c r="N50" s="2086"/>
      <c r="O50" s="2086"/>
      <c r="P50" s="2086"/>
      <c r="Q50" s="2084"/>
      <c r="R50" s="2085"/>
      <c r="S50" s="190"/>
      <c r="T50" s="171" t="s">
        <v>371</v>
      </c>
      <c r="U50" s="190"/>
      <c r="V50" s="190"/>
      <c r="W50" s="190"/>
      <c r="X50" s="190"/>
      <c r="Y50" s="190"/>
      <c r="Z50" s="190"/>
      <c r="AA50" s="190"/>
      <c r="AB50" s="190"/>
      <c r="AC50" s="190"/>
      <c r="AD50" s="190"/>
      <c r="AE50" s="190"/>
      <c r="AF50" s="190"/>
      <c r="AG50" s="190"/>
      <c r="AH50" s="190"/>
      <c r="AI50" s="190"/>
      <c r="AJ50" s="190"/>
      <c r="AK50" s="190"/>
      <c r="AL50" s="190"/>
      <c r="AM50" s="190"/>
      <c r="AN50" s="190"/>
      <c r="AO50" s="190"/>
    </row>
    <row r="51" spans="1:41" s="4" customFormat="1" ht="13.5" hidden="1" customHeight="1" x14ac:dyDescent="0.2">
      <c r="A51" s="190"/>
      <c r="B51" s="634">
        <f>B24</f>
        <v>0</v>
      </c>
      <c r="C51" s="2091" t="str">
        <f>FINANC!B14</f>
        <v>Plantación de Material Vegetal al azar o por núcleos</v>
      </c>
      <c r="D51" s="2092"/>
      <c r="E51" s="2092"/>
      <c r="F51" s="2092"/>
      <c r="G51" s="2093"/>
      <c r="H51" s="2094">
        <f>FINANC!G14</f>
        <v>0</v>
      </c>
      <c r="I51" s="2095"/>
      <c r="J51" s="453" t="str">
        <f>FINANC!C14</f>
        <v/>
      </c>
      <c r="K51" s="454">
        <f>FINANC!D14</f>
        <v>0</v>
      </c>
      <c r="L51" s="2086"/>
      <c r="M51" s="2086"/>
      <c r="N51" s="2086"/>
      <c r="O51" s="2086"/>
      <c r="P51" s="2086"/>
      <c r="Q51" s="2084"/>
      <c r="R51" s="2085"/>
      <c r="S51" s="190"/>
      <c r="T51" s="190"/>
      <c r="U51" s="190"/>
      <c r="V51" s="190"/>
      <c r="W51" s="190"/>
      <c r="X51" s="190"/>
      <c r="Y51" s="190"/>
      <c r="Z51" s="190"/>
      <c r="AA51" s="190"/>
      <c r="AB51" s="190"/>
      <c r="AC51" s="190"/>
      <c r="AD51" s="190"/>
      <c r="AE51" s="190"/>
      <c r="AF51" s="190"/>
      <c r="AG51" s="190"/>
      <c r="AH51" s="190"/>
      <c r="AI51" s="190"/>
      <c r="AJ51" s="190"/>
      <c r="AK51" s="190"/>
      <c r="AL51" s="190"/>
      <c r="AM51" s="190"/>
      <c r="AN51" s="190"/>
      <c r="AO51" s="190"/>
    </row>
    <row r="52" spans="1:41" s="4" customFormat="1" ht="13.5" hidden="1" customHeight="1" x14ac:dyDescent="0.2">
      <c r="A52" s="190"/>
      <c r="B52" s="634">
        <f>B28</f>
        <v>0</v>
      </c>
      <c r="C52" s="2091">
        <f>FINANC!B15</f>
        <v>0</v>
      </c>
      <c r="D52" s="2092"/>
      <c r="E52" s="2092"/>
      <c r="F52" s="2092"/>
      <c r="G52" s="2093"/>
      <c r="H52" s="2094" t="e">
        <f>FINANC!G15</f>
        <v>#REF!</v>
      </c>
      <c r="I52" s="2095"/>
      <c r="J52" s="453" t="str">
        <f>FINANC!C15</f>
        <v/>
      </c>
      <c r="K52" s="454">
        <f>FINANC!D15</f>
        <v>0</v>
      </c>
      <c r="L52" s="2086"/>
      <c r="M52" s="2086"/>
      <c r="N52" s="2086"/>
      <c r="O52" s="2086"/>
      <c r="P52" s="2086"/>
      <c r="Q52" s="2084"/>
      <c r="R52" s="2085"/>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row>
    <row r="53" spans="1:41" s="4" customFormat="1" ht="13.5" hidden="1" customHeight="1" x14ac:dyDescent="0.2">
      <c r="A53" s="190"/>
      <c r="B53" s="634">
        <f>B32</f>
        <v>0</v>
      </c>
      <c r="C53" s="2091" t="str">
        <f>FINANC!B16</f>
        <v>Cobertura arbórea mediante Sistemas Agroforestales / Silvopastoriles (SAF/SSP)</v>
      </c>
      <c r="D53" s="2092"/>
      <c r="E53" s="2092"/>
      <c r="F53" s="2092"/>
      <c r="G53" s="2093"/>
      <c r="H53" s="2094" t="e">
        <f>FINANC!G16</f>
        <v>#REF!</v>
      </c>
      <c r="I53" s="2095"/>
      <c r="J53" s="453" t="str">
        <f>FINANC!C16</f>
        <v/>
      </c>
      <c r="K53" s="454">
        <f>FINANC!D16</f>
        <v>0</v>
      </c>
      <c r="L53" s="2086"/>
      <c r="M53" s="2086"/>
      <c r="N53" s="2086"/>
      <c r="O53" s="2086"/>
      <c r="P53" s="2086"/>
      <c r="Q53" s="2084"/>
      <c r="R53" s="2085"/>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row>
    <row r="54" spans="1:41" s="4" customFormat="1" ht="13.5" hidden="1" customHeight="1" x14ac:dyDescent="0.2">
      <c r="A54" s="190"/>
      <c r="B54" s="634">
        <f>B36</f>
        <v>0</v>
      </c>
      <c r="C54" s="2091" t="str">
        <f>FINANC!B17</f>
        <v>Cercas o Barreras Vivas (CV - BV)</v>
      </c>
      <c r="D54" s="2092"/>
      <c r="E54" s="2092"/>
      <c r="F54" s="2092"/>
      <c r="G54" s="2093"/>
      <c r="H54" s="2094" t="e">
        <f>FINANC!G17</f>
        <v>#REF!</v>
      </c>
      <c r="I54" s="2095"/>
      <c r="J54" s="2089">
        <f>FINANC!C17</f>
        <v>0</v>
      </c>
      <c r="K54" s="2090"/>
      <c r="L54" s="2086"/>
      <c r="M54" s="2086"/>
      <c r="N54" s="2086"/>
      <c r="O54" s="2086"/>
      <c r="P54" s="2086"/>
      <c r="Q54" s="2084"/>
      <c r="R54" s="2085"/>
      <c r="S54" s="190"/>
      <c r="T54" s="190"/>
      <c r="U54" s="190"/>
      <c r="V54" s="190"/>
      <c r="W54" s="190"/>
      <c r="X54" s="190"/>
      <c r="Y54" s="190"/>
      <c r="Z54" s="190"/>
      <c r="AA54" s="190"/>
      <c r="AB54" s="190"/>
      <c r="AC54" s="190"/>
      <c r="AD54" s="190"/>
      <c r="AE54" s="190"/>
      <c r="AF54" s="190"/>
      <c r="AG54" s="190"/>
      <c r="AH54" s="190"/>
      <c r="AI54" s="190"/>
      <c r="AJ54" s="190"/>
      <c r="AK54" s="190"/>
      <c r="AL54" s="190"/>
      <c r="AM54" s="190"/>
      <c r="AN54" s="190"/>
      <c r="AO54" s="190"/>
    </row>
    <row r="55" spans="1:41" s="4" customFormat="1" ht="13.5" hidden="1" customHeight="1" x14ac:dyDescent="0.2">
      <c r="A55" s="190"/>
      <c r="B55" s="634">
        <f>B39</f>
        <v>0</v>
      </c>
      <c r="C55" s="2091">
        <f>FINANC!B18</f>
        <v>0</v>
      </c>
      <c r="D55" s="2092"/>
      <c r="E55" s="2092"/>
      <c r="F55" s="2092"/>
      <c r="G55" s="2093"/>
      <c r="H55" s="2094" t="e">
        <f>FINANC!G18</f>
        <v>#REF!</v>
      </c>
      <c r="I55" s="2095"/>
      <c r="J55" s="453" t="str">
        <f>FINANC!C18</f>
        <v/>
      </c>
      <c r="K55" s="454">
        <f>FINANC!D18</f>
        <v>0</v>
      </c>
      <c r="L55" s="2086"/>
      <c r="M55" s="2086"/>
      <c r="N55" s="2086"/>
      <c r="O55" s="2086"/>
      <c r="P55" s="2086"/>
      <c r="Q55" s="2084"/>
      <c r="R55" s="2085"/>
      <c r="S55" s="190"/>
      <c r="T55" s="190"/>
      <c r="U55" s="190"/>
      <c r="V55" s="190"/>
      <c r="W55" s="190"/>
      <c r="X55" s="190"/>
      <c r="Y55" s="190"/>
      <c r="Z55" s="190"/>
      <c r="AA55" s="190"/>
      <c r="AB55" s="190"/>
      <c r="AC55" s="190"/>
      <c r="AD55" s="190"/>
      <c r="AE55" s="190"/>
      <c r="AF55" s="190"/>
      <c r="AG55" s="190"/>
      <c r="AH55" s="190"/>
      <c r="AI55" s="190"/>
      <c r="AJ55" s="190"/>
      <c r="AK55" s="190"/>
      <c r="AL55" s="190"/>
      <c r="AM55" s="190"/>
      <c r="AN55" s="190"/>
      <c r="AO55" s="190"/>
    </row>
    <row r="56" spans="1:41" s="4" customFormat="1" ht="13.5" hidden="1" customHeight="1" x14ac:dyDescent="0.2">
      <c r="A56" s="190"/>
      <c r="B56" s="634">
        <f>B43</f>
        <v>0</v>
      </c>
      <c r="C56" s="2091" t="str">
        <f>FINANC!B19</f>
        <v>Aislamiento con material vegetal</v>
      </c>
      <c r="D56" s="2092"/>
      <c r="E56" s="2092"/>
      <c r="F56" s="2092"/>
      <c r="G56" s="2093"/>
      <c r="H56" s="2094" t="e">
        <f>FINANC!G19</f>
        <v>#REF!</v>
      </c>
      <c r="I56" s="2095"/>
      <c r="J56" s="453" t="str">
        <f>FINANC!C19</f>
        <v>x</v>
      </c>
      <c r="K56" s="453" t="e">
        <f>FINANC!D19</f>
        <v>#REF!</v>
      </c>
      <c r="L56" s="2086"/>
      <c r="M56" s="2086"/>
      <c r="N56" s="2086"/>
      <c r="O56" s="2086"/>
      <c r="P56" s="2086"/>
      <c r="Q56" s="2084"/>
      <c r="R56" s="2085"/>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row>
    <row r="57" spans="1:41" s="4" customFormat="1" ht="13.5" customHeight="1" x14ac:dyDescent="0.2">
      <c r="A57" s="190"/>
      <c r="B57" s="2152" t="s">
        <v>311</v>
      </c>
      <c r="C57" s="2153"/>
      <c r="D57" s="2153"/>
      <c r="E57" s="2153"/>
      <c r="F57" s="2153"/>
      <c r="G57" s="2153"/>
      <c r="H57" s="2087" t="e">
        <f>SUM(H50:I56)</f>
        <v>#REF!</v>
      </c>
      <c r="I57" s="2088"/>
      <c r="J57" s="2087" t="e">
        <f>SUM(K50:K56)</f>
        <v>#REF!</v>
      </c>
      <c r="K57" s="2088"/>
      <c r="M57" s="150"/>
      <c r="N57" s="150"/>
      <c r="O57" s="150"/>
      <c r="P57" s="150"/>
      <c r="Q57" s="2176">
        <f>+Q50+Q51+Q52+Q53+Q54+Q55+Q56</f>
        <v>0</v>
      </c>
      <c r="R57" s="2177"/>
      <c r="S57" s="190"/>
      <c r="T57" s="190"/>
      <c r="U57" s="193"/>
      <c r="V57" s="190"/>
      <c r="W57" s="190"/>
      <c r="X57" s="190"/>
      <c r="Y57" s="190"/>
      <c r="Z57" s="190"/>
      <c r="AA57" s="190"/>
      <c r="AB57" s="190"/>
      <c r="AC57" s="190"/>
      <c r="AD57" s="190"/>
      <c r="AE57" s="190"/>
      <c r="AF57" s="190"/>
      <c r="AG57" s="190"/>
      <c r="AH57" s="190"/>
      <c r="AI57" s="190"/>
      <c r="AJ57" s="190"/>
      <c r="AK57" s="190"/>
      <c r="AL57" s="190"/>
      <c r="AM57" s="190"/>
      <c r="AN57" s="190"/>
      <c r="AO57" s="190"/>
    </row>
    <row r="58" spans="1:41" s="18" customFormat="1" ht="5.25" customHeight="1" x14ac:dyDescent="0.2">
      <c r="A58" s="191"/>
      <c r="B58" s="198"/>
      <c r="C58" s="1141"/>
      <c r="D58" s="1141"/>
      <c r="E58" s="1141"/>
      <c r="F58" s="1141"/>
      <c r="G58" s="1141"/>
      <c r="H58" s="1141"/>
      <c r="I58" s="1141"/>
      <c r="J58" s="1141"/>
      <c r="K58" s="1141"/>
      <c r="L58" s="1141"/>
      <c r="M58" s="1141"/>
      <c r="N58" s="1141"/>
      <c r="O58" s="1141"/>
      <c r="P58" s="1141"/>
      <c r="Q58" s="1141"/>
      <c r="R58" s="199"/>
      <c r="S58" s="191"/>
      <c r="T58" s="191"/>
      <c r="U58" s="191"/>
      <c r="V58" s="191"/>
      <c r="W58" s="191"/>
      <c r="X58" s="191"/>
      <c r="Y58" s="191"/>
      <c r="Z58" s="191"/>
      <c r="AA58" s="191"/>
      <c r="AB58" s="191"/>
      <c r="AC58" s="191"/>
      <c r="AD58" s="191"/>
      <c r="AE58" s="191"/>
      <c r="AF58" s="191"/>
      <c r="AG58" s="191"/>
      <c r="AH58" s="191"/>
      <c r="AI58" s="191"/>
      <c r="AJ58" s="191"/>
      <c r="AK58" s="191"/>
      <c r="AL58" s="191"/>
      <c r="AM58" s="191"/>
      <c r="AN58" s="191"/>
      <c r="AO58" s="191"/>
    </row>
    <row r="59" spans="1:41" s="4" customFormat="1" ht="19.5" customHeight="1" x14ac:dyDescent="0.2">
      <c r="A59" s="190"/>
      <c r="B59" s="2072" t="s">
        <v>1184</v>
      </c>
      <c r="C59" s="2073"/>
      <c r="D59" s="2073"/>
      <c r="E59" s="2073"/>
      <c r="F59" s="2073"/>
      <c r="G59" s="2073"/>
      <c r="H59" s="2073"/>
      <c r="I59" s="2073"/>
      <c r="J59" s="2073"/>
      <c r="K59" s="2073"/>
      <c r="L59" s="2073"/>
      <c r="M59" s="2073"/>
      <c r="N59" s="2073"/>
      <c r="O59" s="2073"/>
      <c r="P59" s="2073"/>
      <c r="Q59" s="2073"/>
      <c r="R59" s="2074"/>
      <c r="S59" s="190"/>
      <c r="T59" s="190"/>
      <c r="U59" s="193"/>
      <c r="V59" s="190"/>
      <c r="W59" s="190"/>
      <c r="X59" s="190"/>
      <c r="Y59" s="190"/>
      <c r="Z59" s="190"/>
      <c r="AA59" s="190"/>
      <c r="AB59" s="190"/>
      <c r="AC59" s="190"/>
      <c r="AD59" s="190"/>
      <c r="AE59" s="190"/>
      <c r="AF59" s="190"/>
      <c r="AG59" s="190"/>
      <c r="AH59" s="190"/>
      <c r="AI59" s="190"/>
      <c r="AJ59" s="190"/>
      <c r="AK59" s="190"/>
      <c r="AL59" s="190"/>
      <c r="AM59" s="190"/>
      <c r="AN59" s="190"/>
      <c r="AO59" s="190"/>
    </row>
    <row r="60" spans="1:41" s="4" customFormat="1" ht="29.25" customHeight="1" x14ac:dyDescent="0.2">
      <c r="A60" s="190"/>
      <c r="B60" s="2075" t="s">
        <v>180</v>
      </c>
      <c r="C60" s="2071"/>
      <c r="D60" s="2149" t="s">
        <v>181</v>
      </c>
      <c r="E60" s="2150"/>
      <c r="F60" s="2150"/>
      <c r="G60" s="2150"/>
      <c r="H60" s="2151"/>
      <c r="I60" s="2076" t="s">
        <v>182</v>
      </c>
      <c r="J60" s="2078" t="s">
        <v>177</v>
      </c>
      <c r="K60" s="2071" t="s">
        <v>378</v>
      </c>
      <c r="L60" s="2071"/>
      <c r="M60" s="2071"/>
      <c r="N60" s="2071"/>
      <c r="O60" s="2149" t="s">
        <v>276</v>
      </c>
      <c r="P60" s="2150"/>
      <c r="Q60" s="2150"/>
      <c r="R60" s="2181"/>
      <c r="S60" s="190"/>
      <c r="T60" s="195"/>
      <c r="U60" s="190"/>
      <c r="V60" s="190"/>
      <c r="W60" s="190"/>
      <c r="X60" s="190"/>
      <c r="Y60" s="190"/>
      <c r="Z60" s="190"/>
      <c r="AA60" s="190"/>
      <c r="AB60" s="190"/>
      <c r="AC60" s="190"/>
      <c r="AD60" s="190"/>
      <c r="AE60" s="190"/>
      <c r="AF60" s="190"/>
      <c r="AG60" s="190"/>
      <c r="AH60" s="190"/>
      <c r="AI60" s="190"/>
      <c r="AJ60" s="190"/>
      <c r="AK60" s="190"/>
      <c r="AL60" s="190"/>
      <c r="AM60" s="190"/>
      <c r="AN60" s="190"/>
      <c r="AO60" s="190"/>
    </row>
    <row r="61" spans="1:41" s="4" customFormat="1" ht="16.5" customHeight="1" x14ac:dyDescent="0.2">
      <c r="A61" s="190"/>
      <c r="B61" s="2075"/>
      <c r="C61" s="2071"/>
      <c r="D61" s="2160"/>
      <c r="E61" s="2161"/>
      <c r="F61" s="2161"/>
      <c r="G61" s="2161"/>
      <c r="H61" s="2162"/>
      <c r="I61" s="2077"/>
      <c r="J61" s="2079"/>
      <c r="K61" s="2080" t="s">
        <v>183</v>
      </c>
      <c r="L61" s="2080"/>
      <c r="M61" s="2163" t="s">
        <v>184</v>
      </c>
      <c r="N61" s="2163"/>
      <c r="O61" s="2160"/>
      <c r="P61" s="2161"/>
      <c r="Q61" s="2161"/>
      <c r="R61" s="2182"/>
      <c r="S61" s="190"/>
      <c r="T61" s="195"/>
      <c r="U61" s="190"/>
      <c r="V61" s="190"/>
      <c r="W61" s="190"/>
      <c r="X61" s="190"/>
      <c r="Y61" s="190"/>
      <c r="Z61" s="190"/>
      <c r="AA61" s="190"/>
      <c r="AB61" s="190"/>
      <c r="AC61" s="190"/>
      <c r="AD61" s="190"/>
      <c r="AE61" s="190"/>
      <c r="AF61" s="190"/>
      <c r="AG61" s="190"/>
      <c r="AH61" s="190"/>
      <c r="AI61" s="190"/>
      <c r="AJ61" s="190"/>
      <c r="AK61" s="190"/>
      <c r="AL61" s="190"/>
      <c r="AM61" s="190"/>
      <c r="AN61" s="190"/>
      <c r="AO61" s="190"/>
    </row>
    <row r="62" spans="1:41" s="4" customFormat="1" ht="17.25" customHeight="1" x14ac:dyDescent="0.2">
      <c r="A62" s="190"/>
      <c r="B62" s="2059"/>
      <c r="C62" s="2060"/>
      <c r="D62" s="2118"/>
      <c r="E62" s="2119"/>
      <c r="F62" s="2119"/>
      <c r="G62" s="2119"/>
      <c r="H62" s="2120"/>
      <c r="I62" s="20"/>
      <c r="J62" s="373"/>
      <c r="K62" s="2066"/>
      <c r="L62" s="2066"/>
      <c r="M62" s="2067"/>
      <c r="N62" s="2067"/>
      <c r="O62" s="2068"/>
      <c r="P62" s="2069"/>
      <c r="Q62" s="2069"/>
      <c r="R62" s="2070"/>
      <c r="S62" s="190"/>
      <c r="T62" s="193"/>
      <c r="U62" s="193"/>
      <c r="V62" s="190"/>
      <c r="W62" s="190"/>
      <c r="X62" s="190"/>
      <c r="Y62" s="190"/>
      <c r="Z62" s="190"/>
      <c r="AA62" s="190"/>
      <c r="AB62" s="190"/>
      <c r="AC62" s="190"/>
      <c r="AD62" s="190"/>
      <c r="AE62" s="190"/>
      <c r="AF62" s="190"/>
      <c r="AG62" s="190"/>
      <c r="AH62" s="190"/>
      <c r="AI62" s="190"/>
      <c r="AJ62" s="190"/>
      <c r="AK62" s="190"/>
      <c r="AL62" s="190"/>
      <c r="AM62" s="190"/>
      <c r="AN62" s="190"/>
      <c r="AO62" s="190"/>
    </row>
    <row r="63" spans="1:41" s="4" customFormat="1" ht="17.25" customHeight="1" x14ac:dyDescent="0.2">
      <c r="A63" s="190"/>
      <c r="B63" s="2059"/>
      <c r="C63" s="2060"/>
      <c r="D63" s="2118"/>
      <c r="E63" s="2119"/>
      <c r="F63" s="2119"/>
      <c r="G63" s="2119"/>
      <c r="H63" s="2120"/>
      <c r="I63" s="20"/>
      <c r="J63" s="373"/>
      <c r="K63" s="2066"/>
      <c r="L63" s="2066"/>
      <c r="M63" s="2067"/>
      <c r="N63" s="2067"/>
      <c r="O63" s="2068"/>
      <c r="P63" s="2069"/>
      <c r="Q63" s="2069"/>
      <c r="R63" s="2070"/>
      <c r="S63" s="190"/>
      <c r="T63" s="193"/>
      <c r="U63" s="193"/>
      <c r="V63" s="190"/>
      <c r="W63" s="190"/>
      <c r="X63" s="190"/>
      <c r="Y63" s="190"/>
      <c r="Z63" s="190"/>
      <c r="AA63" s="190"/>
      <c r="AB63" s="190"/>
      <c r="AC63" s="190"/>
      <c r="AD63" s="190"/>
      <c r="AE63" s="190"/>
      <c r="AF63" s="190"/>
      <c r="AG63" s="190"/>
      <c r="AH63" s="190"/>
      <c r="AI63" s="190"/>
      <c r="AJ63" s="190"/>
      <c r="AK63" s="190"/>
      <c r="AL63" s="190"/>
      <c r="AM63" s="190"/>
      <c r="AN63" s="190"/>
      <c r="AO63" s="190"/>
    </row>
    <row r="64" spans="1:41" s="4" customFormat="1" ht="17.25" customHeight="1" x14ac:dyDescent="0.2">
      <c r="A64" s="190"/>
      <c r="B64" s="2059"/>
      <c r="C64" s="2060"/>
      <c r="D64" s="2118"/>
      <c r="E64" s="2119"/>
      <c r="F64" s="2119"/>
      <c r="G64" s="2119"/>
      <c r="H64" s="2120"/>
      <c r="I64" s="20"/>
      <c r="J64" s="373"/>
      <c r="K64" s="2066"/>
      <c r="L64" s="2066"/>
      <c r="M64" s="2067"/>
      <c r="N64" s="2067"/>
      <c r="O64" s="2068"/>
      <c r="P64" s="2069"/>
      <c r="Q64" s="2069"/>
      <c r="R64" s="2070"/>
      <c r="S64" s="190"/>
      <c r="T64" s="195"/>
      <c r="U64" s="190"/>
      <c r="V64" s="190"/>
      <c r="W64" s="190"/>
      <c r="X64" s="190"/>
      <c r="Y64" s="190"/>
      <c r="Z64" s="190"/>
      <c r="AA64" s="190"/>
      <c r="AB64" s="190"/>
      <c r="AC64" s="190"/>
      <c r="AD64" s="190"/>
      <c r="AE64" s="190"/>
      <c r="AF64" s="190"/>
      <c r="AG64" s="190"/>
      <c r="AH64" s="190"/>
      <c r="AI64" s="190"/>
      <c r="AJ64" s="190"/>
      <c r="AK64" s="190"/>
      <c r="AL64" s="190"/>
      <c r="AM64" s="190"/>
      <c r="AN64" s="190"/>
      <c r="AO64" s="190"/>
    </row>
    <row r="65" spans="1:41" s="4" customFormat="1" ht="17.25" customHeight="1" x14ac:dyDescent="0.2">
      <c r="A65" s="190"/>
      <c r="B65" s="2059"/>
      <c r="C65" s="2060"/>
      <c r="D65" s="2118"/>
      <c r="E65" s="2119"/>
      <c r="F65" s="2119"/>
      <c r="G65" s="2119"/>
      <c r="H65" s="2120"/>
      <c r="I65" s="20"/>
      <c r="J65" s="373"/>
      <c r="K65" s="2066"/>
      <c r="L65" s="2066"/>
      <c r="M65" s="2067"/>
      <c r="N65" s="2067"/>
      <c r="O65" s="2068"/>
      <c r="P65" s="2069"/>
      <c r="Q65" s="2069"/>
      <c r="R65" s="2070"/>
      <c r="S65" s="190"/>
      <c r="T65" s="193"/>
      <c r="U65" s="193"/>
      <c r="V65" s="190"/>
      <c r="W65" s="190"/>
      <c r="X65" s="190"/>
      <c r="Y65" s="190"/>
      <c r="Z65" s="190"/>
      <c r="AA65" s="190"/>
      <c r="AB65" s="190"/>
      <c r="AC65" s="190"/>
      <c r="AD65" s="190"/>
      <c r="AE65" s="190"/>
      <c r="AF65" s="190"/>
      <c r="AG65" s="190"/>
      <c r="AH65" s="190"/>
      <c r="AI65" s="190"/>
      <c r="AJ65" s="190"/>
      <c r="AK65" s="190"/>
      <c r="AL65" s="190"/>
      <c r="AM65" s="190"/>
      <c r="AN65" s="190"/>
      <c r="AO65" s="190"/>
    </row>
    <row r="66" spans="1:41" s="4" customFormat="1" ht="17.25" customHeight="1" x14ac:dyDescent="0.2">
      <c r="A66" s="190"/>
      <c r="B66" s="2059"/>
      <c r="C66" s="2060"/>
      <c r="D66" s="2118"/>
      <c r="E66" s="2119"/>
      <c r="F66" s="2119"/>
      <c r="G66" s="2119"/>
      <c r="H66" s="2120"/>
      <c r="I66" s="19"/>
      <c r="J66" s="373"/>
      <c r="K66" s="2066"/>
      <c r="L66" s="2066"/>
      <c r="M66" s="2067"/>
      <c r="N66" s="2067"/>
      <c r="O66" s="2068"/>
      <c r="P66" s="2069"/>
      <c r="Q66" s="2069"/>
      <c r="R66" s="2070"/>
      <c r="S66" s="190"/>
      <c r="T66" s="195"/>
      <c r="U66" s="190"/>
      <c r="V66" s="190"/>
      <c r="W66" s="190"/>
      <c r="X66" s="190"/>
      <c r="Y66" s="190"/>
      <c r="Z66" s="190"/>
      <c r="AA66" s="190"/>
      <c r="AB66" s="190"/>
      <c r="AC66" s="190"/>
      <c r="AD66" s="190"/>
      <c r="AE66" s="190"/>
      <c r="AF66" s="190"/>
      <c r="AG66" s="190"/>
      <c r="AH66" s="190"/>
      <c r="AI66" s="190"/>
      <c r="AJ66" s="190"/>
      <c r="AK66" s="190"/>
      <c r="AL66" s="190"/>
      <c r="AM66" s="190"/>
      <c r="AN66" s="190"/>
      <c r="AO66" s="190"/>
    </row>
    <row r="67" spans="1:41" s="4" customFormat="1" ht="17.25" customHeight="1" x14ac:dyDescent="0.2">
      <c r="A67" s="190"/>
      <c r="B67" s="2059"/>
      <c r="C67" s="2060"/>
      <c r="D67" s="2118"/>
      <c r="E67" s="2119"/>
      <c r="F67" s="2119"/>
      <c r="G67" s="2119"/>
      <c r="H67" s="2120"/>
      <c r="I67" s="19"/>
      <c r="J67" s="373"/>
      <c r="K67" s="2066"/>
      <c r="L67" s="2066"/>
      <c r="M67" s="2067"/>
      <c r="N67" s="2067"/>
      <c r="O67" s="2068"/>
      <c r="P67" s="2069"/>
      <c r="Q67" s="2069"/>
      <c r="R67" s="2070"/>
      <c r="S67" s="190"/>
      <c r="T67" s="195"/>
      <c r="U67" s="190"/>
      <c r="V67" s="190"/>
      <c r="W67" s="190"/>
      <c r="X67" s="190"/>
      <c r="Y67" s="190"/>
      <c r="Z67" s="190"/>
      <c r="AA67" s="190"/>
      <c r="AB67" s="190"/>
      <c r="AC67" s="190"/>
      <c r="AD67" s="190"/>
      <c r="AE67" s="190"/>
      <c r="AF67" s="190"/>
      <c r="AG67" s="190"/>
      <c r="AH67" s="190"/>
      <c r="AI67" s="190"/>
      <c r="AJ67" s="190"/>
      <c r="AK67" s="190"/>
      <c r="AL67" s="190"/>
      <c r="AM67" s="190"/>
      <c r="AN67" s="190"/>
      <c r="AO67" s="190"/>
    </row>
    <row r="68" spans="1:41" s="4" customFormat="1" ht="17.25" customHeight="1" x14ac:dyDescent="0.2">
      <c r="A68" s="190"/>
      <c r="B68" s="2059"/>
      <c r="C68" s="2060"/>
      <c r="D68" s="2118"/>
      <c r="E68" s="2119"/>
      <c r="F68" s="2119"/>
      <c r="G68" s="2119"/>
      <c r="H68" s="2120"/>
      <c r="I68" s="19"/>
      <c r="J68" s="373"/>
      <c r="K68" s="2066"/>
      <c r="L68" s="2066"/>
      <c r="M68" s="2067"/>
      <c r="N68" s="2067"/>
      <c r="O68" s="2068"/>
      <c r="P68" s="2069"/>
      <c r="Q68" s="2069"/>
      <c r="R68" s="2070"/>
      <c r="S68" s="190"/>
      <c r="T68" s="193"/>
      <c r="U68" s="193"/>
      <c r="V68" s="190"/>
      <c r="W68" s="190"/>
      <c r="X68" s="190"/>
      <c r="Y68" s="190"/>
      <c r="Z68" s="190"/>
      <c r="AA68" s="190"/>
      <c r="AB68" s="190"/>
      <c r="AC68" s="190"/>
      <c r="AD68" s="190"/>
      <c r="AE68" s="190"/>
      <c r="AF68" s="190"/>
      <c r="AG68" s="190"/>
      <c r="AH68" s="190"/>
      <c r="AI68" s="190"/>
      <c r="AJ68" s="190"/>
      <c r="AK68" s="190"/>
      <c r="AL68" s="190"/>
      <c r="AM68" s="190"/>
      <c r="AN68" s="190"/>
      <c r="AO68" s="190"/>
    </row>
    <row r="69" spans="1:41" s="4" customFormat="1" ht="17.25" customHeight="1" x14ac:dyDescent="0.2">
      <c r="A69" s="190"/>
      <c r="B69" s="2059"/>
      <c r="C69" s="2060"/>
      <c r="D69" s="2118"/>
      <c r="E69" s="2119"/>
      <c r="F69" s="2119"/>
      <c r="G69" s="2119"/>
      <c r="H69" s="2120"/>
      <c r="I69" s="19"/>
      <c r="J69" s="373"/>
      <c r="K69" s="2066"/>
      <c r="L69" s="2066"/>
      <c r="M69" s="2067"/>
      <c r="N69" s="2067"/>
      <c r="O69" s="2068"/>
      <c r="P69" s="2069"/>
      <c r="Q69" s="2069"/>
      <c r="R69" s="2070"/>
      <c r="S69" s="190"/>
      <c r="T69" s="195"/>
      <c r="U69" s="190"/>
      <c r="V69" s="190"/>
      <c r="W69" s="190"/>
      <c r="X69" s="190"/>
      <c r="Y69" s="190"/>
      <c r="Z69" s="190"/>
      <c r="AA69" s="190"/>
      <c r="AB69" s="190"/>
      <c r="AC69" s="190"/>
      <c r="AD69" s="190"/>
      <c r="AE69" s="190"/>
      <c r="AF69" s="190"/>
      <c r="AG69" s="190"/>
      <c r="AH69" s="190"/>
      <c r="AI69" s="190"/>
      <c r="AJ69" s="190"/>
      <c r="AK69" s="190"/>
      <c r="AL69" s="190"/>
      <c r="AM69" s="190"/>
      <c r="AN69" s="190"/>
      <c r="AO69" s="190"/>
    </row>
    <row r="70" spans="1:41" s="4" customFormat="1" ht="17.25" customHeight="1" x14ac:dyDescent="0.2">
      <c r="A70" s="190"/>
      <c r="B70" s="2059"/>
      <c r="C70" s="2060"/>
      <c r="D70" s="2118"/>
      <c r="E70" s="2119"/>
      <c r="F70" s="2119"/>
      <c r="G70" s="2119"/>
      <c r="H70" s="2120"/>
      <c r="I70" s="19"/>
      <c r="J70" s="373"/>
      <c r="K70" s="2066"/>
      <c r="L70" s="2066"/>
      <c r="M70" s="2067"/>
      <c r="N70" s="2067"/>
      <c r="O70" s="2068"/>
      <c r="P70" s="2069"/>
      <c r="Q70" s="2069"/>
      <c r="R70" s="2070"/>
      <c r="S70" s="190"/>
      <c r="T70" s="195"/>
      <c r="U70" s="190"/>
      <c r="V70" s="190"/>
      <c r="W70" s="190"/>
      <c r="X70" s="190"/>
      <c r="Y70" s="190"/>
      <c r="Z70" s="190"/>
      <c r="AA70" s="190"/>
      <c r="AB70" s="190"/>
      <c r="AC70" s="190"/>
      <c r="AD70" s="190"/>
      <c r="AE70" s="190"/>
      <c r="AF70" s="190"/>
      <c r="AG70" s="190"/>
      <c r="AH70" s="190"/>
      <c r="AI70" s="190"/>
      <c r="AJ70" s="190"/>
      <c r="AK70" s="190"/>
      <c r="AL70" s="190"/>
      <c r="AM70" s="190"/>
      <c r="AN70" s="190"/>
      <c r="AO70" s="190"/>
    </row>
    <row r="71" spans="1:41" s="4" customFormat="1" ht="17.25" customHeight="1" x14ac:dyDescent="0.2">
      <c r="A71" s="190"/>
      <c r="B71" s="2059"/>
      <c r="C71" s="2060"/>
      <c r="D71" s="2118"/>
      <c r="E71" s="2119"/>
      <c r="F71" s="2119"/>
      <c r="G71" s="2119"/>
      <c r="H71" s="2120"/>
      <c r="I71" s="19"/>
      <c r="J71" s="373"/>
      <c r="K71" s="2066"/>
      <c r="L71" s="2066"/>
      <c r="M71" s="2067"/>
      <c r="N71" s="2067"/>
      <c r="O71" s="2068"/>
      <c r="P71" s="2069"/>
      <c r="Q71" s="2069"/>
      <c r="R71" s="2070"/>
      <c r="S71" s="190"/>
      <c r="T71" s="195"/>
      <c r="U71" s="190"/>
      <c r="V71" s="190"/>
      <c r="W71" s="190"/>
      <c r="X71" s="190"/>
      <c r="Y71" s="190"/>
      <c r="Z71" s="190"/>
      <c r="AA71" s="190"/>
      <c r="AB71" s="190"/>
      <c r="AC71" s="190"/>
      <c r="AD71" s="190"/>
      <c r="AE71" s="190"/>
      <c r="AF71" s="190"/>
      <c r="AG71" s="190"/>
      <c r="AH71" s="190"/>
      <c r="AI71" s="190"/>
      <c r="AJ71" s="190"/>
      <c r="AK71" s="190"/>
      <c r="AL71" s="190"/>
      <c r="AM71" s="190"/>
      <c r="AN71" s="190"/>
      <c r="AO71" s="190"/>
    </row>
    <row r="72" spans="1:41" s="4" customFormat="1" ht="17.25" customHeight="1" x14ac:dyDescent="0.2">
      <c r="A72" s="190"/>
      <c r="B72" s="2059"/>
      <c r="C72" s="2060"/>
      <c r="D72" s="2118"/>
      <c r="E72" s="2119"/>
      <c r="F72" s="2119"/>
      <c r="G72" s="2119"/>
      <c r="H72" s="2120"/>
      <c r="I72" s="19"/>
      <c r="J72" s="373"/>
      <c r="K72" s="2066"/>
      <c r="L72" s="2066"/>
      <c r="M72" s="2067"/>
      <c r="N72" s="2067"/>
      <c r="O72" s="2068"/>
      <c r="P72" s="2069"/>
      <c r="Q72" s="2069"/>
      <c r="R72" s="2070"/>
      <c r="S72" s="190"/>
      <c r="T72" s="195"/>
      <c r="U72" s="190"/>
      <c r="V72" s="190"/>
      <c r="W72" s="190"/>
      <c r="X72" s="190"/>
      <c r="Y72" s="190"/>
      <c r="Z72" s="190"/>
      <c r="AA72" s="190"/>
      <c r="AB72" s="190"/>
      <c r="AC72" s="190"/>
      <c r="AD72" s="190"/>
      <c r="AE72" s="190"/>
      <c r="AF72" s="190"/>
      <c r="AG72" s="190"/>
      <c r="AH72" s="190"/>
      <c r="AI72" s="190"/>
      <c r="AJ72" s="190"/>
      <c r="AK72" s="190"/>
      <c r="AL72" s="190"/>
      <c r="AM72" s="190"/>
      <c r="AN72" s="190"/>
      <c r="AO72" s="190"/>
    </row>
    <row r="73" spans="1:41" s="4" customFormat="1" ht="17.25" customHeight="1" x14ac:dyDescent="0.2">
      <c r="A73" s="190"/>
      <c r="B73" s="2059"/>
      <c r="C73" s="2060"/>
      <c r="D73" s="2118"/>
      <c r="E73" s="2119"/>
      <c r="F73" s="2119"/>
      <c r="G73" s="2119"/>
      <c r="H73" s="2120"/>
      <c r="I73" s="19"/>
      <c r="J73" s="373"/>
      <c r="K73" s="2066"/>
      <c r="L73" s="2066"/>
      <c r="M73" s="2067"/>
      <c r="N73" s="2067"/>
      <c r="O73" s="2068"/>
      <c r="P73" s="2069"/>
      <c r="Q73" s="2069"/>
      <c r="R73" s="2070"/>
      <c r="S73" s="190"/>
      <c r="T73" s="195"/>
      <c r="U73" s="190"/>
      <c r="V73" s="190"/>
      <c r="W73" s="190"/>
      <c r="X73" s="190"/>
      <c r="Y73" s="190"/>
      <c r="Z73" s="190"/>
      <c r="AA73" s="190"/>
      <c r="AB73" s="190"/>
      <c r="AC73" s="190"/>
      <c r="AD73" s="190"/>
      <c r="AE73" s="190"/>
      <c r="AF73" s="190"/>
      <c r="AG73" s="190"/>
      <c r="AH73" s="190"/>
      <c r="AI73" s="190"/>
      <c r="AJ73" s="190"/>
      <c r="AK73" s="190"/>
      <c r="AL73" s="190"/>
      <c r="AM73" s="190"/>
      <c r="AN73" s="190"/>
      <c r="AO73" s="190"/>
    </row>
    <row r="74" spans="1:41" s="4" customFormat="1" ht="17.25" customHeight="1" x14ac:dyDescent="0.2">
      <c r="A74" s="190"/>
      <c r="B74" s="2059"/>
      <c r="C74" s="2060"/>
      <c r="D74" s="2118"/>
      <c r="E74" s="2119"/>
      <c r="F74" s="2119"/>
      <c r="G74" s="2119"/>
      <c r="H74" s="2120"/>
      <c r="I74" s="19"/>
      <c r="J74" s="373"/>
      <c r="K74" s="2066"/>
      <c r="L74" s="2066"/>
      <c r="M74" s="2067"/>
      <c r="N74" s="2067"/>
      <c r="O74" s="2068"/>
      <c r="P74" s="2069"/>
      <c r="Q74" s="2069"/>
      <c r="R74" s="2070"/>
      <c r="S74" s="190"/>
      <c r="T74" s="195"/>
      <c r="U74" s="190"/>
      <c r="V74" s="190"/>
      <c r="W74" s="190"/>
      <c r="X74" s="190"/>
      <c r="Y74" s="190"/>
      <c r="Z74" s="190"/>
      <c r="AA74" s="190"/>
      <c r="AB74" s="190"/>
      <c r="AC74" s="190"/>
      <c r="AD74" s="190"/>
      <c r="AE74" s="190"/>
      <c r="AF74" s="190"/>
      <c r="AG74" s="190"/>
      <c r="AH74" s="190"/>
      <c r="AI74" s="190"/>
      <c r="AJ74" s="190"/>
      <c r="AK74" s="190"/>
      <c r="AL74" s="190"/>
      <c r="AM74" s="190"/>
      <c r="AN74" s="190"/>
      <c r="AO74" s="190"/>
    </row>
    <row r="75" spans="1:41" s="4" customFormat="1" ht="21" customHeight="1" thickBot="1" x14ac:dyDescent="0.25">
      <c r="A75" s="190"/>
      <c r="B75" s="2061" t="s">
        <v>290</v>
      </c>
      <c r="C75" s="2062"/>
      <c r="D75" s="2062"/>
      <c r="E75" s="2062"/>
      <c r="F75" s="2062"/>
      <c r="G75" s="2062"/>
      <c r="H75" s="2063"/>
      <c r="I75" s="200">
        <f>SUM(I62:I74)</f>
        <v>0</v>
      </c>
      <c r="J75" s="201"/>
      <c r="K75" s="2064">
        <f>SUM(O62:O74)</f>
        <v>0</v>
      </c>
      <c r="L75" s="2062"/>
      <c r="M75" s="2062"/>
      <c r="N75" s="2062"/>
      <c r="O75" s="2062"/>
      <c r="P75" s="2062"/>
      <c r="Q75" s="2062"/>
      <c r="R75" s="2065"/>
      <c r="S75" s="190"/>
      <c r="T75" s="195"/>
      <c r="U75" s="190"/>
      <c r="V75" s="190"/>
      <c r="W75" s="190"/>
      <c r="X75" s="190"/>
      <c r="Y75" s="190"/>
      <c r="Z75" s="190"/>
      <c r="AA75" s="190"/>
      <c r="AB75" s="190"/>
      <c r="AC75" s="190"/>
      <c r="AD75" s="190"/>
      <c r="AE75" s="190"/>
      <c r="AF75" s="190"/>
      <c r="AG75" s="190"/>
      <c r="AH75" s="190"/>
      <c r="AI75" s="190"/>
      <c r="AJ75" s="190"/>
      <c r="AK75" s="190"/>
      <c r="AL75" s="190"/>
      <c r="AM75" s="190"/>
      <c r="AN75" s="190"/>
      <c r="AO75" s="190"/>
    </row>
    <row r="76" spans="1:41" ht="3.75" customHeight="1" x14ac:dyDescent="0.2">
      <c r="B76" s="202"/>
      <c r="C76" s="203"/>
      <c r="D76" s="203"/>
      <c r="E76" s="203"/>
      <c r="F76" s="203"/>
      <c r="G76" s="203"/>
      <c r="H76" s="203"/>
      <c r="I76" s="203"/>
      <c r="J76" s="203"/>
      <c r="K76" s="203"/>
      <c r="L76" s="203"/>
      <c r="M76" s="203"/>
      <c r="N76" s="203"/>
      <c r="O76" s="203"/>
      <c r="P76" s="203"/>
      <c r="Q76" s="203"/>
      <c r="R76" s="204"/>
    </row>
    <row r="77" spans="1:41" s="4" customFormat="1" ht="19.5" customHeight="1" x14ac:dyDescent="0.2">
      <c r="A77" s="190"/>
      <c r="B77" s="2178" t="s">
        <v>179</v>
      </c>
      <c r="C77" s="2179"/>
      <c r="D77" s="2179"/>
      <c r="E77" s="2179"/>
      <c r="F77" s="2179"/>
      <c r="G77" s="2179"/>
      <c r="H77" s="2179"/>
      <c r="I77" s="2179"/>
      <c r="J77" s="2179"/>
      <c r="K77" s="2179"/>
      <c r="L77" s="2179"/>
      <c r="M77" s="2179"/>
      <c r="N77" s="2179"/>
      <c r="O77" s="2179"/>
      <c r="P77" s="2179"/>
      <c r="Q77" s="2179"/>
      <c r="R77" s="2180"/>
      <c r="S77" s="190"/>
      <c r="T77" s="190"/>
      <c r="U77" s="193"/>
      <c r="V77" s="190"/>
      <c r="W77" s="190"/>
      <c r="X77" s="190"/>
      <c r="Y77" s="190"/>
      <c r="Z77" s="190"/>
      <c r="AA77" s="190"/>
      <c r="AB77" s="190"/>
      <c r="AC77" s="190"/>
      <c r="AD77" s="190"/>
      <c r="AE77" s="190"/>
      <c r="AF77" s="190"/>
      <c r="AG77" s="190"/>
      <c r="AH77" s="190"/>
      <c r="AI77" s="190"/>
      <c r="AJ77" s="190"/>
      <c r="AK77" s="190"/>
      <c r="AL77" s="190"/>
      <c r="AM77" s="190"/>
      <c r="AN77" s="190"/>
      <c r="AO77" s="190"/>
    </row>
    <row r="78" spans="1:41" s="4" customFormat="1" ht="29.25" customHeight="1" x14ac:dyDescent="0.2">
      <c r="A78" s="190"/>
      <c r="B78" s="2075" t="s">
        <v>180</v>
      </c>
      <c r="C78" s="2071"/>
      <c r="D78" s="2149" t="s">
        <v>181</v>
      </c>
      <c r="E78" s="2150"/>
      <c r="F78" s="2150"/>
      <c r="G78" s="2150"/>
      <c r="H78" s="2151"/>
      <c r="I78" s="2076" t="s">
        <v>182</v>
      </c>
      <c r="J78" s="2078" t="s">
        <v>177</v>
      </c>
      <c r="K78" s="2071" t="s">
        <v>378</v>
      </c>
      <c r="L78" s="2071"/>
      <c r="M78" s="2071"/>
      <c r="N78" s="2071"/>
      <c r="O78" s="2149" t="s">
        <v>276</v>
      </c>
      <c r="P78" s="2150"/>
      <c r="Q78" s="2150"/>
      <c r="R78" s="2181"/>
      <c r="S78" s="190"/>
      <c r="T78" s="195"/>
      <c r="U78" s="190"/>
      <c r="V78" s="190"/>
      <c r="W78" s="190"/>
      <c r="X78" s="190"/>
      <c r="Y78" s="190"/>
      <c r="Z78" s="190"/>
      <c r="AA78" s="190"/>
      <c r="AB78" s="190"/>
      <c r="AC78" s="190"/>
      <c r="AD78" s="190"/>
      <c r="AE78" s="190"/>
      <c r="AF78" s="190"/>
      <c r="AG78" s="190"/>
      <c r="AH78" s="190"/>
      <c r="AI78" s="190"/>
      <c r="AJ78" s="190"/>
      <c r="AK78" s="190"/>
      <c r="AL78" s="190"/>
      <c r="AM78" s="190"/>
      <c r="AN78" s="190"/>
      <c r="AO78" s="190"/>
    </row>
    <row r="79" spans="1:41" s="4" customFormat="1" ht="21" customHeight="1" x14ac:dyDescent="0.2">
      <c r="A79" s="190"/>
      <c r="B79" s="2075"/>
      <c r="C79" s="2071"/>
      <c r="D79" s="2160"/>
      <c r="E79" s="2161"/>
      <c r="F79" s="2161"/>
      <c r="G79" s="2161"/>
      <c r="H79" s="2162"/>
      <c r="I79" s="2077"/>
      <c r="J79" s="2079"/>
      <c r="K79" s="2080" t="s">
        <v>183</v>
      </c>
      <c r="L79" s="2080"/>
      <c r="M79" s="2163" t="s">
        <v>184</v>
      </c>
      <c r="N79" s="2163"/>
      <c r="O79" s="2160"/>
      <c r="P79" s="2161"/>
      <c r="Q79" s="2161"/>
      <c r="R79" s="2182"/>
      <c r="S79" s="190"/>
      <c r="T79" s="195"/>
      <c r="U79" s="190"/>
      <c r="V79" s="190"/>
      <c r="W79" s="190"/>
      <c r="X79" s="190"/>
      <c r="Y79" s="190"/>
      <c r="Z79" s="190"/>
      <c r="AA79" s="190"/>
      <c r="AB79" s="190"/>
      <c r="AC79" s="190"/>
      <c r="AD79" s="190"/>
      <c r="AE79" s="190"/>
      <c r="AF79" s="190"/>
      <c r="AG79" s="190"/>
      <c r="AH79" s="190"/>
      <c r="AI79" s="190"/>
      <c r="AJ79" s="190"/>
      <c r="AK79" s="190"/>
      <c r="AL79" s="190"/>
      <c r="AM79" s="190"/>
      <c r="AN79" s="190"/>
      <c r="AO79" s="190"/>
    </row>
    <row r="80" spans="1:41" s="4" customFormat="1" ht="21" customHeight="1" x14ac:dyDescent="0.2">
      <c r="A80" s="190"/>
      <c r="B80" s="2059"/>
      <c r="C80" s="2060"/>
      <c r="D80" s="2118"/>
      <c r="E80" s="2119"/>
      <c r="F80" s="2119"/>
      <c r="G80" s="2119"/>
      <c r="H80" s="2120"/>
      <c r="I80" s="20"/>
      <c r="J80" s="373"/>
      <c r="K80" s="2164"/>
      <c r="L80" s="2165"/>
      <c r="M80" s="2067"/>
      <c r="N80" s="2067"/>
      <c r="O80" s="2068"/>
      <c r="P80" s="2069"/>
      <c r="Q80" s="2069"/>
      <c r="R80" s="2070"/>
      <c r="S80" s="190"/>
      <c r="T80" s="193"/>
      <c r="U80" s="193"/>
      <c r="V80" s="190"/>
      <c r="W80" s="190"/>
      <c r="X80" s="190"/>
      <c r="Y80" s="190"/>
      <c r="Z80" s="190"/>
      <c r="AA80" s="190"/>
      <c r="AB80" s="190"/>
      <c r="AC80" s="190"/>
      <c r="AD80" s="190"/>
      <c r="AE80" s="190"/>
      <c r="AF80" s="190"/>
      <c r="AG80" s="190"/>
      <c r="AH80" s="190"/>
      <c r="AI80" s="190"/>
      <c r="AJ80" s="190"/>
      <c r="AK80" s="190"/>
      <c r="AL80" s="190"/>
      <c r="AM80" s="190"/>
      <c r="AN80" s="190"/>
      <c r="AO80" s="190"/>
    </row>
    <row r="81" spans="1:41" s="4" customFormat="1" ht="21" customHeight="1" x14ac:dyDescent="0.2">
      <c r="A81" s="190"/>
      <c r="B81" s="2059"/>
      <c r="C81" s="2060"/>
      <c r="D81" s="2118"/>
      <c r="E81" s="2119"/>
      <c r="F81" s="2119"/>
      <c r="G81" s="2119"/>
      <c r="H81" s="2120"/>
      <c r="I81" s="20"/>
      <c r="J81" s="373"/>
      <c r="K81" s="2066"/>
      <c r="L81" s="2066"/>
      <c r="M81" s="2067"/>
      <c r="N81" s="2067"/>
      <c r="O81" s="2068"/>
      <c r="P81" s="2069"/>
      <c r="Q81" s="2069"/>
      <c r="R81" s="2070"/>
      <c r="S81" s="190"/>
      <c r="T81" s="193"/>
      <c r="U81" s="193"/>
      <c r="V81" s="190"/>
      <c r="W81" s="190"/>
      <c r="X81" s="190"/>
      <c r="Y81" s="190"/>
      <c r="Z81" s="190"/>
      <c r="AA81" s="190"/>
      <c r="AB81" s="190"/>
      <c r="AC81" s="190"/>
      <c r="AD81" s="190"/>
      <c r="AE81" s="190"/>
      <c r="AF81" s="190"/>
      <c r="AG81" s="190"/>
      <c r="AH81" s="190"/>
      <c r="AI81" s="190"/>
      <c r="AJ81" s="190"/>
      <c r="AK81" s="190"/>
      <c r="AL81" s="190"/>
      <c r="AM81" s="190"/>
      <c r="AN81" s="190"/>
      <c r="AO81" s="190"/>
    </row>
    <row r="82" spans="1:41" s="4" customFormat="1" ht="21" customHeight="1" x14ac:dyDescent="0.2">
      <c r="A82" s="190"/>
      <c r="B82" s="2059"/>
      <c r="C82" s="2060"/>
      <c r="D82" s="2118"/>
      <c r="E82" s="2119"/>
      <c r="F82" s="2119"/>
      <c r="G82" s="2119"/>
      <c r="H82" s="2120"/>
      <c r="I82" s="20"/>
      <c r="J82" s="373"/>
      <c r="K82" s="2066"/>
      <c r="L82" s="2066"/>
      <c r="M82" s="2067"/>
      <c r="N82" s="2067"/>
      <c r="O82" s="2068"/>
      <c r="P82" s="2069"/>
      <c r="Q82" s="2069"/>
      <c r="R82" s="2070"/>
      <c r="S82" s="190"/>
      <c r="T82" s="193"/>
      <c r="U82" s="193"/>
      <c r="V82" s="190"/>
      <c r="W82" s="190"/>
      <c r="X82" s="190"/>
      <c r="Y82" s="190"/>
      <c r="Z82" s="190"/>
      <c r="AA82" s="190"/>
      <c r="AB82" s="190"/>
      <c r="AC82" s="190"/>
      <c r="AD82" s="190"/>
      <c r="AE82" s="190"/>
      <c r="AF82" s="190"/>
      <c r="AG82" s="190"/>
      <c r="AH82" s="190"/>
      <c r="AI82" s="190"/>
      <c r="AJ82" s="190"/>
      <c r="AK82" s="190"/>
      <c r="AL82" s="190"/>
      <c r="AM82" s="190"/>
      <c r="AN82" s="190"/>
      <c r="AO82" s="190"/>
    </row>
    <row r="83" spans="1:41" s="4" customFormat="1" ht="21" customHeight="1" x14ac:dyDescent="0.2">
      <c r="A83" s="190"/>
      <c r="B83" s="2059"/>
      <c r="C83" s="2060"/>
      <c r="D83" s="2118"/>
      <c r="E83" s="2119"/>
      <c r="F83" s="2119"/>
      <c r="G83" s="2119"/>
      <c r="H83" s="2120"/>
      <c r="I83" s="20"/>
      <c r="J83" s="373"/>
      <c r="K83" s="2066"/>
      <c r="L83" s="2066"/>
      <c r="M83" s="2067"/>
      <c r="N83" s="2067"/>
      <c r="O83" s="2068"/>
      <c r="P83" s="2069"/>
      <c r="Q83" s="2069"/>
      <c r="R83" s="2070"/>
      <c r="S83" s="190"/>
      <c r="T83" s="193"/>
      <c r="U83" s="193"/>
      <c r="V83" s="190"/>
      <c r="W83" s="190"/>
      <c r="X83" s="190"/>
      <c r="Y83" s="190"/>
      <c r="Z83" s="190"/>
      <c r="AA83" s="190"/>
      <c r="AB83" s="190"/>
      <c r="AC83" s="190"/>
      <c r="AD83" s="190"/>
      <c r="AE83" s="190"/>
      <c r="AF83" s="190"/>
      <c r="AG83" s="190"/>
      <c r="AH83" s="190"/>
      <c r="AI83" s="190"/>
      <c r="AJ83" s="190"/>
      <c r="AK83" s="190"/>
      <c r="AL83" s="190"/>
      <c r="AM83" s="190"/>
      <c r="AN83" s="190"/>
      <c r="AO83" s="190"/>
    </row>
    <row r="84" spans="1:41" s="4" customFormat="1" ht="21" customHeight="1" x14ac:dyDescent="0.2">
      <c r="A84" s="190"/>
      <c r="B84" s="2059"/>
      <c r="C84" s="2060"/>
      <c r="D84" s="2118"/>
      <c r="E84" s="2119"/>
      <c r="F84" s="2119"/>
      <c r="G84" s="2119"/>
      <c r="H84" s="2120"/>
      <c r="I84" s="19"/>
      <c r="J84" s="373"/>
      <c r="K84" s="2066"/>
      <c r="L84" s="2066"/>
      <c r="M84" s="2067"/>
      <c r="N84" s="2067"/>
      <c r="O84" s="2068"/>
      <c r="P84" s="2069"/>
      <c r="Q84" s="2069"/>
      <c r="R84" s="2070"/>
      <c r="S84" s="190"/>
      <c r="T84" s="193"/>
      <c r="U84" s="193"/>
      <c r="V84" s="190"/>
      <c r="W84" s="190"/>
      <c r="X84" s="190"/>
      <c r="Y84" s="190"/>
      <c r="Z84" s="190"/>
      <c r="AA84" s="190"/>
      <c r="AB84" s="190"/>
      <c r="AC84" s="190"/>
      <c r="AD84" s="190"/>
      <c r="AE84" s="190"/>
      <c r="AF84" s="190"/>
      <c r="AG84" s="190"/>
      <c r="AH84" s="190"/>
      <c r="AI84" s="190"/>
      <c r="AJ84" s="190"/>
      <c r="AK84" s="190"/>
      <c r="AL84" s="190"/>
      <c r="AM84" s="190"/>
      <c r="AN84" s="190"/>
      <c r="AO84" s="190"/>
    </row>
    <row r="85" spans="1:41" s="4" customFormat="1" ht="21" customHeight="1" x14ac:dyDescent="0.2">
      <c r="A85" s="190"/>
      <c r="B85" s="2059"/>
      <c r="C85" s="2060"/>
      <c r="D85" s="2118"/>
      <c r="E85" s="2119"/>
      <c r="F85" s="2119"/>
      <c r="G85" s="2119"/>
      <c r="H85" s="2120"/>
      <c r="I85" s="19"/>
      <c r="J85" s="373"/>
      <c r="K85" s="2066"/>
      <c r="L85" s="2066"/>
      <c r="M85" s="2067"/>
      <c r="N85" s="2067"/>
      <c r="O85" s="2068"/>
      <c r="P85" s="2069"/>
      <c r="Q85" s="2069"/>
      <c r="R85" s="2070"/>
      <c r="S85" s="190"/>
      <c r="T85" s="193"/>
      <c r="U85" s="193"/>
      <c r="V85" s="190"/>
      <c r="W85" s="190"/>
      <c r="X85" s="190"/>
      <c r="Y85" s="190"/>
      <c r="Z85" s="190"/>
      <c r="AA85" s="190"/>
      <c r="AB85" s="190"/>
      <c r="AC85" s="190"/>
      <c r="AD85" s="190"/>
      <c r="AE85" s="190"/>
      <c r="AF85" s="190"/>
      <c r="AG85" s="190"/>
      <c r="AH85" s="190"/>
      <c r="AI85" s="190"/>
      <c r="AJ85" s="190"/>
      <c r="AK85" s="190"/>
      <c r="AL85" s="190"/>
      <c r="AM85" s="190"/>
      <c r="AN85" s="190"/>
      <c r="AO85" s="190"/>
    </row>
    <row r="86" spans="1:41" s="4" customFormat="1" ht="21" customHeight="1" x14ac:dyDescent="0.2">
      <c r="A86" s="190"/>
      <c r="B86" s="2059"/>
      <c r="C86" s="2060"/>
      <c r="D86" s="2118"/>
      <c r="E86" s="2119"/>
      <c r="F86" s="2119"/>
      <c r="G86" s="2119"/>
      <c r="H86" s="2120"/>
      <c r="I86" s="19"/>
      <c r="J86" s="373"/>
      <c r="K86" s="2066"/>
      <c r="L86" s="2066"/>
      <c r="M86" s="2067"/>
      <c r="N86" s="2067"/>
      <c r="O86" s="2068"/>
      <c r="P86" s="2069"/>
      <c r="Q86" s="2069"/>
      <c r="R86" s="2070"/>
      <c r="S86" s="190"/>
      <c r="T86" s="193"/>
      <c r="U86" s="193"/>
      <c r="V86" s="190"/>
      <c r="W86" s="190"/>
      <c r="X86" s="190"/>
      <c r="Y86" s="190"/>
      <c r="Z86" s="190"/>
      <c r="AA86" s="190"/>
      <c r="AB86" s="190"/>
      <c r="AC86" s="190"/>
      <c r="AD86" s="190"/>
      <c r="AE86" s="190"/>
      <c r="AF86" s="190"/>
      <c r="AG86" s="190"/>
      <c r="AH86" s="190"/>
      <c r="AI86" s="190"/>
      <c r="AJ86" s="190"/>
      <c r="AK86" s="190"/>
      <c r="AL86" s="190"/>
      <c r="AM86" s="190"/>
      <c r="AN86" s="190"/>
      <c r="AO86" s="190"/>
    </row>
    <row r="87" spans="1:41" s="4" customFormat="1" ht="21" customHeight="1" x14ac:dyDescent="0.2">
      <c r="A87" s="190"/>
      <c r="B87" s="2059"/>
      <c r="C87" s="2060"/>
      <c r="D87" s="2118"/>
      <c r="E87" s="2119"/>
      <c r="F87" s="2119"/>
      <c r="G87" s="2119"/>
      <c r="H87" s="2120"/>
      <c r="I87" s="19"/>
      <c r="J87" s="373"/>
      <c r="K87" s="2066"/>
      <c r="L87" s="2066"/>
      <c r="M87" s="2067"/>
      <c r="N87" s="2067"/>
      <c r="O87" s="2068"/>
      <c r="P87" s="2069"/>
      <c r="Q87" s="2069"/>
      <c r="R87" s="2070"/>
      <c r="S87" s="190"/>
      <c r="T87" s="193"/>
      <c r="U87" s="193"/>
      <c r="V87" s="190"/>
      <c r="W87" s="190"/>
      <c r="X87" s="190"/>
      <c r="Y87" s="190"/>
      <c r="Z87" s="190"/>
      <c r="AA87" s="190"/>
      <c r="AB87" s="190"/>
      <c r="AC87" s="190"/>
      <c r="AD87" s="190"/>
      <c r="AE87" s="190"/>
      <c r="AF87" s="190"/>
      <c r="AG87" s="190"/>
      <c r="AH87" s="190"/>
      <c r="AI87" s="190"/>
      <c r="AJ87" s="190"/>
      <c r="AK87" s="190"/>
      <c r="AL87" s="190"/>
      <c r="AM87" s="190"/>
      <c r="AN87" s="190"/>
      <c r="AO87" s="190"/>
    </row>
    <row r="88" spans="1:41" s="4" customFormat="1" ht="21" customHeight="1" x14ac:dyDescent="0.2">
      <c r="A88" s="190"/>
      <c r="B88" s="2059"/>
      <c r="C88" s="2060"/>
      <c r="D88" s="2118"/>
      <c r="E88" s="2119"/>
      <c r="F88" s="2119"/>
      <c r="G88" s="2119"/>
      <c r="H88" s="2120"/>
      <c r="I88" s="19"/>
      <c r="J88" s="373"/>
      <c r="K88" s="2066"/>
      <c r="L88" s="2066"/>
      <c r="M88" s="2067"/>
      <c r="N88" s="2067"/>
      <c r="O88" s="2068"/>
      <c r="P88" s="2069"/>
      <c r="Q88" s="2069"/>
      <c r="R88" s="2070"/>
      <c r="S88" s="190"/>
      <c r="T88" s="193"/>
      <c r="U88" s="193"/>
      <c r="V88" s="190"/>
      <c r="W88" s="190"/>
      <c r="X88" s="190"/>
      <c r="Y88" s="190"/>
      <c r="Z88" s="190"/>
      <c r="AA88" s="190"/>
      <c r="AB88" s="190"/>
      <c r="AC88" s="190"/>
      <c r="AD88" s="190"/>
      <c r="AE88" s="190"/>
      <c r="AF88" s="190"/>
      <c r="AG88" s="190"/>
      <c r="AH88" s="190"/>
      <c r="AI88" s="190"/>
      <c r="AJ88" s="190"/>
      <c r="AK88" s="190"/>
      <c r="AL88" s="190"/>
      <c r="AM88" s="190"/>
      <c r="AN88" s="190"/>
      <c r="AO88" s="190"/>
    </row>
    <row r="89" spans="1:41" s="4" customFormat="1" ht="21" customHeight="1" x14ac:dyDescent="0.2">
      <c r="A89" s="190"/>
      <c r="B89" s="2059"/>
      <c r="C89" s="2060"/>
      <c r="D89" s="2118"/>
      <c r="E89" s="2119"/>
      <c r="F89" s="2119"/>
      <c r="G89" s="2119"/>
      <c r="H89" s="2120"/>
      <c r="I89" s="19"/>
      <c r="J89" s="373"/>
      <c r="K89" s="2066"/>
      <c r="L89" s="2066"/>
      <c r="M89" s="2067"/>
      <c r="N89" s="2067"/>
      <c r="O89" s="2068"/>
      <c r="P89" s="2069"/>
      <c r="Q89" s="2069"/>
      <c r="R89" s="2070"/>
      <c r="S89" s="190"/>
      <c r="T89" s="193"/>
      <c r="U89" s="193"/>
      <c r="V89" s="190"/>
      <c r="W89" s="190"/>
      <c r="X89" s="190"/>
      <c r="Y89" s="190"/>
      <c r="Z89" s="190"/>
      <c r="AA89" s="190"/>
      <c r="AB89" s="190"/>
      <c r="AC89" s="190"/>
      <c r="AD89" s="190"/>
      <c r="AE89" s="190"/>
      <c r="AF89" s="190"/>
      <c r="AG89" s="190"/>
      <c r="AH89" s="190"/>
      <c r="AI89" s="190"/>
      <c r="AJ89" s="190"/>
      <c r="AK89" s="190"/>
      <c r="AL89" s="190"/>
      <c r="AM89" s="190"/>
      <c r="AN89" s="190"/>
      <c r="AO89" s="190"/>
    </row>
    <row r="90" spans="1:41" s="4" customFormat="1" ht="21" customHeight="1" x14ac:dyDescent="0.2">
      <c r="A90" s="190"/>
      <c r="B90" s="2059"/>
      <c r="C90" s="2060"/>
      <c r="D90" s="2118"/>
      <c r="E90" s="2119"/>
      <c r="F90" s="2119"/>
      <c r="G90" s="2119"/>
      <c r="H90" s="2120"/>
      <c r="I90" s="19"/>
      <c r="J90" s="373"/>
      <c r="K90" s="2066"/>
      <c r="L90" s="2066"/>
      <c r="M90" s="2067"/>
      <c r="N90" s="2067"/>
      <c r="O90" s="2068"/>
      <c r="P90" s="2069"/>
      <c r="Q90" s="2069"/>
      <c r="R90" s="2070"/>
      <c r="S90" s="190"/>
      <c r="T90" s="193"/>
      <c r="U90" s="193"/>
      <c r="V90" s="190"/>
      <c r="W90" s="190"/>
      <c r="X90" s="190"/>
      <c r="Y90" s="190"/>
      <c r="Z90" s="190"/>
      <c r="AA90" s="190"/>
      <c r="AB90" s="190"/>
      <c r="AC90" s="190"/>
      <c r="AD90" s="190"/>
      <c r="AE90" s="190"/>
      <c r="AF90" s="190"/>
      <c r="AG90" s="190"/>
      <c r="AH90" s="190"/>
      <c r="AI90" s="190"/>
      <c r="AJ90" s="190"/>
      <c r="AK90" s="190"/>
      <c r="AL90" s="190"/>
      <c r="AM90" s="190"/>
      <c r="AN90" s="190"/>
      <c r="AO90" s="190"/>
    </row>
    <row r="91" spans="1:41" s="4" customFormat="1" ht="21" customHeight="1" x14ac:dyDescent="0.2">
      <c r="A91" s="190"/>
      <c r="B91" s="2059"/>
      <c r="C91" s="2060"/>
      <c r="D91" s="2118"/>
      <c r="E91" s="2119"/>
      <c r="F91" s="2119"/>
      <c r="G91" s="2119"/>
      <c r="H91" s="2120"/>
      <c r="I91" s="19"/>
      <c r="J91" s="373"/>
      <c r="K91" s="2066"/>
      <c r="L91" s="2066"/>
      <c r="M91" s="2067"/>
      <c r="N91" s="2067"/>
      <c r="O91" s="2068"/>
      <c r="P91" s="2069"/>
      <c r="Q91" s="2069"/>
      <c r="R91" s="2070"/>
      <c r="S91" s="190"/>
      <c r="T91" s="193"/>
      <c r="U91" s="193"/>
      <c r="V91" s="190"/>
      <c r="W91" s="190"/>
      <c r="X91" s="190"/>
      <c r="Y91" s="190"/>
      <c r="Z91" s="190"/>
      <c r="AA91" s="190"/>
      <c r="AB91" s="190"/>
      <c r="AC91" s="190"/>
      <c r="AD91" s="190"/>
      <c r="AE91" s="190"/>
      <c r="AF91" s="190"/>
      <c r="AG91" s="190"/>
      <c r="AH91" s="190"/>
      <c r="AI91" s="190"/>
      <c r="AJ91" s="190"/>
      <c r="AK91" s="190"/>
      <c r="AL91" s="190"/>
      <c r="AM91" s="190"/>
      <c r="AN91" s="190"/>
      <c r="AO91" s="190"/>
    </row>
    <row r="92" spans="1:41" s="4" customFormat="1" ht="21" customHeight="1" x14ac:dyDescent="0.2">
      <c r="A92" s="190"/>
      <c r="B92" s="2059"/>
      <c r="C92" s="2060"/>
      <c r="D92" s="2118"/>
      <c r="E92" s="2119"/>
      <c r="F92" s="2119"/>
      <c r="G92" s="2119"/>
      <c r="H92" s="2120"/>
      <c r="I92" s="19"/>
      <c r="J92" s="373"/>
      <c r="K92" s="2066"/>
      <c r="L92" s="2066"/>
      <c r="M92" s="2067"/>
      <c r="N92" s="2067"/>
      <c r="O92" s="2068"/>
      <c r="P92" s="2069"/>
      <c r="Q92" s="2069"/>
      <c r="R92" s="2070"/>
      <c r="S92" s="190"/>
      <c r="T92" s="193"/>
      <c r="U92" s="193"/>
      <c r="V92" s="190"/>
      <c r="W92" s="190"/>
      <c r="X92" s="190"/>
      <c r="Y92" s="190"/>
      <c r="Z92" s="190"/>
      <c r="AA92" s="190"/>
      <c r="AB92" s="190"/>
      <c r="AC92" s="190"/>
      <c r="AD92" s="190"/>
      <c r="AE92" s="190"/>
      <c r="AF92" s="190"/>
      <c r="AG92" s="190"/>
      <c r="AH92" s="190"/>
      <c r="AI92" s="190"/>
      <c r="AJ92" s="190"/>
      <c r="AK92" s="190"/>
      <c r="AL92" s="190"/>
      <c r="AM92" s="190"/>
      <c r="AN92" s="190"/>
      <c r="AO92" s="190"/>
    </row>
    <row r="93" spans="1:41" s="4" customFormat="1" ht="21" customHeight="1" x14ac:dyDescent="0.2">
      <c r="A93" s="190"/>
      <c r="B93" s="2059"/>
      <c r="C93" s="2060"/>
      <c r="D93" s="2118"/>
      <c r="E93" s="2119"/>
      <c r="F93" s="2119"/>
      <c r="G93" s="2119"/>
      <c r="H93" s="2120"/>
      <c r="I93" s="19"/>
      <c r="J93" s="373"/>
      <c r="K93" s="2066"/>
      <c r="L93" s="2066"/>
      <c r="M93" s="2067"/>
      <c r="N93" s="2067"/>
      <c r="O93" s="2068"/>
      <c r="P93" s="2069"/>
      <c r="Q93" s="2069"/>
      <c r="R93" s="2070"/>
      <c r="S93" s="190"/>
      <c r="T93" s="193"/>
      <c r="U93" s="193"/>
      <c r="V93" s="190"/>
      <c r="W93" s="190"/>
      <c r="X93" s="190"/>
      <c r="Y93" s="190"/>
      <c r="Z93" s="190"/>
      <c r="AA93" s="190"/>
      <c r="AB93" s="190"/>
      <c r="AC93" s="190"/>
      <c r="AD93" s="190"/>
      <c r="AE93" s="190"/>
      <c r="AF93" s="190"/>
      <c r="AG93" s="190"/>
      <c r="AH93" s="190"/>
      <c r="AI93" s="190"/>
      <c r="AJ93" s="190"/>
      <c r="AK93" s="190"/>
      <c r="AL93" s="190"/>
      <c r="AM93" s="190"/>
      <c r="AN93" s="190"/>
      <c r="AO93" s="190"/>
    </row>
    <row r="94" spans="1:41" s="4" customFormat="1" ht="21" customHeight="1" x14ac:dyDescent="0.2">
      <c r="A94" s="190"/>
      <c r="B94" s="2059"/>
      <c r="C94" s="2060"/>
      <c r="D94" s="2118"/>
      <c r="E94" s="2119"/>
      <c r="F94" s="2119"/>
      <c r="G94" s="2119"/>
      <c r="H94" s="2120"/>
      <c r="I94" s="19"/>
      <c r="J94" s="373"/>
      <c r="K94" s="2066"/>
      <c r="L94" s="2066"/>
      <c r="M94" s="2067"/>
      <c r="N94" s="2067"/>
      <c r="O94" s="2068"/>
      <c r="P94" s="2069"/>
      <c r="Q94" s="2069"/>
      <c r="R94" s="2070"/>
      <c r="S94" s="190"/>
      <c r="T94" s="195"/>
      <c r="U94" s="190"/>
      <c r="V94" s="190"/>
      <c r="W94" s="190"/>
      <c r="X94" s="190"/>
      <c r="Y94" s="190"/>
      <c r="Z94" s="190"/>
      <c r="AA94" s="190"/>
      <c r="AB94" s="190"/>
      <c r="AC94" s="190"/>
      <c r="AD94" s="190"/>
      <c r="AE94" s="190"/>
      <c r="AF94" s="190"/>
      <c r="AG94" s="190"/>
      <c r="AH94" s="190"/>
      <c r="AI94" s="190"/>
      <c r="AJ94" s="190"/>
      <c r="AK94" s="190"/>
      <c r="AL94" s="190"/>
      <c r="AM94" s="190"/>
      <c r="AN94" s="190"/>
      <c r="AO94" s="190"/>
    </row>
    <row r="95" spans="1:41" s="4" customFormat="1" ht="21" customHeight="1" x14ac:dyDescent="0.2">
      <c r="A95" s="190"/>
      <c r="B95" s="2059"/>
      <c r="C95" s="2060"/>
      <c r="D95" s="2118"/>
      <c r="E95" s="2119"/>
      <c r="F95" s="2119"/>
      <c r="G95" s="2119"/>
      <c r="H95" s="2120"/>
      <c r="I95" s="19"/>
      <c r="J95" s="373"/>
      <c r="K95" s="2066"/>
      <c r="L95" s="2066"/>
      <c r="M95" s="2067"/>
      <c r="N95" s="2067"/>
      <c r="O95" s="2068"/>
      <c r="P95" s="2069"/>
      <c r="Q95" s="2069"/>
      <c r="R95" s="2070"/>
      <c r="S95" s="190"/>
      <c r="T95" s="193"/>
      <c r="U95" s="193"/>
      <c r="V95" s="190"/>
      <c r="W95" s="190"/>
      <c r="X95" s="190"/>
      <c r="Y95" s="190"/>
      <c r="Z95" s="190"/>
      <c r="AA95" s="190"/>
      <c r="AB95" s="190"/>
      <c r="AC95" s="190"/>
      <c r="AD95" s="190"/>
      <c r="AE95" s="190"/>
      <c r="AF95" s="190"/>
      <c r="AG95" s="190"/>
      <c r="AH95" s="190"/>
      <c r="AI95" s="190"/>
      <c r="AJ95" s="190"/>
      <c r="AK95" s="190"/>
      <c r="AL95" s="190"/>
      <c r="AM95" s="190"/>
      <c r="AN95" s="190"/>
      <c r="AO95" s="190"/>
    </row>
    <row r="96" spans="1:41" s="4" customFormat="1" ht="21" customHeight="1" x14ac:dyDescent="0.2">
      <c r="A96" s="190"/>
      <c r="B96" s="2059"/>
      <c r="C96" s="2060"/>
      <c r="D96" s="2118"/>
      <c r="E96" s="2119"/>
      <c r="F96" s="2119"/>
      <c r="G96" s="2119"/>
      <c r="H96" s="2120"/>
      <c r="I96" s="19"/>
      <c r="J96" s="373"/>
      <c r="K96" s="2066"/>
      <c r="L96" s="2066"/>
      <c r="M96" s="2067"/>
      <c r="N96" s="2067"/>
      <c r="O96" s="2068"/>
      <c r="P96" s="2069"/>
      <c r="Q96" s="2069"/>
      <c r="R96" s="2070"/>
      <c r="S96" s="190"/>
      <c r="T96" s="193"/>
      <c r="U96" s="193"/>
      <c r="V96" s="190"/>
      <c r="W96" s="190"/>
      <c r="X96" s="190"/>
      <c r="Y96" s="190"/>
      <c r="Z96" s="190"/>
      <c r="AA96" s="190"/>
      <c r="AB96" s="190"/>
      <c r="AC96" s="190"/>
      <c r="AD96" s="190"/>
      <c r="AE96" s="190"/>
      <c r="AF96" s="190"/>
      <c r="AG96" s="190"/>
      <c r="AH96" s="190"/>
      <c r="AI96" s="190"/>
      <c r="AJ96" s="190"/>
      <c r="AK96" s="190"/>
      <c r="AL96" s="190"/>
      <c r="AM96" s="190"/>
      <c r="AN96" s="190"/>
      <c r="AO96" s="190"/>
    </row>
    <row r="97" spans="1:41" s="4" customFormat="1" ht="21" customHeight="1" x14ac:dyDescent="0.2">
      <c r="A97" s="190"/>
      <c r="B97" s="2059"/>
      <c r="C97" s="2060"/>
      <c r="D97" s="2118"/>
      <c r="E97" s="2119"/>
      <c r="F97" s="2119"/>
      <c r="G97" s="2119"/>
      <c r="H97" s="2120"/>
      <c r="I97" s="19"/>
      <c r="J97" s="373"/>
      <c r="K97" s="2066"/>
      <c r="L97" s="2066"/>
      <c r="M97" s="2067"/>
      <c r="N97" s="2067"/>
      <c r="O97" s="2068"/>
      <c r="P97" s="2069"/>
      <c r="Q97" s="2069"/>
      <c r="R97" s="2070"/>
      <c r="S97" s="190"/>
      <c r="T97" s="195"/>
      <c r="U97" s="190"/>
      <c r="V97" s="190"/>
      <c r="W97" s="190"/>
      <c r="X97" s="190"/>
      <c r="Y97" s="190"/>
      <c r="Z97" s="190"/>
      <c r="AA97" s="190"/>
      <c r="AB97" s="190"/>
      <c r="AC97" s="190"/>
      <c r="AD97" s="190"/>
      <c r="AE97" s="190"/>
      <c r="AF97" s="190"/>
      <c r="AG97" s="190"/>
      <c r="AH97" s="190"/>
      <c r="AI97" s="190"/>
      <c r="AJ97" s="190"/>
      <c r="AK97" s="190"/>
      <c r="AL97" s="190"/>
      <c r="AM97" s="190"/>
      <c r="AN97" s="190"/>
      <c r="AO97" s="190"/>
    </row>
    <row r="98" spans="1:41" s="4" customFormat="1" ht="21" customHeight="1" x14ac:dyDescent="0.2">
      <c r="A98" s="190"/>
      <c r="B98" s="2059"/>
      <c r="C98" s="2060"/>
      <c r="D98" s="2118"/>
      <c r="E98" s="2119"/>
      <c r="F98" s="2119"/>
      <c r="G98" s="2119"/>
      <c r="H98" s="2120"/>
      <c r="I98" s="19"/>
      <c r="J98" s="373"/>
      <c r="K98" s="2066"/>
      <c r="L98" s="2066"/>
      <c r="M98" s="2067"/>
      <c r="N98" s="2067"/>
      <c r="O98" s="2068"/>
      <c r="P98" s="2069"/>
      <c r="Q98" s="2069"/>
      <c r="R98" s="2070"/>
      <c r="S98" s="190"/>
      <c r="T98" s="195"/>
      <c r="U98" s="190"/>
      <c r="V98" s="190"/>
      <c r="W98" s="190"/>
      <c r="X98" s="190"/>
      <c r="Y98" s="190"/>
      <c r="Z98" s="190"/>
      <c r="AA98" s="190"/>
      <c r="AB98" s="190"/>
      <c r="AC98" s="190"/>
      <c r="AD98" s="190"/>
      <c r="AE98" s="190"/>
      <c r="AF98" s="190"/>
      <c r="AG98" s="190"/>
      <c r="AH98" s="190"/>
      <c r="AI98" s="190"/>
      <c r="AJ98" s="190"/>
      <c r="AK98" s="190"/>
      <c r="AL98" s="190"/>
      <c r="AM98" s="190"/>
      <c r="AN98" s="190"/>
      <c r="AO98" s="190"/>
    </row>
    <row r="99" spans="1:41" s="4" customFormat="1" ht="21" customHeight="1" x14ac:dyDescent="0.2">
      <c r="A99" s="190"/>
      <c r="B99" s="2059"/>
      <c r="C99" s="2060"/>
      <c r="D99" s="2118"/>
      <c r="E99" s="2119"/>
      <c r="F99" s="2119"/>
      <c r="G99" s="2119"/>
      <c r="H99" s="2120"/>
      <c r="I99" s="19"/>
      <c r="J99" s="373"/>
      <c r="K99" s="2066"/>
      <c r="L99" s="2066"/>
      <c r="M99" s="2067"/>
      <c r="N99" s="2067"/>
      <c r="O99" s="2068"/>
      <c r="P99" s="2069"/>
      <c r="Q99" s="2069"/>
      <c r="R99" s="2070"/>
      <c r="S99" s="190"/>
      <c r="T99" s="195"/>
      <c r="U99" s="190"/>
      <c r="V99" s="190"/>
      <c r="W99" s="190"/>
      <c r="X99" s="190"/>
      <c r="Y99" s="190"/>
      <c r="Z99" s="190"/>
      <c r="AA99" s="190"/>
      <c r="AB99" s="190"/>
      <c r="AC99" s="190"/>
      <c r="AD99" s="190"/>
      <c r="AE99" s="190"/>
      <c r="AF99" s="190"/>
      <c r="AG99" s="190"/>
      <c r="AH99" s="190"/>
      <c r="AI99" s="190"/>
      <c r="AJ99" s="190"/>
      <c r="AK99" s="190"/>
      <c r="AL99" s="190"/>
      <c r="AM99" s="190"/>
      <c r="AN99" s="190"/>
      <c r="AO99" s="190"/>
    </row>
    <row r="100" spans="1:41" s="4" customFormat="1" ht="21" customHeight="1" x14ac:dyDescent="0.2">
      <c r="A100" s="190"/>
      <c r="B100" s="2059"/>
      <c r="C100" s="2060"/>
      <c r="D100" s="2118"/>
      <c r="E100" s="2119"/>
      <c r="F100" s="2119"/>
      <c r="G100" s="2119"/>
      <c r="H100" s="2120"/>
      <c r="I100" s="19"/>
      <c r="J100" s="373"/>
      <c r="K100" s="2066"/>
      <c r="L100" s="2066"/>
      <c r="M100" s="2067"/>
      <c r="N100" s="2067"/>
      <c r="O100" s="2068"/>
      <c r="P100" s="2069"/>
      <c r="Q100" s="2069"/>
      <c r="R100" s="2070"/>
      <c r="S100" s="190"/>
      <c r="T100" s="195"/>
      <c r="U100" s="190"/>
      <c r="V100" s="190"/>
      <c r="W100" s="190"/>
      <c r="X100" s="190"/>
      <c r="Y100" s="190"/>
      <c r="Z100" s="190"/>
      <c r="AA100" s="190"/>
      <c r="AB100" s="190"/>
      <c r="AC100" s="190"/>
      <c r="AD100" s="190"/>
      <c r="AE100" s="190"/>
      <c r="AF100" s="190"/>
      <c r="AG100" s="190"/>
      <c r="AH100" s="190"/>
      <c r="AI100" s="190"/>
      <c r="AJ100" s="190"/>
      <c r="AK100" s="190"/>
      <c r="AL100" s="190"/>
      <c r="AM100" s="190"/>
      <c r="AN100" s="190"/>
      <c r="AO100" s="190"/>
    </row>
    <row r="101" spans="1:41" s="4" customFormat="1" ht="21" customHeight="1" x14ac:dyDescent="0.2">
      <c r="A101" s="190"/>
      <c r="B101" s="2059"/>
      <c r="C101" s="2060"/>
      <c r="D101" s="2118"/>
      <c r="E101" s="2119"/>
      <c r="F101" s="2119"/>
      <c r="G101" s="2119"/>
      <c r="H101" s="2120"/>
      <c r="I101" s="19"/>
      <c r="J101" s="373"/>
      <c r="K101" s="2066"/>
      <c r="L101" s="2066"/>
      <c r="M101" s="2067"/>
      <c r="N101" s="2067"/>
      <c r="O101" s="2068"/>
      <c r="P101" s="2069"/>
      <c r="Q101" s="2069"/>
      <c r="R101" s="2070"/>
      <c r="S101" s="190"/>
      <c r="T101" s="195"/>
      <c r="U101" s="190"/>
      <c r="V101" s="190"/>
      <c r="W101" s="190"/>
      <c r="X101" s="190"/>
      <c r="Y101" s="190"/>
      <c r="Z101" s="190"/>
      <c r="AA101" s="190"/>
      <c r="AB101" s="190"/>
      <c r="AC101" s="190"/>
      <c r="AD101" s="190"/>
      <c r="AE101" s="190"/>
      <c r="AF101" s="190"/>
      <c r="AG101" s="190"/>
      <c r="AH101" s="190"/>
      <c r="AI101" s="190"/>
      <c r="AJ101" s="190"/>
      <c r="AK101" s="190"/>
      <c r="AL101" s="190"/>
      <c r="AM101" s="190"/>
      <c r="AN101" s="190"/>
      <c r="AO101" s="190"/>
    </row>
    <row r="102" spans="1:41" s="4" customFormat="1" ht="21" customHeight="1" x14ac:dyDescent="0.2">
      <c r="A102" s="190"/>
      <c r="B102" s="2059"/>
      <c r="C102" s="2060"/>
      <c r="D102" s="2118"/>
      <c r="E102" s="2119"/>
      <c r="F102" s="2119"/>
      <c r="G102" s="2119"/>
      <c r="H102" s="2120"/>
      <c r="I102" s="19"/>
      <c r="J102" s="373"/>
      <c r="K102" s="2066"/>
      <c r="L102" s="2066"/>
      <c r="M102" s="2067"/>
      <c r="N102" s="2067"/>
      <c r="O102" s="2068"/>
      <c r="P102" s="2069"/>
      <c r="Q102" s="2069"/>
      <c r="R102" s="2070"/>
      <c r="S102" s="190"/>
      <c r="T102" s="193"/>
      <c r="U102" s="193"/>
      <c r="V102" s="190"/>
      <c r="W102" s="190"/>
      <c r="X102" s="190"/>
      <c r="Y102" s="190"/>
      <c r="Z102" s="190"/>
      <c r="AA102" s="190"/>
      <c r="AB102" s="190"/>
      <c r="AC102" s="190"/>
      <c r="AD102" s="190"/>
      <c r="AE102" s="190"/>
      <c r="AF102" s="190"/>
      <c r="AG102" s="190"/>
      <c r="AH102" s="190"/>
      <c r="AI102" s="190"/>
      <c r="AJ102" s="190"/>
      <c r="AK102" s="190"/>
      <c r="AL102" s="190"/>
      <c r="AM102" s="190"/>
      <c r="AN102" s="190"/>
      <c r="AO102" s="190"/>
    </row>
    <row r="103" spans="1:41" s="4" customFormat="1" ht="21" customHeight="1" x14ac:dyDescent="0.2">
      <c r="A103" s="190"/>
      <c r="B103" s="2059"/>
      <c r="C103" s="2060"/>
      <c r="D103" s="2118"/>
      <c r="E103" s="2119"/>
      <c r="F103" s="2119"/>
      <c r="G103" s="2119"/>
      <c r="H103" s="2120"/>
      <c r="I103" s="19"/>
      <c r="J103" s="373"/>
      <c r="K103" s="2066"/>
      <c r="L103" s="2066"/>
      <c r="M103" s="2067"/>
      <c r="N103" s="2067"/>
      <c r="O103" s="2068"/>
      <c r="P103" s="2069"/>
      <c r="Q103" s="2069"/>
      <c r="R103" s="2070"/>
      <c r="S103" s="190"/>
      <c r="T103" s="195"/>
      <c r="U103" s="190"/>
      <c r="V103" s="190"/>
      <c r="W103" s="190"/>
      <c r="X103" s="190"/>
      <c r="Y103" s="190"/>
      <c r="Z103" s="190"/>
      <c r="AA103" s="190"/>
      <c r="AB103" s="190"/>
      <c r="AC103" s="190"/>
      <c r="AD103" s="190"/>
      <c r="AE103" s="190"/>
      <c r="AF103" s="190"/>
      <c r="AG103" s="190"/>
      <c r="AH103" s="190"/>
      <c r="AI103" s="190"/>
      <c r="AJ103" s="190"/>
      <c r="AK103" s="190"/>
      <c r="AL103" s="190"/>
      <c r="AM103" s="190"/>
      <c r="AN103" s="190"/>
      <c r="AO103" s="190"/>
    </row>
    <row r="104" spans="1:41" s="4" customFormat="1" ht="21" customHeight="1" x14ac:dyDescent="0.2">
      <c r="A104" s="190"/>
      <c r="B104" s="2059"/>
      <c r="C104" s="2060"/>
      <c r="D104" s="2118"/>
      <c r="E104" s="2119"/>
      <c r="F104" s="2119"/>
      <c r="G104" s="2119"/>
      <c r="H104" s="2120"/>
      <c r="I104" s="19"/>
      <c r="J104" s="373"/>
      <c r="K104" s="2066"/>
      <c r="L104" s="2066"/>
      <c r="M104" s="2067"/>
      <c r="N104" s="2067"/>
      <c r="O104" s="2068"/>
      <c r="P104" s="2069"/>
      <c r="Q104" s="2069"/>
      <c r="R104" s="2070"/>
      <c r="S104" s="190"/>
      <c r="T104" s="195"/>
      <c r="U104" s="190"/>
      <c r="V104" s="190"/>
      <c r="W104" s="190"/>
      <c r="X104" s="190"/>
      <c r="Y104" s="190"/>
      <c r="Z104" s="190"/>
      <c r="AA104" s="190"/>
      <c r="AB104" s="190"/>
      <c r="AC104" s="190"/>
      <c r="AD104" s="190"/>
      <c r="AE104" s="190"/>
      <c r="AF104" s="190"/>
      <c r="AG104" s="190"/>
      <c r="AH104" s="190"/>
      <c r="AI104" s="190"/>
      <c r="AJ104" s="190"/>
      <c r="AK104" s="190"/>
      <c r="AL104" s="190"/>
      <c r="AM104" s="190"/>
      <c r="AN104" s="190"/>
      <c r="AO104" s="190"/>
    </row>
    <row r="105" spans="1:41" s="4" customFormat="1" ht="21" customHeight="1" x14ac:dyDescent="0.2">
      <c r="A105" s="190"/>
      <c r="B105" s="2059"/>
      <c r="C105" s="2060"/>
      <c r="D105" s="2118"/>
      <c r="E105" s="2119"/>
      <c r="F105" s="2119"/>
      <c r="G105" s="2119"/>
      <c r="H105" s="2120"/>
      <c r="I105" s="19"/>
      <c r="J105" s="373"/>
      <c r="K105" s="2066"/>
      <c r="L105" s="2066"/>
      <c r="M105" s="2067"/>
      <c r="N105" s="2067"/>
      <c r="O105" s="2068"/>
      <c r="P105" s="2069"/>
      <c r="Q105" s="2069"/>
      <c r="R105" s="2070"/>
      <c r="S105" s="190"/>
      <c r="T105" s="195"/>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row>
    <row r="106" spans="1:41" s="4" customFormat="1" ht="21" customHeight="1" x14ac:dyDescent="0.2">
      <c r="A106" s="190"/>
      <c r="B106" s="2059"/>
      <c r="C106" s="2060"/>
      <c r="D106" s="2118"/>
      <c r="E106" s="2119"/>
      <c r="F106" s="2119"/>
      <c r="G106" s="2119"/>
      <c r="H106" s="2120"/>
      <c r="I106" s="19"/>
      <c r="J106" s="373"/>
      <c r="K106" s="2066"/>
      <c r="L106" s="2066"/>
      <c r="M106" s="2067"/>
      <c r="N106" s="2067"/>
      <c r="O106" s="2068"/>
      <c r="P106" s="2069"/>
      <c r="Q106" s="2069"/>
      <c r="R106" s="2070"/>
      <c r="S106" s="190"/>
      <c r="T106" s="195"/>
      <c r="U106" s="190"/>
      <c r="V106" s="190"/>
      <c r="W106" s="190"/>
      <c r="X106" s="190"/>
      <c r="Y106" s="190"/>
      <c r="Z106" s="190"/>
      <c r="AA106" s="190"/>
      <c r="AB106" s="190"/>
      <c r="AC106" s="190"/>
      <c r="AD106" s="190"/>
      <c r="AE106" s="190"/>
      <c r="AF106" s="190"/>
      <c r="AG106" s="190"/>
      <c r="AH106" s="190"/>
      <c r="AI106" s="190"/>
      <c r="AJ106" s="190"/>
      <c r="AK106" s="190"/>
      <c r="AL106" s="190"/>
      <c r="AM106" s="190"/>
      <c r="AN106" s="190"/>
      <c r="AO106" s="190"/>
    </row>
    <row r="107" spans="1:41" s="4" customFormat="1" ht="21" customHeight="1" x14ac:dyDescent="0.2">
      <c r="A107" s="190"/>
      <c r="B107" s="2059"/>
      <c r="C107" s="2060"/>
      <c r="D107" s="2118"/>
      <c r="E107" s="2119"/>
      <c r="F107" s="2119"/>
      <c r="G107" s="2119"/>
      <c r="H107" s="2120"/>
      <c r="I107" s="19"/>
      <c r="J107" s="373"/>
      <c r="K107" s="2066"/>
      <c r="L107" s="2066"/>
      <c r="M107" s="2067"/>
      <c r="N107" s="2067"/>
      <c r="O107" s="2068"/>
      <c r="P107" s="2069"/>
      <c r="Q107" s="2069"/>
      <c r="R107" s="2070"/>
      <c r="S107" s="190"/>
      <c r="T107" s="195"/>
      <c r="U107" s="190"/>
      <c r="V107" s="190"/>
      <c r="W107" s="190"/>
      <c r="X107" s="190"/>
      <c r="Y107" s="190"/>
      <c r="Z107" s="190"/>
      <c r="AA107" s="190"/>
      <c r="AB107" s="190"/>
      <c r="AC107" s="190"/>
      <c r="AD107" s="190"/>
      <c r="AE107" s="190"/>
      <c r="AF107" s="190"/>
      <c r="AG107" s="190"/>
      <c r="AH107" s="190"/>
      <c r="AI107" s="190"/>
      <c r="AJ107" s="190"/>
      <c r="AK107" s="190"/>
      <c r="AL107" s="190"/>
      <c r="AM107" s="190"/>
      <c r="AN107" s="190"/>
      <c r="AO107" s="190"/>
    </row>
    <row r="108" spans="1:41" s="4" customFormat="1" ht="21" customHeight="1" x14ac:dyDescent="0.2">
      <c r="A108" s="190"/>
      <c r="B108" s="2059"/>
      <c r="C108" s="2060"/>
      <c r="D108" s="2118"/>
      <c r="E108" s="2119"/>
      <c r="F108" s="2119"/>
      <c r="G108" s="2119"/>
      <c r="H108" s="2120"/>
      <c r="I108" s="19"/>
      <c r="J108" s="373"/>
      <c r="K108" s="2066"/>
      <c r="L108" s="2066"/>
      <c r="M108" s="2067"/>
      <c r="N108" s="2067"/>
      <c r="O108" s="2068"/>
      <c r="P108" s="2069"/>
      <c r="Q108" s="2069"/>
      <c r="R108" s="2070"/>
      <c r="S108" s="190"/>
      <c r="T108" s="195"/>
      <c r="U108" s="190"/>
      <c r="V108" s="190"/>
      <c r="W108" s="190"/>
      <c r="X108" s="190"/>
      <c r="Y108" s="190"/>
      <c r="Z108" s="190"/>
      <c r="AA108" s="190"/>
      <c r="AB108" s="190"/>
      <c r="AC108" s="190"/>
      <c r="AD108" s="190"/>
      <c r="AE108" s="190"/>
      <c r="AF108" s="190"/>
      <c r="AG108" s="190"/>
      <c r="AH108" s="190"/>
      <c r="AI108" s="190"/>
      <c r="AJ108" s="190"/>
      <c r="AK108" s="190"/>
      <c r="AL108" s="190"/>
      <c r="AM108" s="190"/>
      <c r="AN108" s="190"/>
      <c r="AO108" s="190"/>
    </row>
    <row r="109" spans="1:41" s="4" customFormat="1" ht="21" customHeight="1" x14ac:dyDescent="0.2">
      <c r="A109" s="190"/>
      <c r="B109" s="2059"/>
      <c r="C109" s="2060"/>
      <c r="D109" s="2118"/>
      <c r="E109" s="2119"/>
      <c r="F109" s="2119"/>
      <c r="G109" s="2119"/>
      <c r="H109" s="2120"/>
      <c r="I109" s="19"/>
      <c r="J109" s="373"/>
      <c r="K109" s="2066"/>
      <c r="L109" s="2066"/>
      <c r="M109" s="2067"/>
      <c r="N109" s="2067"/>
      <c r="O109" s="2068"/>
      <c r="P109" s="2069"/>
      <c r="Q109" s="2069"/>
      <c r="R109" s="2070"/>
      <c r="S109" s="190"/>
      <c r="T109" s="195"/>
      <c r="U109" s="190"/>
      <c r="V109" s="190"/>
      <c r="W109" s="190"/>
      <c r="X109" s="190"/>
      <c r="Y109" s="190"/>
      <c r="Z109" s="190"/>
      <c r="AA109" s="190"/>
      <c r="AB109" s="190"/>
      <c r="AC109" s="190"/>
      <c r="AD109" s="190"/>
      <c r="AE109" s="190"/>
      <c r="AF109" s="190"/>
      <c r="AG109" s="190"/>
      <c r="AH109" s="190"/>
      <c r="AI109" s="190"/>
      <c r="AJ109" s="190"/>
      <c r="AK109" s="190"/>
      <c r="AL109" s="190"/>
      <c r="AM109" s="190"/>
      <c r="AN109" s="190"/>
      <c r="AO109" s="190"/>
    </row>
    <row r="110" spans="1:41" s="4" customFormat="1" ht="21" customHeight="1" x14ac:dyDescent="0.2">
      <c r="A110" s="190"/>
      <c r="B110" s="2059"/>
      <c r="C110" s="2060"/>
      <c r="D110" s="2118"/>
      <c r="E110" s="2119"/>
      <c r="F110" s="2119"/>
      <c r="G110" s="2119"/>
      <c r="H110" s="2120"/>
      <c r="I110" s="20"/>
      <c r="J110" s="373"/>
      <c r="K110" s="2066"/>
      <c r="L110" s="2066"/>
      <c r="M110" s="2067"/>
      <c r="N110" s="2067"/>
      <c r="O110" s="2068"/>
      <c r="P110" s="2069"/>
      <c r="Q110" s="2069"/>
      <c r="R110" s="2070"/>
      <c r="S110" s="190"/>
      <c r="T110" s="193"/>
      <c r="U110" s="193"/>
      <c r="V110" s="190"/>
      <c r="W110" s="190"/>
      <c r="X110" s="190"/>
      <c r="Y110" s="190"/>
      <c r="Z110" s="190"/>
      <c r="AA110" s="190"/>
      <c r="AB110" s="190"/>
      <c r="AC110" s="190"/>
      <c r="AD110" s="190"/>
      <c r="AE110" s="190"/>
      <c r="AF110" s="190"/>
      <c r="AG110" s="190"/>
      <c r="AH110" s="190"/>
      <c r="AI110" s="190"/>
      <c r="AJ110" s="190"/>
      <c r="AK110" s="190"/>
      <c r="AL110" s="190"/>
      <c r="AM110" s="190"/>
      <c r="AN110" s="190"/>
      <c r="AO110" s="190"/>
    </row>
    <row r="111" spans="1:41" s="4" customFormat="1" ht="21" customHeight="1" x14ac:dyDescent="0.2">
      <c r="A111" s="190"/>
      <c r="B111" s="2059"/>
      <c r="C111" s="2060"/>
      <c r="D111" s="2118"/>
      <c r="E111" s="2119"/>
      <c r="F111" s="2119"/>
      <c r="G111" s="2119"/>
      <c r="H111" s="2120"/>
      <c r="I111" s="20"/>
      <c r="J111" s="373"/>
      <c r="K111" s="2066"/>
      <c r="L111" s="2066"/>
      <c r="M111" s="2067"/>
      <c r="N111" s="2067"/>
      <c r="O111" s="2068"/>
      <c r="P111" s="2069"/>
      <c r="Q111" s="2069"/>
      <c r="R111" s="2070"/>
      <c r="S111" s="190"/>
      <c r="T111" s="193"/>
      <c r="U111" s="193"/>
      <c r="V111" s="190"/>
      <c r="W111" s="190"/>
      <c r="X111" s="190"/>
      <c r="Y111" s="190"/>
      <c r="Z111" s="190"/>
      <c r="AA111" s="190"/>
      <c r="AB111" s="190"/>
      <c r="AC111" s="190"/>
      <c r="AD111" s="190"/>
      <c r="AE111" s="190"/>
      <c r="AF111" s="190"/>
      <c r="AG111" s="190"/>
      <c r="AH111" s="190"/>
      <c r="AI111" s="190"/>
      <c r="AJ111" s="190"/>
      <c r="AK111" s="190"/>
      <c r="AL111" s="190"/>
      <c r="AM111" s="190"/>
      <c r="AN111" s="190"/>
      <c r="AO111" s="190"/>
    </row>
    <row r="112" spans="1:41" s="4" customFormat="1" ht="21" customHeight="1" x14ac:dyDescent="0.2">
      <c r="A112" s="190"/>
      <c r="B112" s="2059"/>
      <c r="C112" s="2060"/>
      <c r="D112" s="2118"/>
      <c r="E112" s="2119"/>
      <c r="F112" s="2119"/>
      <c r="G112" s="2119"/>
      <c r="H112" s="2120"/>
      <c r="I112" s="20"/>
      <c r="J112" s="373"/>
      <c r="K112" s="2066"/>
      <c r="L112" s="2066"/>
      <c r="M112" s="2067"/>
      <c r="N112" s="2067"/>
      <c r="O112" s="2068"/>
      <c r="P112" s="2069"/>
      <c r="Q112" s="2069"/>
      <c r="R112" s="2070"/>
      <c r="S112" s="190"/>
      <c r="T112" s="193"/>
      <c r="U112" s="193"/>
      <c r="V112" s="190"/>
      <c r="W112" s="190"/>
      <c r="X112" s="190"/>
      <c r="Y112" s="190"/>
      <c r="Z112" s="190"/>
      <c r="AA112" s="190"/>
      <c r="AB112" s="190"/>
      <c r="AC112" s="190"/>
      <c r="AD112" s="190"/>
      <c r="AE112" s="190"/>
      <c r="AF112" s="190"/>
      <c r="AG112" s="190"/>
      <c r="AH112" s="190"/>
      <c r="AI112" s="190"/>
      <c r="AJ112" s="190"/>
      <c r="AK112" s="190"/>
      <c r="AL112" s="190"/>
      <c r="AM112" s="190"/>
      <c r="AN112" s="190"/>
      <c r="AO112" s="190"/>
    </row>
    <row r="113" spans="1:41" s="4" customFormat="1" ht="21" customHeight="1" x14ac:dyDescent="0.2">
      <c r="A113" s="190"/>
      <c r="B113" s="2059"/>
      <c r="C113" s="2060"/>
      <c r="D113" s="2118"/>
      <c r="E113" s="2119"/>
      <c r="F113" s="2119"/>
      <c r="G113" s="2119"/>
      <c r="H113" s="2120"/>
      <c r="I113" s="19"/>
      <c r="J113" s="373"/>
      <c r="K113" s="2066"/>
      <c r="L113" s="2066"/>
      <c r="M113" s="2067"/>
      <c r="N113" s="2067"/>
      <c r="O113" s="2068"/>
      <c r="P113" s="2069"/>
      <c r="Q113" s="2069"/>
      <c r="R113" s="2070"/>
      <c r="S113" s="190"/>
      <c r="T113" s="193"/>
      <c r="U113" s="193"/>
      <c r="V113" s="190"/>
      <c r="W113" s="190"/>
      <c r="X113" s="190"/>
      <c r="Y113" s="190"/>
      <c r="Z113" s="190"/>
      <c r="AA113" s="190"/>
      <c r="AB113" s="190"/>
      <c r="AC113" s="190"/>
      <c r="AD113" s="190"/>
      <c r="AE113" s="190"/>
      <c r="AF113" s="190"/>
      <c r="AG113" s="190"/>
      <c r="AH113" s="190"/>
      <c r="AI113" s="190"/>
      <c r="AJ113" s="190"/>
      <c r="AK113" s="190"/>
      <c r="AL113" s="190"/>
      <c r="AM113" s="190"/>
      <c r="AN113" s="190"/>
      <c r="AO113" s="190"/>
    </row>
    <row r="114" spans="1:41" s="4" customFormat="1" ht="21" customHeight="1" x14ac:dyDescent="0.2">
      <c r="A114" s="190"/>
      <c r="B114" s="2059"/>
      <c r="C114" s="2060"/>
      <c r="D114" s="2118"/>
      <c r="E114" s="2119"/>
      <c r="F114" s="2119"/>
      <c r="G114" s="2119"/>
      <c r="H114" s="2120"/>
      <c r="I114" s="19"/>
      <c r="J114" s="373"/>
      <c r="K114" s="2066"/>
      <c r="L114" s="2066"/>
      <c r="M114" s="2067"/>
      <c r="N114" s="2067"/>
      <c r="O114" s="2068"/>
      <c r="P114" s="2069"/>
      <c r="Q114" s="2069"/>
      <c r="R114" s="2070"/>
      <c r="S114" s="190"/>
      <c r="T114" s="193"/>
      <c r="U114" s="193"/>
      <c r="V114" s="190"/>
      <c r="W114" s="190"/>
      <c r="X114" s="190"/>
      <c r="Y114" s="190"/>
      <c r="Z114" s="190"/>
      <c r="AA114" s="190"/>
      <c r="AB114" s="190"/>
      <c r="AC114" s="190"/>
      <c r="AD114" s="190"/>
      <c r="AE114" s="190"/>
      <c r="AF114" s="190"/>
      <c r="AG114" s="190"/>
      <c r="AH114" s="190"/>
      <c r="AI114" s="190"/>
      <c r="AJ114" s="190"/>
      <c r="AK114" s="190"/>
      <c r="AL114" s="190"/>
      <c r="AM114" s="190"/>
      <c r="AN114" s="190"/>
      <c r="AO114" s="190"/>
    </row>
    <row r="115" spans="1:41" s="4" customFormat="1" ht="21" customHeight="1" x14ac:dyDescent="0.2">
      <c r="A115" s="190"/>
      <c r="B115" s="2059"/>
      <c r="C115" s="2060"/>
      <c r="D115" s="2118"/>
      <c r="E115" s="2119"/>
      <c r="F115" s="2119"/>
      <c r="G115" s="2119"/>
      <c r="H115" s="2120"/>
      <c r="I115" s="19"/>
      <c r="J115" s="373"/>
      <c r="K115" s="2066"/>
      <c r="L115" s="2066"/>
      <c r="M115" s="2067"/>
      <c r="N115" s="2067"/>
      <c r="O115" s="2068"/>
      <c r="P115" s="2069"/>
      <c r="Q115" s="2069"/>
      <c r="R115" s="2070"/>
      <c r="S115" s="190"/>
      <c r="T115" s="193"/>
      <c r="U115" s="193"/>
      <c r="V115" s="190"/>
      <c r="W115" s="190"/>
      <c r="X115" s="190"/>
      <c r="Y115" s="190"/>
      <c r="Z115" s="190"/>
      <c r="AA115" s="190"/>
      <c r="AB115" s="190"/>
      <c r="AC115" s="190"/>
      <c r="AD115" s="190"/>
      <c r="AE115" s="190"/>
      <c r="AF115" s="190"/>
      <c r="AG115" s="190"/>
      <c r="AH115" s="190"/>
      <c r="AI115" s="190"/>
      <c r="AJ115" s="190"/>
      <c r="AK115" s="190"/>
      <c r="AL115" s="190"/>
      <c r="AM115" s="190"/>
      <c r="AN115" s="190"/>
      <c r="AO115" s="190"/>
    </row>
    <row r="116" spans="1:41" s="4" customFormat="1" ht="21" customHeight="1" x14ac:dyDescent="0.2">
      <c r="A116" s="190"/>
      <c r="B116" s="2059"/>
      <c r="C116" s="2060"/>
      <c r="D116" s="2118"/>
      <c r="E116" s="2119"/>
      <c r="F116" s="2119"/>
      <c r="G116" s="2119"/>
      <c r="H116" s="2120"/>
      <c r="I116" s="19"/>
      <c r="J116" s="373"/>
      <c r="K116" s="2066"/>
      <c r="L116" s="2066"/>
      <c r="M116" s="2067"/>
      <c r="N116" s="2067"/>
      <c r="O116" s="2068"/>
      <c r="P116" s="2069"/>
      <c r="Q116" s="2069"/>
      <c r="R116" s="2070"/>
      <c r="S116" s="190"/>
      <c r="T116" s="193"/>
      <c r="U116" s="193"/>
      <c r="V116" s="190"/>
      <c r="W116" s="190"/>
      <c r="X116" s="190"/>
      <c r="Y116" s="190"/>
      <c r="Z116" s="190"/>
      <c r="AA116" s="190"/>
      <c r="AB116" s="190"/>
      <c r="AC116" s="190"/>
      <c r="AD116" s="190"/>
      <c r="AE116" s="190"/>
      <c r="AF116" s="190"/>
      <c r="AG116" s="190"/>
      <c r="AH116" s="190"/>
      <c r="AI116" s="190"/>
      <c r="AJ116" s="190"/>
      <c r="AK116" s="190"/>
      <c r="AL116" s="190"/>
      <c r="AM116" s="190"/>
      <c r="AN116" s="190"/>
      <c r="AO116" s="190"/>
    </row>
    <row r="117" spans="1:41" s="4" customFormat="1" ht="21" customHeight="1" x14ac:dyDescent="0.2">
      <c r="A117" s="190"/>
      <c r="B117" s="2059"/>
      <c r="C117" s="2060"/>
      <c r="D117" s="2118"/>
      <c r="E117" s="2119"/>
      <c r="F117" s="2119"/>
      <c r="G117" s="2119"/>
      <c r="H117" s="2120"/>
      <c r="I117" s="19"/>
      <c r="J117" s="373"/>
      <c r="K117" s="2066"/>
      <c r="L117" s="2066"/>
      <c r="M117" s="2067"/>
      <c r="N117" s="2067"/>
      <c r="O117" s="2068"/>
      <c r="P117" s="2069"/>
      <c r="Q117" s="2069"/>
      <c r="R117" s="2070"/>
      <c r="S117" s="190"/>
      <c r="T117" s="193"/>
      <c r="U117" s="193"/>
      <c r="V117" s="190"/>
      <c r="W117" s="190"/>
      <c r="X117" s="190"/>
      <c r="Y117" s="190"/>
      <c r="Z117" s="190"/>
      <c r="AA117" s="190"/>
      <c r="AB117" s="190"/>
      <c r="AC117" s="190"/>
      <c r="AD117" s="190"/>
      <c r="AE117" s="190"/>
      <c r="AF117" s="190"/>
      <c r="AG117" s="190"/>
      <c r="AH117" s="190"/>
      <c r="AI117" s="190"/>
      <c r="AJ117" s="190"/>
      <c r="AK117" s="190"/>
      <c r="AL117" s="190"/>
      <c r="AM117" s="190"/>
      <c r="AN117" s="190"/>
      <c r="AO117" s="190"/>
    </row>
    <row r="118" spans="1:41" s="4" customFormat="1" ht="21" customHeight="1" x14ac:dyDescent="0.2">
      <c r="A118" s="190"/>
      <c r="B118" s="2059"/>
      <c r="C118" s="2060"/>
      <c r="D118" s="2118"/>
      <c r="E118" s="2119"/>
      <c r="F118" s="2119"/>
      <c r="G118" s="2119"/>
      <c r="H118" s="2120"/>
      <c r="I118" s="19"/>
      <c r="J118" s="373"/>
      <c r="K118" s="2066"/>
      <c r="L118" s="2066"/>
      <c r="M118" s="2067"/>
      <c r="N118" s="2067"/>
      <c r="O118" s="2068"/>
      <c r="P118" s="2069"/>
      <c r="Q118" s="2069"/>
      <c r="R118" s="2070"/>
      <c r="S118" s="190"/>
      <c r="T118" s="195"/>
      <c r="U118" s="190"/>
      <c r="V118" s="190"/>
      <c r="W118" s="190"/>
      <c r="X118" s="190"/>
      <c r="Y118" s="190"/>
      <c r="Z118" s="190"/>
      <c r="AA118" s="190"/>
      <c r="AB118" s="190"/>
      <c r="AC118" s="190"/>
      <c r="AD118" s="190"/>
      <c r="AE118" s="190"/>
      <c r="AF118" s="190"/>
      <c r="AG118" s="190"/>
      <c r="AH118" s="190"/>
      <c r="AI118" s="190"/>
      <c r="AJ118" s="190"/>
      <c r="AK118" s="190"/>
      <c r="AL118" s="190"/>
      <c r="AM118" s="190"/>
      <c r="AN118" s="190"/>
      <c r="AO118" s="190"/>
    </row>
    <row r="119" spans="1:41" s="4" customFormat="1" ht="21" customHeight="1" x14ac:dyDescent="0.2">
      <c r="A119" s="190"/>
      <c r="B119" s="2059"/>
      <c r="C119" s="2060"/>
      <c r="D119" s="2118"/>
      <c r="E119" s="2119"/>
      <c r="F119" s="2119"/>
      <c r="G119" s="2119"/>
      <c r="H119" s="2120"/>
      <c r="I119" s="19"/>
      <c r="J119" s="373"/>
      <c r="K119" s="2066"/>
      <c r="L119" s="2066"/>
      <c r="M119" s="2067"/>
      <c r="N119" s="2067"/>
      <c r="O119" s="2068"/>
      <c r="P119" s="2069"/>
      <c r="Q119" s="2069"/>
      <c r="R119" s="2070"/>
      <c r="S119" s="190"/>
      <c r="T119" s="195"/>
      <c r="U119" s="190"/>
      <c r="V119" s="190"/>
      <c r="W119" s="190"/>
      <c r="X119" s="190"/>
      <c r="Y119" s="190"/>
      <c r="Z119" s="190"/>
      <c r="AA119" s="190"/>
      <c r="AB119" s="190"/>
      <c r="AC119" s="190"/>
      <c r="AD119" s="190"/>
      <c r="AE119" s="190"/>
      <c r="AF119" s="190"/>
      <c r="AG119" s="190"/>
      <c r="AH119" s="190"/>
      <c r="AI119" s="190"/>
      <c r="AJ119" s="190"/>
      <c r="AK119" s="190"/>
      <c r="AL119" s="190"/>
      <c r="AM119" s="190"/>
      <c r="AN119" s="190"/>
      <c r="AO119" s="190"/>
    </row>
    <row r="120" spans="1:41" s="4" customFormat="1" ht="21" customHeight="1" x14ac:dyDescent="0.2">
      <c r="A120" s="190"/>
      <c r="B120" s="2059"/>
      <c r="C120" s="2060"/>
      <c r="D120" s="2118"/>
      <c r="E120" s="2119"/>
      <c r="F120" s="2119"/>
      <c r="G120" s="2119"/>
      <c r="H120" s="2120"/>
      <c r="I120" s="19"/>
      <c r="J120" s="373"/>
      <c r="K120" s="2066"/>
      <c r="L120" s="2066"/>
      <c r="M120" s="2067"/>
      <c r="N120" s="2067"/>
      <c r="O120" s="2068"/>
      <c r="P120" s="2069"/>
      <c r="Q120" s="2069"/>
      <c r="R120" s="2070"/>
      <c r="S120" s="190"/>
      <c r="T120" s="195"/>
      <c r="U120" s="190"/>
      <c r="V120" s="190"/>
      <c r="W120" s="190"/>
      <c r="X120" s="190"/>
      <c r="Y120" s="190"/>
      <c r="Z120" s="190"/>
      <c r="AA120" s="190"/>
      <c r="AB120" s="190"/>
      <c r="AC120" s="190"/>
      <c r="AD120" s="190"/>
      <c r="AE120" s="190"/>
      <c r="AF120" s="190"/>
      <c r="AG120" s="190"/>
      <c r="AH120" s="190"/>
      <c r="AI120" s="190"/>
      <c r="AJ120" s="190"/>
      <c r="AK120" s="190"/>
      <c r="AL120" s="190"/>
      <c r="AM120" s="190"/>
      <c r="AN120" s="190"/>
      <c r="AO120" s="190"/>
    </row>
    <row r="121" spans="1:41" s="4" customFormat="1" ht="21" customHeight="1" x14ac:dyDescent="0.2">
      <c r="A121" s="190"/>
      <c r="B121" s="2059"/>
      <c r="C121" s="2060"/>
      <c r="D121" s="2118"/>
      <c r="E121" s="2119"/>
      <c r="F121" s="2119"/>
      <c r="G121" s="2119"/>
      <c r="H121" s="2120"/>
      <c r="I121" s="19"/>
      <c r="J121" s="373"/>
      <c r="K121" s="2066"/>
      <c r="L121" s="2066"/>
      <c r="M121" s="2067"/>
      <c r="N121" s="2067"/>
      <c r="O121" s="2068"/>
      <c r="P121" s="2069"/>
      <c r="Q121" s="2069"/>
      <c r="R121" s="2070"/>
      <c r="S121" s="190"/>
      <c r="T121" s="195"/>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0"/>
    </row>
    <row r="122" spans="1:41" s="4" customFormat="1" ht="21" customHeight="1" x14ac:dyDescent="0.2">
      <c r="A122" s="190"/>
      <c r="B122" s="2059"/>
      <c r="C122" s="2060"/>
      <c r="D122" s="2118"/>
      <c r="E122" s="2119"/>
      <c r="F122" s="2119"/>
      <c r="G122" s="2119"/>
      <c r="H122" s="2120"/>
      <c r="I122" s="19"/>
      <c r="J122" s="373"/>
      <c r="K122" s="2066"/>
      <c r="L122" s="2066"/>
      <c r="M122" s="2067"/>
      <c r="N122" s="2067"/>
      <c r="O122" s="2068"/>
      <c r="P122" s="2069"/>
      <c r="Q122" s="2069"/>
      <c r="R122" s="2070"/>
      <c r="S122" s="190"/>
      <c r="T122" s="195"/>
      <c r="U122" s="190"/>
      <c r="V122" s="190"/>
      <c r="W122" s="190"/>
      <c r="X122" s="190"/>
      <c r="Y122" s="190"/>
      <c r="Z122" s="190"/>
      <c r="AA122" s="190"/>
      <c r="AB122" s="190"/>
      <c r="AC122" s="190"/>
      <c r="AD122" s="190"/>
      <c r="AE122" s="190"/>
      <c r="AF122" s="190"/>
      <c r="AG122" s="190"/>
      <c r="AH122" s="190"/>
      <c r="AI122" s="190"/>
      <c r="AJ122" s="190"/>
      <c r="AK122" s="190"/>
      <c r="AL122" s="190"/>
      <c r="AM122" s="190"/>
      <c r="AN122" s="190"/>
      <c r="AO122" s="190"/>
    </row>
    <row r="123" spans="1:41" s="4" customFormat="1" ht="21" customHeight="1" x14ac:dyDescent="0.2">
      <c r="A123" s="190"/>
      <c r="B123" s="2059"/>
      <c r="C123" s="2060"/>
      <c r="D123" s="2118"/>
      <c r="E123" s="2119"/>
      <c r="F123" s="2119"/>
      <c r="G123" s="2119"/>
      <c r="H123" s="2120"/>
      <c r="I123" s="19"/>
      <c r="J123" s="373"/>
      <c r="K123" s="2066"/>
      <c r="L123" s="2066"/>
      <c r="M123" s="2067"/>
      <c r="N123" s="2067"/>
      <c r="O123" s="2068"/>
      <c r="P123" s="2069"/>
      <c r="Q123" s="2069"/>
      <c r="R123" s="2070"/>
      <c r="S123" s="190"/>
      <c r="T123" s="195"/>
      <c r="U123" s="190"/>
      <c r="V123" s="190"/>
      <c r="W123" s="190"/>
      <c r="X123" s="190"/>
      <c r="Y123" s="190"/>
      <c r="Z123" s="190"/>
      <c r="AA123" s="190"/>
      <c r="AB123" s="190"/>
      <c r="AC123" s="190"/>
      <c r="AD123" s="190"/>
      <c r="AE123" s="190"/>
      <c r="AF123" s="190"/>
      <c r="AG123" s="190"/>
      <c r="AH123" s="190"/>
      <c r="AI123" s="190"/>
      <c r="AJ123" s="190"/>
      <c r="AK123" s="190"/>
      <c r="AL123" s="190"/>
      <c r="AM123" s="190"/>
      <c r="AN123" s="190"/>
      <c r="AO123" s="190"/>
    </row>
    <row r="124" spans="1:41" s="4" customFormat="1" ht="21" customHeight="1" x14ac:dyDescent="0.2">
      <c r="A124" s="190"/>
      <c r="B124" s="2059"/>
      <c r="C124" s="2060"/>
      <c r="D124" s="2118"/>
      <c r="E124" s="2119"/>
      <c r="F124" s="2119"/>
      <c r="G124" s="2119"/>
      <c r="H124" s="2120"/>
      <c r="I124" s="19"/>
      <c r="J124" s="373"/>
      <c r="K124" s="2066"/>
      <c r="L124" s="2066"/>
      <c r="M124" s="2067"/>
      <c r="N124" s="2067"/>
      <c r="O124" s="2068"/>
      <c r="P124" s="2069"/>
      <c r="Q124" s="2069"/>
      <c r="R124" s="2070"/>
      <c r="S124" s="190"/>
      <c r="T124" s="195"/>
      <c r="U124" s="190"/>
      <c r="V124" s="190"/>
      <c r="W124" s="190"/>
      <c r="X124" s="190"/>
      <c r="Y124" s="190"/>
      <c r="Z124" s="190"/>
      <c r="AA124" s="190"/>
      <c r="AB124" s="190"/>
      <c r="AC124" s="190"/>
      <c r="AD124" s="190"/>
      <c r="AE124" s="190"/>
      <c r="AF124" s="190"/>
      <c r="AG124" s="190"/>
      <c r="AH124" s="190"/>
      <c r="AI124" s="190"/>
      <c r="AJ124" s="190"/>
      <c r="AK124" s="190"/>
      <c r="AL124" s="190"/>
      <c r="AM124" s="190"/>
      <c r="AN124" s="190"/>
      <c r="AO124" s="190"/>
    </row>
    <row r="125" spans="1:41" s="4" customFormat="1" ht="21" customHeight="1" x14ac:dyDescent="0.2">
      <c r="A125" s="190"/>
      <c r="B125" s="2059"/>
      <c r="C125" s="2060"/>
      <c r="D125" s="2118"/>
      <c r="E125" s="2119"/>
      <c r="F125" s="2119"/>
      <c r="G125" s="2119"/>
      <c r="H125" s="2120"/>
      <c r="I125" s="19"/>
      <c r="J125" s="373"/>
      <c r="K125" s="2066"/>
      <c r="L125" s="2066"/>
      <c r="M125" s="2067"/>
      <c r="N125" s="2067"/>
      <c r="O125" s="2068"/>
      <c r="P125" s="2069"/>
      <c r="Q125" s="2069"/>
      <c r="R125" s="2070"/>
      <c r="S125" s="190"/>
      <c r="T125" s="195"/>
      <c r="U125" s="190"/>
      <c r="V125" s="190"/>
      <c r="W125" s="190"/>
      <c r="X125" s="190"/>
      <c r="Y125" s="190"/>
      <c r="Z125" s="190"/>
      <c r="AA125" s="190"/>
      <c r="AB125" s="190"/>
      <c r="AC125" s="190"/>
      <c r="AD125" s="190"/>
      <c r="AE125" s="190"/>
      <c r="AF125" s="190"/>
      <c r="AG125" s="190"/>
      <c r="AH125" s="190"/>
      <c r="AI125" s="190"/>
      <c r="AJ125" s="190"/>
      <c r="AK125" s="190"/>
      <c r="AL125" s="190"/>
      <c r="AM125" s="190"/>
      <c r="AN125" s="190"/>
      <c r="AO125" s="190"/>
    </row>
    <row r="126" spans="1:41" s="4" customFormat="1" ht="21" customHeight="1" x14ac:dyDescent="0.2">
      <c r="A126" s="190"/>
      <c r="B126" s="2059"/>
      <c r="C126" s="2060"/>
      <c r="D126" s="2118"/>
      <c r="E126" s="2119"/>
      <c r="F126" s="2119"/>
      <c r="G126" s="2119"/>
      <c r="H126" s="2120"/>
      <c r="I126" s="19"/>
      <c r="J126" s="373"/>
      <c r="K126" s="2066"/>
      <c r="L126" s="2066"/>
      <c r="M126" s="2067"/>
      <c r="N126" s="2067"/>
      <c r="O126" s="2068"/>
      <c r="P126" s="2069"/>
      <c r="Q126" s="2069"/>
      <c r="R126" s="2070"/>
      <c r="S126" s="190"/>
      <c r="T126" s="195"/>
      <c r="U126" s="190"/>
      <c r="V126" s="190"/>
      <c r="W126" s="190"/>
      <c r="X126" s="190"/>
      <c r="Y126" s="190"/>
      <c r="Z126" s="190"/>
      <c r="AA126" s="190"/>
      <c r="AB126" s="190"/>
      <c r="AC126" s="190"/>
      <c r="AD126" s="190"/>
      <c r="AE126" s="190"/>
      <c r="AF126" s="190"/>
      <c r="AG126" s="190"/>
      <c r="AH126" s="190"/>
      <c r="AI126" s="190"/>
      <c r="AJ126" s="190"/>
      <c r="AK126" s="190"/>
      <c r="AL126" s="190"/>
      <c r="AM126" s="190"/>
      <c r="AN126" s="190"/>
      <c r="AO126" s="190"/>
    </row>
    <row r="127" spans="1:41" s="4" customFormat="1" ht="21" customHeight="1" thickBot="1" x14ac:dyDescent="0.25">
      <c r="A127" s="190"/>
      <c r="B127" s="2061" t="s">
        <v>290</v>
      </c>
      <c r="C127" s="2062"/>
      <c r="D127" s="2062"/>
      <c r="E127" s="2062"/>
      <c r="F127" s="2062"/>
      <c r="G127" s="2062"/>
      <c r="H127" s="2063"/>
      <c r="I127" s="200">
        <f>SUM(I80:I126)</f>
        <v>0</v>
      </c>
      <c r="J127" s="201"/>
      <c r="K127" s="2064">
        <f>SUM(O80:O126)</f>
        <v>0</v>
      </c>
      <c r="L127" s="2062"/>
      <c r="M127" s="2062"/>
      <c r="N127" s="2062"/>
      <c r="O127" s="2062"/>
      <c r="P127" s="2062"/>
      <c r="Q127" s="2062"/>
      <c r="R127" s="2065"/>
      <c r="S127" s="190"/>
      <c r="T127" s="195"/>
      <c r="U127" s="190"/>
      <c r="V127" s="190"/>
      <c r="W127" s="190"/>
      <c r="X127" s="190"/>
      <c r="Y127" s="190"/>
      <c r="Z127" s="190"/>
      <c r="AA127" s="190"/>
      <c r="AB127" s="190"/>
      <c r="AC127" s="190"/>
      <c r="AD127" s="190"/>
      <c r="AE127" s="190"/>
      <c r="AF127" s="190"/>
      <c r="AG127" s="190"/>
      <c r="AH127" s="190"/>
      <c r="AI127" s="190"/>
      <c r="AJ127" s="190"/>
      <c r="AK127" s="190"/>
      <c r="AL127" s="190"/>
      <c r="AM127" s="190"/>
      <c r="AN127" s="190"/>
      <c r="AO127" s="190"/>
    </row>
    <row r="128" spans="1:41" ht="13.5" thickBot="1" x14ac:dyDescent="0.25">
      <c r="B128" s="2061" t="s">
        <v>1435</v>
      </c>
      <c r="C128" s="2062"/>
      <c r="D128" s="2062"/>
      <c r="E128" s="2062"/>
      <c r="F128" s="2062"/>
      <c r="G128" s="2062"/>
      <c r="H128" s="2063"/>
      <c r="I128" s="200">
        <f>I127+I75</f>
        <v>0</v>
      </c>
      <c r="J128" s="201"/>
      <c r="K128" s="2064">
        <f>SUM(O81:O127)</f>
        <v>0</v>
      </c>
      <c r="L128" s="2062"/>
      <c r="M128" s="2062"/>
      <c r="N128" s="2062"/>
      <c r="O128" s="2062"/>
      <c r="P128" s="2062"/>
      <c r="Q128" s="2062"/>
      <c r="R128" s="2065"/>
    </row>
    <row r="129" spans="1:41" s="4" customFormat="1" ht="19.5" hidden="1" customHeight="1" x14ac:dyDescent="0.2">
      <c r="A129" s="190"/>
      <c r="B129" s="2178" t="s">
        <v>179</v>
      </c>
      <c r="C129" s="2179"/>
      <c r="D129" s="2179"/>
      <c r="E129" s="2179"/>
      <c r="F129" s="2179"/>
      <c r="G129" s="2179"/>
      <c r="H129" s="2179"/>
      <c r="I129" s="2179"/>
      <c r="J129" s="2179"/>
      <c r="K129" s="2179"/>
      <c r="L129" s="2179"/>
      <c r="M129" s="2179"/>
      <c r="N129" s="2179"/>
      <c r="O129" s="2179"/>
      <c r="P129" s="2179"/>
      <c r="Q129" s="2179"/>
      <c r="R129" s="2180"/>
      <c r="S129" s="190"/>
      <c r="T129" s="190"/>
      <c r="U129" s="193"/>
      <c r="V129" s="190"/>
      <c r="W129" s="190"/>
      <c r="X129" s="190"/>
      <c r="Y129" s="190"/>
      <c r="Z129" s="190"/>
      <c r="AA129" s="190"/>
      <c r="AB129" s="190"/>
      <c r="AC129" s="190"/>
      <c r="AD129" s="190"/>
      <c r="AE129" s="190"/>
      <c r="AF129" s="190"/>
      <c r="AG129" s="190"/>
      <c r="AH129" s="190"/>
      <c r="AI129" s="190"/>
      <c r="AJ129" s="190"/>
      <c r="AK129" s="190"/>
      <c r="AL129" s="190"/>
      <c r="AM129" s="190"/>
      <c r="AN129" s="190"/>
      <c r="AO129" s="190"/>
    </row>
    <row r="130" spans="1:41" s="4" customFormat="1" ht="29.25" hidden="1" customHeight="1" x14ac:dyDescent="0.2">
      <c r="A130" s="190"/>
      <c r="B130" s="2075" t="s">
        <v>180</v>
      </c>
      <c r="C130" s="2071"/>
      <c r="D130" s="2071" t="s">
        <v>181</v>
      </c>
      <c r="E130" s="2071"/>
      <c r="F130" s="2071"/>
      <c r="G130" s="2071" t="s">
        <v>275</v>
      </c>
      <c r="H130" s="2071"/>
      <c r="I130" s="2076" t="s">
        <v>182</v>
      </c>
      <c r="J130" s="2078" t="s">
        <v>177</v>
      </c>
      <c r="K130" s="2071" t="s">
        <v>378</v>
      </c>
      <c r="L130" s="2071"/>
      <c r="M130" s="2071"/>
      <c r="N130" s="2071"/>
      <c r="O130" s="2149" t="s">
        <v>277</v>
      </c>
      <c r="P130" s="2151"/>
      <c r="Q130" s="2071" t="s">
        <v>276</v>
      </c>
      <c r="R130" s="2099"/>
      <c r="S130" s="190"/>
      <c r="T130" s="195"/>
      <c r="U130" s="190"/>
      <c r="V130" s="190"/>
      <c r="W130" s="190"/>
      <c r="X130" s="190"/>
      <c r="Y130" s="190"/>
      <c r="Z130" s="190"/>
      <c r="AA130" s="190"/>
      <c r="AB130" s="190"/>
      <c r="AC130" s="190"/>
      <c r="AD130" s="190"/>
      <c r="AE130" s="190"/>
      <c r="AF130" s="190"/>
      <c r="AG130" s="190"/>
      <c r="AH130" s="190"/>
      <c r="AI130" s="190"/>
      <c r="AJ130" s="190"/>
      <c r="AK130" s="190"/>
      <c r="AL130" s="190"/>
      <c r="AM130" s="190"/>
      <c r="AN130" s="190"/>
      <c r="AO130" s="190"/>
    </row>
    <row r="131" spans="1:41" s="4" customFormat="1" ht="21" hidden="1" customHeight="1" x14ac:dyDescent="0.2">
      <c r="A131" s="190"/>
      <c r="B131" s="2075"/>
      <c r="C131" s="2071"/>
      <c r="D131" s="2071"/>
      <c r="E131" s="2071"/>
      <c r="F131" s="2071"/>
      <c r="G131" s="2071"/>
      <c r="H131" s="2071"/>
      <c r="I131" s="2077"/>
      <c r="J131" s="2079"/>
      <c r="K131" s="2080" t="s">
        <v>183</v>
      </c>
      <c r="L131" s="2080"/>
      <c r="M131" s="2163" t="s">
        <v>184</v>
      </c>
      <c r="N131" s="2163"/>
      <c r="O131" s="2160"/>
      <c r="P131" s="2162"/>
      <c r="Q131" s="2071"/>
      <c r="R131" s="2099"/>
      <c r="S131" s="190"/>
      <c r="T131" s="195"/>
      <c r="U131" s="190"/>
      <c r="V131" s="190"/>
      <c r="W131" s="190"/>
      <c r="X131" s="190"/>
      <c r="Y131" s="190"/>
      <c r="Z131" s="190"/>
      <c r="AA131" s="190"/>
      <c r="AB131" s="190"/>
      <c r="AC131" s="190"/>
      <c r="AD131" s="190"/>
      <c r="AE131" s="190"/>
      <c r="AF131" s="190"/>
      <c r="AG131" s="190"/>
      <c r="AH131" s="190"/>
      <c r="AI131" s="190"/>
      <c r="AJ131" s="190"/>
      <c r="AK131" s="190"/>
      <c r="AL131" s="190"/>
      <c r="AM131" s="190"/>
      <c r="AN131" s="190"/>
      <c r="AO131" s="190"/>
    </row>
    <row r="132" spans="1:41" s="4" customFormat="1" ht="21" hidden="1" customHeight="1" x14ac:dyDescent="0.2">
      <c r="A132" s="190"/>
      <c r="B132" s="2167"/>
      <c r="C132" s="2168"/>
      <c r="D132" s="2164"/>
      <c r="E132" s="2166"/>
      <c r="F132" s="2165"/>
      <c r="G132" s="2164"/>
      <c r="H132" s="2165"/>
      <c r="I132" s="20"/>
      <c r="J132" s="373"/>
      <c r="K132" s="2066"/>
      <c r="L132" s="2066"/>
      <c r="M132" s="2067"/>
      <c r="N132" s="2067"/>
      <c r="O132" s="2118"/>
      <c r="P132" s="2120"/>
      <c r="Q132" s="2068"/>
      <c r="R132" s="2070"/>
      <c r="S132" s="190"/>
      <c r="T132" s="193"/>
      <c r="U132" s="193"/>
      <c r="V132" s="190"/>
      <c r="W132" s="190"/>
      <c r="X132" s="190"/>
      <c r="Y132" s="190"/>
      <c r="Z132" s="190"/>
      <c r="AA132" s="190"/>
      <c r="AB132" s="190"/>
      <c r="AC132" s="190"/>
      <c r="AD132" s="190"/>
      <c r="AE132" s="190"/>
      <c r="AF132" s="190"/>
      <c r="AG132" s="190"/>
      <c r="AH132" s="190"/>
      <c r="AI132" s="190"/>
      <c r="AJ132" s="190"/>
      <c r="AK132" s="190"/>
      <c r="AL132" s="190"/>
      <c r="AM132" s="190"/>
      <c r="AN132" s="190"/>
      <c r="AO132" s="190"/>
    </row>
    <row r="133" spans="1:41" s="4" customFormat="1" ht="21" hidden="1" customHeight="1" x14ac:dyDescent="0.2">
      <c r="A133" s="190"/>
      <c r="B133" s="2169"/>
      <c r="C133" s="2170"/>
      <c r="D133" s="2164"/>
      <c r="E133" s="2166"/>
      <c r="F133" s="2165"/>
      <c r="G133" s="2164"/>
      <c r="H133" s="2165"/>
      <c r="I133" s="20"/>
      <c r="J133" s="373"/>
      <c r="K133" s="2066"/>
      <c r="L133" s="2066"/>
      <c r="M133" s="2067"/>
      <c r="N133" s="2067"/>
      <c r="O133" s="2118"/>
      <c r="P133" s="2120"/>
      <c r="Q133" s="2068"/>
      <c r="R133" s="2070"/>
      <c r="S133" s="190"/>
      <c r="T133" s="193"/>
      <c r="U133" s="193"/>
      <c r="V133" s="190"/>
      <c r="W133" s="190"/>
      <c r="X133" s="190"/>
      <c r="Y133" s="190"/>
      <c r="Z133" s="190"/>
      <c r="AA133" s="190"/>
      <c r="AB133" s="190"/>
      <c r="AC133" s="190"/>
      <c r="AD133" s="190"/>
      <c r="AE133" s="190"/>
      <c r="AF133" s="190"/>
      <c r="AG133" s="190"/>
      <c r="AH133" s="190"/>
      <c r="AI133" s="190"/>
      <c r="AJ133" s="190"/>
      <c r="AK133" s="190"/>
      <c r="AL133" s="190"/>
      <c r="AM133" s="190"/>
      <c r="AN133" s="190"/>
      <c r="AO133" s="190"/>
    </row>
    <row r="134" spans="1:41" s="4" customFormat="1" ht="21" hidden="1" customHeight="1" x14ac:dyDescent="0.2">
      <c r="A134" s="190"/>
      <c r="B134" s="2169"/>
      <c r="C134" s="2170"/>
      <c r="D134" s="2164"/>
      <c r="E134" s="2166"/>
      <c r="F134" s="2165"/>
      <c r="G134" s="2066"/>
      <c r="H134" s="2066"/>
      <c r="I134" s="20"/>
      <c r="J134" s="373"/>
      <c r="K134" s="2066"/>
      <c r="L134" s="2066"/>
      <c r="M134" s="2067"/>
      <c r="N134" s="2067"/>
      <c r="O134" s="2118"/>
      <c r="P134" s="2120"/>
      <c r="Q134" s="2068"/>
      <c r="R134" s="2070"/>
      <c r="S134" s="190"/>
      <c r="T134" s="193"/>
      <c r="U134" s="193"/>
      <c r="V134" s="190"/>
      <c r="W134" s="190"/>
      <c r="X134" s="190"/>
      <c r="Y134" s="190"/>
      <c r="Z134" s="190"/>
      <c r="AA134" s="190"/>
      <c r="AB134" s="190"/>
      <c r="AC134" s="190"/>
      <c r="AD134" s="190"/>
      <c r="AE134" s="190"/>
      <c r="AF134" s="190"/>
      <c r="AG134" s="190"/>
      <c r="AH134" s="190"/>
      <c r="AI134" s="190"/>
      <c r="AJ134" s="190"/>
      <c r="AK134" s="190"/>
      <c r="AL134" s="190"/>
      <c r="AM134" s="190"/>
      <c r="AN134" s="190"/>
      <c r="AO134" s="190"/>
    </row>
    <row r="135" spans="1:41" s="4" customFormat="1" ht="21" hidden="1" customHeight="1" x14ac:dyDescent="0.2">
      <c r="A135" s="190"/>
      <c r="B135" s="2169"/>
      <c r="C135" s="2170"/>
      <c r="D135" s="2164"/>
      <c r="E135" s="2166"/>
      <c r="F135" s="2165"/>
      <c r="G135" s="2066"/>
      <c r="H135" s="2066"/>
      <c r="I135" s="20"/>
      <c r="J135" s="373"/>
      <c r="K135" s="2066"/>
      <c r="L135" s="2066"/>
      <c r="M135" s="2067"/>
      <c r="N135" s="2067"/>
      <c r="O135" s="2118"/>
      <c r="P135" s="2120"/>
      <c r="Q135" s="2068"/>
      <c r="R135" s="2070"/>
      <c r="S135" s="190"/>
      <c r="T135" s="193"/>
      <c r="U135" s="193"/>
      <c r="V135" s="190"/>
      <c r="W135" s="190"/>
      <c r="X135" s="190"/>
      <c r="Y135" s="190"/>
      <c r="Z135" s="190"/>
      <c r="AA135" s="190"/>
      <c r="AB135" s="190"/>
      <c r="AC135" s="190"/>
      <c r="AD135" s="190"/>
      <c r="AE135" s="190"/>
      <c r="AF135" s="190"/>
      <c r="AG135" s="190"/>
      <c r="AH135" s="190"/>
      <c r="AI135" s="190"/>
      <c r="AJ135" s="190"/>
      <c r="AK135" s="190"/>
      <c r="AL135" s="190"/>
      <c r="AM135" s="190"/>
      <c r="AN135" s="190"/>
      <c r="AO135" s="190"/>
    </row>
    <row r="136" spans="1:41" s="4" customFormat="1" ht="21" hidden="1" customHeight="1" x14ac:dyDescent="0.2">
      <c r="A136" s="190"/>
      <c r="B136" s="2169"/>
      <c r="C136" s="2170"/>
      <c r="D136" s="2164"/>
      <c r="E136" s="2166"/>
      <c r="F136" s="2165"/>
      <c r="G136" s="2066"/>
      <c r="H136" s="2066"/>
      <c r="I136" s="19"/>
      <c r="J136" s="373"/>
      <c r="K136" s="2066"/>
      <c r="L136" s="2066"/>
      <c r="M136" s="2067"/>
      <c r="N136" s="2067"/>
      <c r="O136" s="2118"/>
      <c r="P136" s="2120"/>
      <c r="Q136" s="2068"/>
      <c r="R136" s="2070"/>
      <c r="S136" s="190"/>
      <c r="T136" s="193"/>
      <c r="U136" s="193"/>
      <c r="V136" s="190"/>
      <c r="W136" s="190"/>
      <c r="X136" s="190"/>
      <c r="Y136" s="190"/>
      <c r="Z136" s="190"/>
      <c r="AA136" s="190"/>
      <c r="AB136" s="190"/>
      <c r="AC136" s="190"/>
      <c r="AD136" s="190"/>
      <c r="AE136" s="190"/>
      <c r="AF136" s="190"/>
      <c r="AG136" s="190"/>
      <c r="AH136" s="190"/>
      <c r="AI136" s="190"/>
      <c r="AJ136" s="190"/>
      <c r="AK136" s="190"/>
      <c r="AL136" s="190"/>
      <c r="AM136" s="190"/>
      <c r="AN136" s="190"/>
      <c r="AO136" s="190"/>
    </row>
    <row r="137" spans="1:41" s="4" customFormat="1" ht="21" hidden="1" customHeight="1" x14ac:dyDescent="0.2">
      <c r="A137" s="190"/>
      <c r="B137" s="2169"/>
      <c r="C137" s="2170"/>
      <c r="D137" s="2164"/>
      <c r="E137" s="2166"/>
      <c r="F137" s="2165"/>
      <c r="G137" s="2066"/>
      <c r="H137" s="2066"/>
      <c r="I137" s="20"/>
      <c r="J137" s="373"/>
      <c r="K137" s="2066"/>
      <c r="L137" s="2066"/>
      <c r="M137" s="2067"/>
      <c r="N137" s="2067"/>
      <c r="O137" s="2118"/>
      <c r="P137" s="2120"/>
      <c r="Q137" s="2068"/>
      <c r="R137" s="2070"/>
      <c r="S137" s="190"/>
      <c r="T137" s="193"/>
      <c r="U137" s="193"/>
      <c r="V137" s="190"/>
      <c r="W137" s="190"/>
      <c r="X137" s="190"/>
      <c r="Y137" s="190"/>
      <c r="Z137" s="190"/>
      <c r="AA137" s="190"/>
      <c r="AB137" s="190"/>
      <c r="AC137" s="190"/>
      <c r="AD137" s="190"/>
      <c r="AE137" s="190"/>
      <c r="AF137" s="190"/>
      <c r="AG137" s="190"/>
      <c r="AH137" s="190"/>
      <c r="AI137" s="190"/>
      <c r="AJ137" s="190"/>
      <c r="AK137" s="190"/>
      <c r="AL137" s="190"/>
      <c r="AM137" s="190"/>
      <c r="AN137" s="190"/>
      <c r="AO137" s="190"/>
    </row>
    <row r="138" spans="1:41" s="4" customFormat="1" ht="21" hidden="1" customHeight="1" x14ac:dyDescent="0.2">
      <c r="A138" s="190"/>
      <c r="B138" s="2169"/>
      <c r="C138" s="2170"/>
      <c r="D138" s="2164"/>
      <c r="E138" s="2166"/>
      <c r="F138" s="2165"/>
      <c r="G138" s="2066"/>
      <c r="H138" s="2066"/>
      <c r="I138" s="19"/>
      <c r="J138" s="373"/>
      <c r="K138" s="2066"/>
      <c r="L138" s="2066"/>
      <c r="M138" s="2067"/>
      <c r="N138" s="2067"/>
      <c r="O138" s="2118"/>
      <c r="P138" s="2120"/>
      <c r="Q138" s="2068"/>
      <c r="R138" s="2070"/>
      <c r="S138" s="190"/>
      <c r="T138" s="193"/>
      <c r="U138" s="193"/>
      <c r="V138" s="190"/>
      <c r="W138" s="190"/>
      <c r="X138" s="190"/>
      <c r="Y138" s="190"/>
      <c r="Z138" s="190"/>
      <c r="AA138" s="190"/>
      <c r="AB138" s="190"/>
      <c r="AC138" s="190"/>
      <c r="AD138" s="190"/>
      <c r="AE138" s="190"/>
      <c r="AF138" s="190"/>
      <c r="AG138" s="190"/>
      <c r="AH138" s="190"/>
      <c r="AI138" s="190"/>
      <c r="AJ138" s="190"/>
      <c r="AK138" s="190"/>
      <c r="AL138" s="190"/>
      <c r="AM138" s="190"/>
      <c r="AN138" s="190"/>
      <c r="AO138" s="190"/>
    </row>
    <row r="139" spans="1:41" s="4" customFormat="1" ht="21" hidden="1" customHeight="1" x14ac:dyDescent="0.2">
      <c r="A139" s="190"/>
      <c r="B139" s="2169"/>
      <c r="C139" s="2170"/>
      <c r="D139" s="2164"/>
      <c r="E139" s="2166"/>
      <c r="F139" s="2165"/>
      <c r="G139" s="2066"/>
      <c r="H139" s="2066"/>
      <c r="I139" s="20"/>
      <c r="J139" s="373"/>
      <c r="K139" s="2066"/>
      <c r="L139" s="2066"/>
      <c r="M139" s="2067"/>
      <c r="N139" s="2067"/>
      <c r="O139" s="2118"/>
      <c r="P139" s="2120"/>
      <c r="Q139" s="2068"/>
      <c r="R139" s="2070"/>
      <c r="S139" s="190"/>
      <c r="T139" s="193"/>
      <c r="U139" s="193"/>
      <c r="V139" s="190"/>
      <c r="W139" s="190"/>
      <c r="X139" s="190"/>
      <c r="Y139" s="190"/>
      <c r="Z139" s="190"/>
      <c r="AA139" s="190"/>
      <c r="AB139" s="190"/>
      <c r="AC139" s="190"/>
      <c r="AD139" s="190"/>
      <c r="AE139" s="190"/>
      <c r="AF139" s="190"/>
      <c r="AG139" s="190"/>
      <c r="AH139" s="190"/>
      <c r="AI139" s="190"/>
      <c r="AJ139" s="190"/>
      <c r="AK139" s="190"/>
      <c r="AL139" s="190"/>
      <c r="AM139" s="190"/>
      <c r="AN139" s="190"/>
      <c r="AO139" s="190"/>
    </row>
    <row r="140" spans="1:41" s="4" customFormat="1" ht="21" hidden="1" customHeight="1" x14ac:dyDescent="0.2">
      <c r="A140" s="190"/>
      <c r="B140" s="2169"/>
      <c r="C140" s="2170"/>
      <c r="D140" s="2164"/>
      <c r="E140" s="2166"/>
      <c r="F140" s="2165"/>
      <c r="G140" s="2066"/>
      <c r="H140" s="2066"/>
      <c r="I140" s="20"/>
      <c r="J140" s="373"/>
      <c r="K140" s="2066"/>
      <c r="L140" s="2066"/>
      <c r="M140" s="2067"/>
      <c r="N140" s="2067"/>
      <c r="O140" s="2118"/>
      <c r="P140" s="2120"/>
      <c r="Q140" s="2068"/>
      <c r="R140" s="2070"/>
      <c r="S140" s="190"/>
      <c r="T140" s="193"/>
      <c r="U140" s="193"/>
      <c r="V140" s="190"/>
      <c r="W140" s="190"/>
      <c r="X140" s="190"/>
      <c r="Y140" s="190"/>
      <c r="Z140" s="190"/>
      <c r="AA140" s="190"/>
      <c r="AB140" s="190"/>
      <c r="AC140" s="190"/>
      <c r="AD140" s="190"/>
      <c r="AE140" s="190"/>
      <c r="AF140" s="190"/>
      <c r="AG140" s="190"/>
      <c r="AH140" s="190"/>
      <c r="AI140" s="190"/>
      <c r="AJ140" s="190"/>
      <c r="AK140" s="190"/>
      <c r="AL140" s="190"/>
      <c r="AM140" s="190"/>
      <c r="AN140" s="190"/>
      <c r="AO140" s="190"/>
    </row>
    <row r="141" spans="1:41" s="4" customFormat="1" ht="21" hidden="1" customHeight="1" x14ac:dyDescent="0.2">
      <c r="A141" s="190"/>
      <c r="B141" s="2169"/>
      <c r="C141" s="2170"/>
      <c r="D141" s="2164"/>
      <c r="E141" s="2166"/>
      <c r="F141" s="2165"/>
      <c r="G141" s="2066"/>
      <c r="H141" s="2066"/>
      <c r="I141" s="19"/>
      <c r="J141" s="373"/>
      <c r="K141" s="2066"/>
      <c r="L141" s="2066"/>
      <c r="M141" s="2067"/>
      <c r="N141" s="2067"/>
      <c r="O141" s="2118"/>
      <c r="P141" s="2120"/>
      <c r="Q141" s="2068"/>
      <c r="R141" s="2070"/>
      <c r="S141" s="190"/>
      <c r="T141" s="193"/>
      <c r="U141" s="193"/>
      <c r="V141" s="190"/>
      <c r="W141" s="190"/>
      <c r="X141" s="190"/>
      <c r="Y141" s="190"/>
      <c r="Z141" s="190"/>
      <c r="AA141" s="190"/>
      <c r="AB141" s="190"/>
      <c r="AC141" s="190"/>
      <c r="AD141" s="190"/>
      <c r="AE141" s="190"/>
      <c r="AF141" s="190"/>
      <c r="AG141" s="190"/>
      <c r="AH141" s="190"/>
      <c r="AI141" s="190"/>
      <c r="AJ141" s="190"/>
      <c r="AK141" s="190"/>
      <c r="AL141" s="190"/>
      <c r="AM141" s="190"/>
      <c r="AN141" s="190"/>
      <c r="AO141" s="190"/>
    </row>
    <row r="142" spans="1:41" s="4" customFormat="1" ht="21" hidden="1" customHeight="1" x14ac:dyDescent="0.2">
      <c r="A142" s="190"/>
      <c r="B142" s="2169"/>
      <c r="C142" s="2170"/>
      <c r="D142" s="2164"/>
      <c r="E142" s="2166"/>
      <c r="F142" s="2165"/>
      <c r="G142" s="2066"/>
      <c r="H142" s="2066"/>
      <c r="I142" s="19"/>
      <c r="J142" s="373"/>
      <c r="K142" s="2066"/>
      <c r="L142" s="2066"/>
      <c r="M142" s="2067"/>
      <c r="N142" s="2067"/>
      <c r="O142" s="2118"/>
      <c r="P142" s="2120"/>
      <c r="Q142" s="2068"/>
      <c r="R142" s="2070"/>
      <c r="S142" s="190"/>
      <c r="T142" s="193"/>
      <c r="U142" s="193"/>
      <c r="V142" s="190"/>
      <c r="W142" s="190"/>
      <c r="X142" s="190"/>
      <c r="Y142" s="190"/>
      <c r="Z142" s="190"/>
      <c r="AA142" s="190"/>
      <c r="AB142" s="190"/>
      <c r="AC142" s="190"/>
      <c r="AD142" s="190"/>
      <c r="AE142" s="190"/>
      <c r="AF142" s="190"/>
      <c r="AG142" s="190"/>
      <c r="AH142" s="190"/>
      <c r="AI142" s="190"/>
      <c r="AJ142" s="190"/>
      <c r="AK142" s="190"/>
      <c r="AL142" s="190"/>
      <c r="AM142" s="190"/>
      <c r="AN142" s="190"/>
      <c r="AO142" s="190"/>
    </row>
    <row r="143" spans="1:41" s="4" customFormat="1" ht="21" hidden="1" customHeight="1" x14ac:dyDescent="0.2">
      <c r="A143" s="190"/>
      <c r="B143" s="2169"/>
      <c r="C143" s="2170"/>
      <c r="D143" s="2164"/>
      <c r="E143" s="2166"/>
      <c r="F143" s="2165"/>
      <c r="G143" s="2066"/>
      <c r="H143" s="2066"/>
      <c r="I143" s="19"/>
      <c r="J143" s="373"/>
      <c r="K143" s="2066"/>
      <c r="L143" s="2066"/>
      <c r="M143" s="2067"/>
      <c r="N143" s="2067"/>
      <c r="O143" s="2118"/>
      <c r="P143" s="2120"/>
      <c r="Q143" s="2068"/>
      <c r="R143" s="2070"/>
      <c r="S143" s="190"/>
      <c r="T143" s="193"/>
      <c r="U143" s="193"/>
      <c r="V143" s="190"/>
      <c r="W143" s="190"/>
      <c r="X143" s="190"/>
      <c r="Y143" s="190"/>
      <c r="Z143" s="190"/>
      <c r="AA143" s="190"/>
      <c r="AB143" s="190"/>
      <c r="AC143" s="190"/>
      <c r="AD143" s="190"/>
      <c r="AE143" s="190"/>
      <c r="AF143" s="190"/>
      <c r="AG143" s="190"/>
      <c r="AH143" s="190"/>
      <c r="AI143" s="190"/>
      <c r="AJ143" s="190"/>
      <c r="AK143" s="190"/>
      <c r="AL143" s="190"/>
      <c r="AM143" s="190"/>
      <c r="AN143" s="190"/>
      <c r="AO143" s="190"/>
    </row>
    <row r="144" spans="1:41" s="4" customFormat="1" ht="21" hidden="1" customHeight="1" x14ac:dyDescent="0.2">
      <c r="A144" s="190"/>
      <c r="B144" s="2169"/>
      <c r="C144" s="2170"/>
      <c r="D144" s="2164"/>
      <c r="E144" s="2166"/>
      <c r="F144" s="2165"/>
      <c r="G144" s="2066"/>
      <c r="H144" s="2066"/>
      <c r="I144" s="19"/>
      <c r="J144" s="373"/>
      <c r="K144" s="2066"/>
      <c r="L144" s="2066"/>
      <c r="M144" s="2067"/>
      <c r="N144" s="2067"/>
      <c r="O144" s="2118"/>
      <c r="P144" s="2120"/>
      <c r="Q144" s="2068"/>
      <c r="R144" s="2070"/>
      <c r="S144" s="190"/>
      <c r="T144" s="193"/>
      <c r="U144" s="193"/>
      <c r="V144" s="190"/>
      <c r="W144" s="190"/>
      <c r="X144" s="190"/>
      <c r="Y144" s="190"/>
      <c r="Z144" s="190"/>
      <c r="AA144" s="190"/>
      <c r="AB144" s="190"/>
      <c r="AC144" s="190"/>
      <c r="AD144" s="190"/>
      <c r="AE144" s="190"/>
      <c r="AF144" s="190"/>
      <c r="AG144" s="190"/>
      <c r="AH144" s="190"/>
      <c r="AI144" s="190"/>
      <c r="AJ144" s="190"/>
      <c r="AK144" s="190"/>
      <c r="AL144" s="190"/>
      <c r="AM144" s="190"/>
      <c r="AN144" s="190"/>
      <c r="AO144" s="190"/>
    </row>
    <row r="145" spans="1:41" s="4" customFormat="1" ht="21" hidden="1" customHeight="1" x14ac:dyDescent="0.2">
      <c r="A145" s="190"/>
      <c r="B145" s="2169"/>
      <c r="C145" s="2170"/>
      <c r="D145" s="2164"/>
      <c r="E145" s="2166"/>
      <c r="F145" s="2165"/>
      <c r="G145" s="2066"/>
      <c r="H145" s="2066"/>
      <c r="I145" s="19"/>
      <c r="J145" s="373"/>
      <c r="K145" s="2066"/>
      <c r="L145" s="2066"/>
      <c r="M145" s="2067"/>
      <c r="N145" s="2067"/>
      <c r="O145" s="2118"/>
      <c r="P145" s="2120"/>
      <c r="Q145" s="2068"/>
      <c r="R145" s="2070"/>
      <c r="S145" s="190"/>
      <c r="T145" s="193"/>
      <c r="U145" s="193"/>
      <c r="V145" s="190"/>
      <c r="W145" s="190"/>
      <c r="X145" s="190"/>
      <c r="Y145" s="190"/>
      <c r="Z145" s="190"/>
      <c r="AA145" s="190"/>
      <c r="AB145" s="190"/>
      <c r="AC145" s="190"/>
      <c r="AD145" s="190"/>
      <c r="AE145" s="190"/>
      <c r="AF145" s="190"/>
      <c r="AG145" s="190"/>
      <c r="AH145" s="190"/>
      <c r="AI145" s="190"/>
      <c r="AJ145" s="190"/>
      <c r="AK145" s="190"/>
      <c r="AL145" s="190"/>
      <c r="AM145" s="190"/>
      <c r="AN145" s="190"/>
      <c r="AO145" s="190"/>
    </row>
    <row r="146" spans="1:41" s="4" customFormat="1" ht="21" hidden="1" customHeight="1" x14ac:dyDescent="0.2">
      <c r="A146" s="190"/>
      <c r="B146" s="2169"/>
      <c r="C146" s="2170"/>
      <c r="D146" s="2164"/>
      <c r="E146" s="2166"/>
      <c r="F146" s="2165"/>
      <c r="G146" s="2066"/>
      <c r="H146" s="2066"/>
      <c r="I146" s="19"/>
      <c r="J146" s="373"/>
      <c r="K146" s="2066"/>
      <c r="L146" s="2066"/>
      <c r="M146" s="2067"/>
      <c r="N146" s="2067"/>
      <c r="O146" s="2118"/>
      <c r="P146" s="2120"/>
      <c r="Q146" s="2068"/>
      <c r="R146" s="2070"/>
      <c r="S146" s="190"/>
      <c r="T146" s="195"/>
      <c r="U146" s="190"/>
      <c r="V146" s="190"/>
      <c r="W146" s="190"/>
      <c r="X146" s="190"/>
      <c r="Y146" s="190"/>
      <c r="Z146" s="190"/>
      <c r="AA146" s="190"/>
      <c r="AB146" s="190"/>
      <c r="AC146" s="190"/>
      <c r="AD146" s="190"/>
      <c r="AE146" s="190"/>
      <c r="AF146" s="190"/>
      <c r="AG146" s="190"/>
      <c r="AH146" s="190"/>
      <c r="AI146" s="190"/>
      <c r="AJ146" s="190"/>
      <c r="AK146" s="190"/>
      <c r="AL146" s="190"/>
      <c r="AM146" s="190"/>
      <c r="AN146" s="190"/>
      <c r="AO146" s="190"/>
    </row>
    <row r="147" spans="1:41" s="4" customFormat="1" ht="21" hidden="1" customHeight="1" x14ac:dyDescent="0.2">
      <c r="A147" s="190"/>
      <c r="B147" s="2169"/>
      <c r="C147" s="2170"/>
      <c r="D147" s="2164"/>
      <c r="E147" s="2166"/>
      <c r="F147" s="2165"/>
      <c r="G147" s="2066"/>
      <c r="H147" s="2066"/>
      <c r="I147" s="19"/>
      <c r="J147" s="373"/>
      <c r="K147" s="2066"/>
      <c r="L147" s="2066"/>
      <c r="M147" s="2067"/>
      <c r="N147" s="2067"/>
      <c r="O147" s="2118"/>
      <c r="P147" s="2120"/>
      <c r="Q147" s="2068"/>
      <c r="R147" s="2070"/>
      <c r="S147" s="190"/>
      <c r="T147" s="193"/>
      <c r="U147" s="193"/>
      <c r="V147" s="190"/>
      <c r="W147" s="190"/>
      <c r="X147" s="190"/>
      <c r="Y147" s="190"/>
      <c r="Z147" s="190"/>
      <c r="AA147" s="190"/>
      <c r="AB147" s="190"/>
      <c r="AC147" s="190"/>
      <c r="AD147" s="190"/>
      <c r="AE147" s="190"/>
      <c r="AF147" s="190"/>
      <c r="AG147" s="190"/>
      <c r="AH147" s="190"/>
      <c r="AI147" s="190"/>
      <c r="AJ147" s="190"/>
      <c r="AK147" s="190"/>
      <c r="AL147" s="190"/>
      <c r="AM147" s="190"/>
      <c r="AN147" s="190"/>
      <c r="AO147" s="190"/>
    </row>
    <row r="148" spans="1:41" s="4" customFormat="1" ht="21" hidden="1" customHeight="1" x14ac:dyDescent="0.2">
      <c r="A148" s="190"/>
      <c r="B148" s="2169"/>
      <c r="C148" s="2170"/>
      <c r="D148" s="2164"/>
      <c r="E148" s="2166"/>
      <c r="F148" s="2165"/>
      <c r="G148" s="2066"/>
      <c r="H148" s="2066"/>
      <c r="I148" s="19"/>
      <c r="J148" s="373"/>
      <c r="K148" s="2066"/>
      <c r="L148" s="2066"/>
      <c r="M148" s="2067"/>
      <c r="N148" s="2067"/>
      <c r="O148" s="2118"/>
      <c r="P148" s="2120"/>
      <c r="Q148" s="2068"/>
      <c r="R148" s="2070"/>
      <c r="S148" s="190"/>
      <c r="T148" s="193"/>
      <c r="U148" s="193"/>
      <c r="V148" s="190"/>
      <c r="W148" s="190"/>
      <c r="X148" s="190"/>
      <c r="Y148" s="190"/>
      <c r="Z148" s="190"/>
      <c r="AA148" s="190"/>
      <c r="AB148" s="190"/>
      <c r="AC148" s="190"/>
      <c r="AD148" s="190"/>
      <c r="AE148" s="190"/>
      <c r="AF148" s="190"/>
      <c r="AG148" s="190"/>
      <c r="AH148" s="190"/>
      <c r="AI148" s="190"/>
      <c r="AJ148" s="190"/>
      <c r="AK148" s="190"/>
      <c r="AL148" s="190"/>
      <c r="AM148" s="190"/>
      <c r="AN148" s="190"/>
      <c r="AO148" s="190"/>
    </row>
    <row r="149" spans="1:41" s="4" customFormat="1" ht="21" hidden="1" customHeight="1" x14ac:dyDescent="0.2">
      <c r="A149" s="190"/>
      <c r="B149" s="2169"/>
      <c r="C149" s="2170"/>
      <c r="D149" s="2164"/>
      <c r="E149" s="2166"/>
      <c r="F149" s="2165"/>
      <c r="G149" s="2066"/>
      <c r="H149" s="2066"/>
      <c r="I149" s="19"/>
      <c r="J149" s="373"/>
      <c r="K149" s="2066"/>
      <c r="L149" s="2066"/>
      <c r="M149" s="2067"/>
      <c r="N149" s="2067"/>
      <c r="O149" s="2118"/>
      <c r="P149" s="2120"/>
      <c r="Q149" s="2068"/>
      <c r="R149" s="2070"/>
      <c r="S149" s="190"/>
      <c r="T149" s="195"/>
      <c r="U149" s="190"/>
      <c r="V149" s="190"/>
      <c r="W149" s="190"/>
      <c r="X149" s="190"/>
      <c r="Y149" s="190"/>
      <c r="Z149" s="190"/>
      <c r="AA149" s="190"/>
      <c r="AB149" s="190"/>
      <c r="AC149" s="190"/>
      <c r="AD149" s="190"/>
      <c r="AE149" s="190"/>
      <c r="AF149" s="190"/>
      <c r="AG149" s="190"/>
      <c r="AH149" s="190"/>
      <c r="AI149" s="190"/>
      <c r="AJ149" s="190"/>
      <c r="AK149" s="190"/>
      <c r="AL149" s="190"/>
      <c r="AM149" s="190"/>
      <c r="AN149" s="190"/>
      <c r="AO149" s="190"/>
    </row>
    <row r="150" spans="1:41" s="4" customFormat="1" ht="21" hidden="1" customHeight="1" x14ac:dyDescent="0.2">
      <c r="A150" s="190"/>
      <c r="B150" s="2169"/>
      <c r="C150" s="2170"/>
      <c r="D150" s="2164"/>
      <c r="E150" s="2166"/>
      <c r="F150" s="2165"/>
      <c r="G150" s="2066"/>
      <c r="H150" s="2066"/>
      <c r="I150" s="19"/>
      <c r="J150" s="373"/>
      <c r="K150" s="2066"/>
      <c r="L150" s="2066"/>
      <c r="M150" s="2067"/>
      <c r="N150" s="2067"/>
      <c r="O150" s="2118"/>
      <c r="P150" s="2120"/>
      <c r="Q150" s="2068"/>
      <c r="R150" s="2070"/>
      <c r="S150" s="190"/>
      <c r="T150" s="195"/>
      <c r="U150" s="190"/>
      <c r="V150" s="190"/>
      <c r="W150" s="190"/>
      <c r="X150" s="190"/>
      <c r="Y150" s="190"/>
      <c r="Z150" s="190"/>
      <c r="AA150" s="190"/>
      <c r="AB150" s="190"/>
      <c r="AC150" s="190"/>
      <c r="AD150" s="190"/>
      <c r="AE150" s="190"/>
      <c r="AF150" s="190"/>
      <c r="AG150" s="190"/>
      <c r="AH150" s="190"/>
      <c r="AI150" s="190"/>
      <c r="AJ150" s="190"/>
      <c r="AK150" s="190"/>
      <c r="AL150" s="190"/>
      <c r="AM150" s="190"/>
      <c r="AN150" s="190"/>
      <c r="AO150" s="190"/>
    </row>
    <row r="151" spans="1:41" s="4" customFormat="1" ht="21" hidden="1" customHeight="1" x14ac:dyDescent="0.2">
      <c r="A151" s="190"/>
      <c r="B151" s="2169"/>
      <c r="C151" s="2170"/>
      <c r="D151" s="2164"/>
      <c r="E151" s="2166"/>
      <c r="F151" s="2165"/>
      <c r="G151" s="2066"/>
      <c r="H151" s="2066"/>
      <c r="I151" s="19"/>
      <c r="J151" s="373"/>
      <c r="K151" s="2066"/>
      <c r="L151" s="2066"/>
      <c r="M151" s="2067"/>
      <c r="N151" s="2067"/>
      <c r="O151" s="2118"/>
      <c r="P151" s="2120"/>
      <c r="Q151" s="2068"/>
      <c r="R151" s="2070"/>
      <c r="S151" s="190"/>
      <c r="T151" s="195"/>
      <c r="U151" s="190"/>
      <c r="V151" s="190"/>
      <c r="W151" s="190"/>
      <c r="X151" s="190"/>
      <c r="Y151" s="190"/>
      <c r="Z151" s="190"/>
      <c r="AA151" s="190"/>
      <c r="AB151" s="190"/>
      <c r="AC151" s="190"/>
      <c r="AD151" s="190"/>
      <c r="AE151" s="190"/>
      <c r="AF151" s="190"/>
      <c r="AG151" s="190"/>
      <c r="AH151" s="190"/>
      <c r="AI151" s="190"/>
      <c r="AJ151" s="190"/>
      <c r="AK151" s="190"/>
      <c r="AL151" s="190"/>
      <c r="AM151" s="190"/>
      <c r="AN151" s="190"/>
      <c r="AO151" s="190"/>
    </row>
    <row r="152" spans="1:41" s="4" customFormat="1" ht="21" hidden="1" customHeight="1" x14ac:dyDescent="0.2">
      <c r="A152" s="190"/>
      <c r="B152" s="2169"/>
      <c r="C152" s="2170"/>
      <c r="D152" s="2164"/>
      <c r="E152" s="2166"/>
      <c r="F152" s="2165"/>
      <c r="G152" s="2066"/>
      <c r="H152" s="2066"/>
      <c r="I152" s="19"/>
      <c r="J152" s="373"/>
      <c r="K152" s="2066"/>
      <c r="L152" s="2066"/>
      <c r="M152" s="2067"/>
      <c r="N152" s="2067"/>
      <c r="O152" s="2118"/>
      <c r="P152" s="2120"/>
      <c r="Q152" s="2068"/>
      <c r="R152" s="2070"/>
      <c r="S152" s="190"/>
      <c r="T152" s="195"/>
      <c r="U152" s="190"/>
      <c r="V152" s="190"/>
      <c r="W152" s="190"/>
      <c r="X152" s="190"/>
      <c r="Y152" s="190"/>
      <c r="Z152" s="190"/>
      <c r="AA152" s="190"/>
      <c r="AB152" s="190"/>
      <c r="AC152" s="190"/>
      <c r="AD152" s="190"/>
      <c r="AE152" s="190"/>
      <c r="AF152" s="190"/>
      <c r="AG152" s="190"/>
      <c r="AH152" s="190"/>
      <c r="AI152" s="190"/>
      <c r="AJ152" s="190"/>
      <c r="AK152" s="190"/>
      <c r="AL152" s="190"/>
      <c r="AM152" s="190"/>
      <c r="AN152" s="190"/>
      <c r="AO152" s="190"/>
    </row>
    <row r="153" spans="1:41" s="4" customFormat="1" ht="21" hidden="1" customHeight="1" x14ac:dyDescent="0.2">
      <c r="A153" s="190"/>
      <c r="B153" s="2169"/>
      <c r="C153" s="2170"/>
      <c r="D153" s="2164"/>
      <c r="E153" s="2166"/>
      <c r="F153" s="2165"/>
      <c r="G153" s="2066"/>
      <c r="H153" s="2066"/>
      <c r="I153" s="19"/>
      <c r="J153" s="373"/>
      <c r="K153" s="2066"/>
      <c r="L153" s="2066"/>
      <c r="M153" s="2067"/>
      <c r="N153" s="2067"/>
      <c r="O153" s="2118"/>
      <c r="P153" s="2120"/>
      <c r="Q153" s="2068"/>
      <c r="R153" s="2070"/>
      <c r="S153" s="190"/>
      <c r="T153" s="195"/>
      <c r="U153" s="190"/>
      <c r="V153" s="190"/>
      <c r="W153" s="190"/>
      <c r="X153" s="190"/>
      <c r="Y153" s="190"/>
      <c r="Z153" s="190"/>
      <c r="AA153" s="190"/>
      <c r="AB153" s="190"/>
      <c r="AC153" s="190"/>
      <c r="AD153" s="190"/>
      <c r="AE153" s="190"/>
      <c r="AF153" s="190"/>
      <c r="AG153" s="190"/>
      <c r="AH153" s="190"/>
      <c r="AI153" s="190"/>
      <c r="AJ153" s="190"/>
      <c r="AK153" s="190"/>
      <c r="AL153" s="190"/>
      <c r="AM153" s="190"/>
      <c r="AN153" s="190"/>
      <c r="AO153" s="190"/>
    </row>
    <row r="154" spans="1:41" s="4" customFormat="1" ht="21" hidden="1" customHeight="1" x14ac:dyDescent="0.2">
      <c r="A154" s="190"/>
      <c r="B154" s="2169"/>
      <c r="C154" s="2170"/>
      <c r="D154" s="2164"/>
      <c r="E154" s="2166"/>
      <c r="F154" s="2165"/>
      <c r="G154" s="2066"/>
      <c r="H154" s="2066"/>
      <c r="I154" s="19"/>
      <c r="J154" s="373"/>
      <c r="K154" s="2066"/>
      <c r="L154" s="2066"/>
      <c r="M154" s="2067"/>
      <c r="N154" s="2067"/>
      <c r="O154" s="2118"/>
      <c r="P154" s="2120"/>
      <c r="Q154" s="2068"/>
      <c r="R154" s="2070"/>
      <c r="S154" s="190"/>
      <c r="T154" s="193"/>
      <c r="U154" s="193"/>
      <c r="V154" s="190"/>
      <c r="W154" s="190"/>
      <c r="X154" s="190"/>
      <c r="Y154" s="190"/>
      <c r="Z154" s="190"/>
      <c r="AA154" s="190"/>
      <c r="AB154" s="190"/>
      <c r="AC154" s="190"/>
      <c r="AD154" s="190"/>
      <c r="AE154" s="190"/>
      <c r="AF154" s="190"/>
      <c r="AG154" s="190"/>
      <c r="AH154" s="190"/>
      <c r="AI154" s="190"/>
      <c r="AJ154" s="190"/>
      <c r="AK154" s="190"/>
      <c r="AL154" s="190"/>
      <c r="AM154" s="190"/>
      <c r="AN154" s="190"/>
      <c r="AO154" s="190"/>
    </row>
    <row r="155" spans="1:41" s="4" customFormat="1" ht="21" hidden="1" customHeight="1" x14ac:dyDescent="0.2">
      <c r="A155" s="190"/>
      <c r="B155" s="2169"/>
      <c r="C155" s="2170"/>
      <c r="D155" s="2164"/>
      <c r="E155" s="2166"/>
      <c r="F155" s="2165"/>
      <c r="G155" s="2066"/>
      <c r="H155" s="2066"/>
      <c r="I155" s="19"/>
      <c r="J155" s="373"/>
      <c r="K155" s="2066"/>
      <c r="L155" s="2066"/>
      <c r="M155" s="2067"/>
      <c r="N155" s="2067"/>
      <c r="O155" s="2118"/>
      <c r="P155" s="2120"/>
      <c r="Q155" s="2068"/>
      <c r="R155" s="2070"/>
      <c r="S155" s="190"/>
      <c r="T155" s="195"/>
      <c r="U155" s="190"/>
      <c r="V155" s="190"/>
      <c r="W155" s="190"/>
      <c r="X155" s="190"/>
      <c r="Y155" s="190"/>
      <c r="Z155" s="190"/>
      <c r="AA155" s="190"/>
      <c r="AB155" s="190"/>
      <c r="AC155" s="190"/>
      <c r="AD155" s="190"/>
      <c r="AE155" s="190"/>
      <c r="AF155" s="190"/>
      <c r="AG155" s="190"/>
      <c r="AH155" s="190"/>
      <c r="AI155" s="190"/>
      <c r="AJ155" s="190"/>
      <c r="AK155" s="190"/>
      <c r="AL155" s="190"/>
      <c r="AM155" s="190"/>
      <c r="AN155" s="190"/>
      <c r="AO155" s="190"/>
    </row>
    <row r="156" spans="1:41" s="4" customFormat="1" ht="21" hidden="1" customHeight="1" x14ac:dyDescent="0.2">
      <c r="A156" s="190"/>
      <c r="B156" s="2169"/>
      <c r="C156" s="2170"/>
      <c r="D156" s="2164"/>
      <c r="E156" s="2166"/>
      <c r="F156" s="2165"/>
      <c r="G156" s="2066"/>
      <c r="H156" s="2066"/>
      <c r="I156" s="19"/>
      <c r="J156" s="373"/>
      <c r="K156" s="2066"/>
      <c r="L156" s="2066"/>
      <c r="M156" s="2067"/>
      <c r="N156" s="2067"/>
      <c r="O156" s="2118"/>
      <c r="P156" s="2120"/>
      <c r="Q156" s="2068"/>
      <c r="R156" s="2070"/>
      <c r="S156" s="190"/>
      <c r="T156" s="195"/>
      <c r="U156" s="190"/>
      <c r="V156" s="190"/>
      <c r="W156" s="190"/>
      <c r="X156" s="190"/>
      <c r="Y156" s="190"/>
      <c r="Z156" s="190"/>
      <c r="AA156" s="190"/>
      <c r="AB156" s="190"/>
      <c r="AC156" s="190"/>
      <c r="AD156" s="190"/>
      <c r="AE156" s="190"/>
      <c r="AF156" s="190"/>
      <c r="AG156" s="190"/>
      <c r="AH156" s="190"/>
      <c r="AI156" s="190"/>
      <c r="AJ156" s="190"/>
      <c r="AK156" s="190"/>
      <c r="AL156" s="190"/>
      <c r="AM156" s="190"/>
      <c r="AN156" s="190"/>
      <c r="AO156" s="190"/>
    </row>
    <row r="157" spans="1:41" s="4" customFormat="1" ht="21" hidden="1" customHeight="1" x14ac:dyDescent="0.2">
      <c r="A157" s="190"/>
      <c r="B157" s="2169"/>
      <c r="C157" s="2170"/>
      <c r="D157" s="2164"/>
      <c r="E157" s="2166"/>
      <c r="F157" s="2165"/>
      <c r="G157" s="2066"/>
      <c r="H157" s="2066"/>
      <c r="I157" s="19"/>
      <c r="J157" s="373"/>
      <c r="K157" s="2066"/>
      <c r="L157" s="2066"/>
      <c r="M157" s="2067"/>
      <c r="N157" s="2067"/>
      <c r="O157" s="2118"/>
      <c r="P157" s="2120"/>
      <c r="Q157" s="2068"/>
      <c r="R157" s="2070"/>
      <c r="S157" s="190"/>
      <c r="T157" s="195"/>
      <c r="U157" s="190"/>
      <c r="V157" s="190"/>
      <c r="W157" s="190"/>
      <c r="X157" s="190"/>
      <c r="Y157" s="190"/>
      <c r="Z157" s="190"/>
      <c r="AA157" s="190"/>
      <c r="AB157" s="190"/>
      <c r="AC157" s="190"/>
      <c r="AD157" s="190"/>
      <c r="AE157" s="190"/>
      <c r="AF157" s="190"/>
      <c r="AG157" s="190"/>
      <c r="AH157" s="190"/>
      <c r="AI157" s="190"/>
      <c r="AJ157" s="190"/>
      <c r="AK157" s="190"/>
      <c r="AL157" s="190"/>
      <c r="AM157" s="190"/>
      <c r="AN157" s="190"/>
      <c r="AO157" s="190"/>
    </row>
    <row r="158" spans="1:41" s="4" customFormat="1" ht="21" hidden="1" customHeight="1" x14ac:dyDescent="0.2">
      <c r="A158" s="190"/>
      <c r="B158" s="2169"/>
      <c r="C158" s="2170"/>
      <c r="D158" s="2164"/>
      <c r="E158" s="2166"/>
      <c r="F158" s="2165"/>
      <c r="G158" s="2066"/>
      <c r="H158" s="2066"/>
      <c r="I158" s="19"/>
      <c r="J158" s="373"/>
      <c r="K158" s="2066"/>
      <c r="L158" s="2066"/>
      <c r="M158" s="2067"/>
      <c r="N158" s="2067"/>
      <c r="O158" s="2118"/>
      <c r="P158" s="2120"/>
      <c r="Q158" s="2068"/>
      <c r="R158" s="2070"/>
      <c r="S158" s="190"/>
      <c r="T158" s="195"/>
      <c r="U158" s="190"/>
      <c r="V158" s="190"/>
      <c r="W158" s="190"/>
      <c r="X158" s="190"/>
      <c r="Y158" s="190"/>
      <c r="Z158" s="190"/>
      <c r="AA158" s="190"/>
      <c r="AB158" s="190"/>
      <c r="AC158" s="190"/>
      <c r="AD158" s="190"/>
      <c r="AE158" s="190"/>
      <c r="AF158" s="190"/>
      <c r="AG158" s="190"/>
      <c r="AH158" s="190"/>
      <c r="AI158" s="190"/>
      <c r="AJ158" s="190"/>
      <c r="AK158" s="190"/>
      <c r="AL158" s="190"/>
      <c r="AM158" s="190"/>
      <c r="AN158" s="190"/>
      <c r="AO158" s="190"/>
    </row>
    <row r="159" spans="1:41" s="4" customFormat="1" ht="21" hidden="1" customHeight="1" x14ac:dyDescent="0.2">
      <c r="A159" s="190"/>
      <c r="B159" s="2169"/>
      <c r="C159" s="2170"/>
      <c r="D159" s="2164"/>
      <c r="E159" s="2166"/>
      <c r="F159" s="2165"/>
      <c r="G159" s="2066"/>
      <c r="H159" s="2066"/>
      <c r="I159" s="19"/>
      <c r="J159" s="373"/>
      <c r="K159" s="2066"/>
      <c r="L159" s="2066"/>
      <c r="M159" s="2067"/>
      <c r="N159" s="2067"/>
      <c r="O159" s="2118"/>
      <c r="P159" s="2120"/>
      <c r="Q159" s="2068"/>
      <c r="R159" s="2070"/>
      <c r="S159" s="190"/>
      <c r="T159" s="195"/>
      <c r="U159" s="190"/>
      <c r="V159" s="190"/>
      <c r="W159" s="190"/>
      <c r="X159" s="190"/>
      <c r="Y159" s="190"/>
      <c r="Z159" s="190"/>
      <c r="AA159" s="190"/>
      <c r="AB159" s="190"/>
      <c r="AC159" s="190"/>
      <c r="AD159" s="190"/>
      <c r="AE159" s="190"/>
      <c r="AF159" s="190"/>
      <c r="AG159" s="190"/>
      <c r="AH159" s="190"/>
      <c r="AI159" s="190"/>
      <c r="AJ159" s="190"/>
      <c r="AK159" s="190"/>
      <c r="AL159" s="190"/>
      <c r="AM159" s="190"/>
      <c r="AN159" s="190"/>
      <c r="AO159" s="190"/>
    </row>
    <row r="160" spans="1:41" s="4" customFormat="1" ht="21" hidden="1" customHeight="1" x14ac:dyDescent="0.2">
      <c r="A160" s="190"/>
      <c r="B160" s="2169"/>
      <c r="C160" s="2170"/>
      <c r="D160" s="2066"/>
      <c r="E160" s="2066"/>
      <c r="F160" s="2066"/>
      <c r="G160" s="2066"/>
      <c r="H160" s="2066"/>
      <c r="I160" s="19"/>
      <c r="J160" s="373"/>
      <c r="K160" s="2066"/>
      <c r="L160" s="2066"/>
      <c r="M160" s="2067"/>
      <c r="N160" s="2067"/>
      <c r="O160" s="2118"/>
      <c r="P160" s="2120"/>
      <c r="Q160" s="2068"/>
      <c r="R160" s="2070"/>
      <c r="S160" s="190"/>
      <c r="T160" s="195"/>
      <c r="U160" s="190"/>
      <c r="V160" s="190"/>
      <c r="W160" s="190"/>
      <c r="X160" s="190"/>
      <c r="Y160" s="190"/>
      <c r="Z160" s="190"/>
      <c r="AA160" s="190"/>
      <c r="AB160" s="190"/>
      <c r="AC160" s="190"/>
      <c r="AD160" s="190"/>
      <c r="AE160" s="190"/>
      <c r="AF160" s="190"/>
      <c r="AG160" s="190"/>
      <c r="AH160" s="190"/>
      <c r="AI160" s="190"/>
      <c r="AJ160" s="190"/>
      <c r="AK160" s="190"/>
      <c r="AL160" s="190"/>
      <c r="AM160" s="190"/>
      <c r="AN160" s="190"/>
      <c r="AO160" s="190"/>
    </row>
    <row r="161" spans="1:41" s="4" customFormat="1" ht="21" hidden="1" customHeight="1" x14ac:dyDescent="0.2">
      <c r="A161" s="190"/>
      <c r="B161" s="2169"/>
      <c r="C161" s="2170"/>
      <c r="D161" s="2066"/>
      <c r="E161" s="2066"/>
      <c r="F161" s="2066"/>
      <c r="G161" s="2066"/>
      <c r="H161" s="2066"/>
      <c r="I161" s="19"/>
      <c r="J161" s="373"/>
      <c r="K161" s="2066"/>
      <c r="L161" s="2066"/>
      <c r="M161" s="2067"/>
      <c r="N161" s="2067"/>
      <c r="O161" s="2118"/>
      <c r="P161" s="2120"/>
      <c r="Q161" s="2068"/>
      <c r="R161" s="2070"/>
      <c r="S161" s="190"/>
      <c r="T161" s="195"/>
      <c r="U161" s="190"/>
      <c r="V161" s="190"/>
      <c r="W161" s="190"/>
      <c r="X161" s="190"/>
      <c r="Y161" s="190"/>
      <c r="Z161" s="190"/>
      <c r="AA161" s="190"/>
      <c r="AB161" s="190"/>
      <c r="AC161" s="190"/>
      <c r="AD161" s="190"/>
      <c r="AE161" s="190"/>
      <c r="AF161" s="190"/>
      <c r="AG161" s="190"/>
      <c r="AH161" s="190"/>
      <c r="AI161" s="190"/>
      <c r="AJ161" s="190"/>
      <c r="AK161" s="190"/>
      <c r="AL161" s="190"/>
      <c r="AM161" s="190"/>
      <c r="AN161" s="190"/>
      <c r="AO161" s="190"/>
    </row>
    <row r="162" spans="1:41" s="4" customFormat="1" ht="21" hidden="1" customHeight="1" x14ac:dyDescent="0.2">
      <c r="A162" s="190"/>
      <c r="B162" s="2169"/>
      <c r="C162" s="2170"/>
      <c r="D162" s="2164"/>
      <c r="E162" s="2166"/>
      <c r="F162" s="2165"/>
      <c r="G162" s="2164"/>
      <c r="H162" s="2165"/>
      <c r="I162" s="20"/>
      <c r="J162" s="373"/>
      <c r="K162" s="2066"/>
      <c r="L162" s="2066"/>
      <c r="M162" s="2067"/>
      <c r="N162" s="2067"/>
      <c r="O162" s="2118"/>
      <c r="P162" s="2120"/>
      <c r="Q162" s="2068"/>
      <c r="R162" s="2070"/>
      <c r="S162" s="190"/>
      <c r="T162" s="193"/>
      <c r="U162" s="193"/>
      <c r="V162" s="190"/>
      <c r="W162" s="190"/>
      <c r="X162" s="190"/>
      <c r="Y162" s="190"/>
      <c r="Z162" s="190"/>
      <c r="AA162" s="190"/>
      <c r="AB162" s="190"/>
      <c r="AC162" s="190"/>
      <c r="AD162" s="190"/>
      <c r="AE162" s="190"/>
      <c r="AF162" s="190"/>
      <c r="AG162" s="190"/>
      <c r="AH162" s="190"/>
      <c r="AI162" s="190"/>
      <c r="AJ162" s="190"/>
      <c r="AK162" s="190"/>
      <c r="AL162" s="190"/>
      <c r="AM162" s="190"/>
      <c r="AN162" s="190"/>
      <c r="AO162" s="190"/>
    </row>
    <row r="163" spans="1:41" s="4" customFormat="1" ht="21" hidden="1" customHeight="1" x14ac:dyDescent="0.2">
      <c r="A163" s="190"/>
      <c r="B163" s="2169"/>
      <c r="C163" s="2170"/>
      <c r="D163" s="2164"/>
      <c r="E163" s="2166"/>
      <c r="F163" s="2165"/>
      <c r="G163" s="2066"/>
      <c r="H163" s="2066"/>
      <c r="I163" s="20"/>
      <c r="J163" s="373"/>
      <c r="K163" s="2066"/>
      <c r="L163" s="2066"/>
      <c r="M163" s="2067"/>
      <c r="N163" s="2067"/>
      <c r="O163" s="2118"/>
      <c r="P163" s="2120"/>
      <c r="Q163" s="2068"/>
      <c r="R163" s="2070"/>
      <c r="S163" s="190"/>
      <c r="T163" s="193"/>
      <c r="U163" s="193"/>
      <c r="V163" s="190"/>
      <c r="W163" s="190"/>
      <c r="X163" s="190"/>
      <c r="Y163" s="190"/>
      <c r="Z163" s="190"/>
      <c r="AA163" s="190"/>
      <c r="AB163" s="190"/>
      <c r="AC163" s="190"/>
      <c r="AD163" s="190"/>
      <c r="AE163" s="190"/>
      <c r="AF163" s="190"/>
      <c r="AG163" s="190"/>
      <c r="AH163" s="190"/>
      <c r="AI163" s="190"/>
      <c r="AJ163" s="190"/>
      <c r="AK163" s="190"/>
      <c r="AL163" s="190"/>
      <c r="AM163" s="190"/>
      <c r="AN163" s="190"/>
      <c r="AO163" s="190"/>
    </row>
    <row r="164" spans="1:41" s="4" customFormat="1" ht="21" hidden="1" customHeight="1" x14ac:dyDescent="0.2">
      <c r="A164" s="190"/>
      <c r="B164" s="2169"/>
      <c r="C164" s="2170"/>
      <c r="D164" s="2164"/>
      <c r="E164" s="2166"/>
      <c r="F164" s="2165"/>
      <c r="G164" s="2066"/>
      <c r="H164" s="2066"/>
      <c r="I164" s="20"/>
      <c r="J164" s="373"/>
      <c r="K164" s="2066"/>
      <c r="L164" s="2066"/>
      <c r="M164" s="2067"/>
      <c r="N164" s="2067"/>
      <c r="O164" s="2118"/>
      <c r="P164" s="2120"/>
      <c r="Q164" s="2068"/>
      <c r="R164" s="2070"/>
      <c r="S164" s="190"/>
      <c r="T164" s="193"/>
      <c r="U164" s="193"/>
      <c r="V164" s="190"/>
      <c r="W164" s="190"/>
      <c r="X164" s="190"/>
      <c r="Y164" s="190"/>
      <c r="Z164" s="190"/>
      <c r="AA164" s="190"/>
      <c r="AB164" s="190"/>
      <c r="AC164" s="190"/>
      <c r="AD164" s="190"/>
      <c r="AE164" s="190"/>
      <c r="AF164" s="190"/>
      <c r="AG164" s="190"/>
      <c r="AH164" s="190"/>
      <c r="AI164" s="190"/>
      <c r="AJ164" s="190"/>
      <c r="AK164" s="190"/>
      <c r="AL164" s="190"/>
      <c r="AM164" s="190"/>
      <c r="AN164" s="190"/>
      <c r="AO164" s="190"/>
    </row>
    <row r="165" spans="1:41" s="4" customFormat="1" ht="21" hidden="1" customHeight="1" x14ac:dyDescent="0.2">
      <c r="A165" s="190"/>
      <c r="B165" s="2169"/>
      <c r="C165" s="2170"/>
      <c r="D165" s="2164"/>
      <c r="E165" s="2166"/>
      <c r="F165" s="2165"/>
      <c r="G165" s="2066"/>
      <c r="H165" s="2066"/>
      <c r="I165" s="19"/>
      <c r="J165" s="373"/>
      <c r="K165" s="2066"/>
      <c r="L165" s="2066"/>
      <c r="M165" s="2067"/>
      <c r="N165" s="2067"/>
      <c r="O165" s="2118"/>
      <c r="P165" s="2120"/>
      <c r="Q165" s="2068"/>
      <c r="R165" s="2070"/>
      <c r="S165" s="190"/>
      <c r="T165" s="193"/>
      <c r="U165" s="193"/>
      <c r="V165" s="190"/>
      <c r="W165" s="190"/>
      <c r="X165" s="190"/>
      <c r="Y165" s="190"/>
      <c r="Z165" s="190"/>
      <c r="AA165" s="190"/>
      <c r="AB165" s="190"/>
      <c r="AC165" s="190"/>
      <c r="AD165" s="190"/>
      <c r="AE165" s="190"/>
      <c r="AF165" s="190"/>
      <c r="AG165" s="190"/>
      <c r="AH165" s="190"/>
      <c r="AI165" s="190"/>
      <c r="AJ165" s="190"/>
      <c r="AK165" s="190"/>
      <c r="AL165" s="190"/>
      <c r="AM165" s="190"/>
      <c r="AN165" s="190"/>
      <c r="AO165" s="190"/>
    </row>
    <row r="166" spans="1:41" s="4" customFormat="1" ht="21" hidden="1" customHeight="1" x14ac:dyDescent="0.2">
      <c r="A166" s="190"/>
      <c r="B166" s="2169"/>
      <c r="C166" s="2170"/>
      <c r="D166" s="2164"/>
      <c r="E166" s="2166"/>
      <c r="F166" s="2165"/>
      <c r="G166" s="2066"/>
      <c r="H166" s="2066"/>
      <c r="I166" s="19"/>
      <c r="J166" s="373"/>
      <c r="K166" s="2066"/>
      <c r="L166" s="2066"/>
      <c r="M166" s="2067"/>
      <c r="N166" s="2067"/>
      <c r="O166" s="2118"/>
      <c r="P166" s="2120"/>
      <c r="Q166" s="2068"/>
      <c r="R166" s="2070"/>
      <c r="S166" s="190"/>
      <c r="T166" s="193"/>
      <c r="U166" s="193"/>
      <c r="V166" s="190"/>
      <c r="W166" s="190"/>
      <c r="X166" s="190"/>
      <c r="Y166" s="190"/>
      <c r="Z166" s="190"/>
      <c r="AA166" s="190"/>
      <c r="AB166" s="190"/>
      <c r="AC166" s="190"/>
      <c r="AD166" s="190"/>
      <c r="AE166" s="190"/>
      <c r="AF166" s="190"/>
      <c r="AG166" s="190"/>
      <c r="AH166" s="190"/>
      <c r="AI166" s="190"/>
      <c r="AJ166" s="190"/>
      <c r="AK166" s="190"/>
      <c r="AL166" s="190"/>
      <c r="AM166" s="190"/>
      <c r="AN166" s="190"/>
      <c r="AO166" s="190"/>
    </row>
    <row r="167" spans="1:41" s="4" customFormat="1" ht="21" hidden="1" customHeight="1" x14ac:dyDescent="0.2">
      <c r="A167" s="190"/>
      <c r="B167" s="2169"/>
      <c r="C167" s="2170"/>
      <c r="D167" s="2066"/>
      <c r="E167" s="2066"/>
      <c r="F167" s="2066"/>
      <c r="G167" s="2066"/>
      <c r="H167" s="2066"/>
      <c r="I167" s="19"/>
      <c r="J167" s="373"/>
      <c r="K167" s="2066"/>
      <c r="L167" s="2066"/>
      <c r="M167" s="2067"/>
      <c r="N167" s="2067"/>
      <c r="O167" s="2118"/>
      <c r="P167" s="2120"/>
      <c r="Q167" s="2068"/>
      <c r="R167" s="2070"/>
      <c r="S167" s="190"/>
      <c r="T167" s="193"/>
      <c r="U167" s="193"/>
      <c r="V167" s="190"/>
      <c r="W167" s="190"/>
      <c r="X167" s="190"/>
      <c r="Y167" s="190"/>
      <c r="Z167" s="190"/>
      <c r="AA167" s="190"/>
      <c r="AB167" s="190"/>
      <c r="AC167" s="190"/>
      <c r="AD167" s="190"/>
      <c r="AE167" s="190"/>
      <c r="AF167" s="190"/>
      <c r="AG167" s="190"/>
      <c r="AH167" s="190"/>
      <c r="AI167" s="190"/>
      <c r="AJ167" s="190"/>
      <c r="AK167" s="190"/>
      <c r="AL167" s="190"/>
      <c r="AM167" s="190"/>
      <c r="AN167" s="190"/>
      <c r="AO167" s="190"/>
    </row>
    <row r="168" spans="1:41" s="4" customFormat="1" ht="21" hidden="1" customHeight="1" x14ac:dyDescent="0.2">
      <c r="A168" s="190"/>
      <c r="B168" s="2169"/>
      <c r="C168" s="2170"/>
      <c r="D168" s="2164"/>
      <c r="E168" s="2166"/>
      <c r="F168" s="2165"/>
      <c r="G168" s="2066"/>
      <c r="H168" s="2066"/>
      <c r="I168" s="19"/>
      <c r="J168" s="373"/>
      <c r="K168" s="2066"/>
      <c r="L168" s="2066"/>
      <c r="M168" s="2067"/>
      <c r="N168" s="2067"/>
      <c r="O168" s="2118"/>
      <c r="P168" s="2120"/>
      <c r="Q168" s="2068"/>
      <c r="R168" s="2070"/>
      <c r="S168" s="190"/>
      <c r="T168" s="193"/>
      <c r="U168" s="193"/>
      <c r="V168" s="190"/>
      <c r="W168" s="190"/>
      <c r="X168" s="190"/>
      <c r="Y168" s="190"/>
      <c r="Z168" s="190"/>
      <c r="AA168" s="190"/>
      <c r="AB168" s="190"/>
      <c r="AC168" s="190"/>
      <c r="AD168" s="190"/>
      <c r="AE168" s="190"/>
      <c r="AF168" s="190"/>
      <c r="AG168" s="190"/>
      <c r="AH168" s="190"/>
      <c r="AI168" s="190"/>
      <c r="AJ168" s="190"/>
      <c r="AK168" s="190"/>
      <c r="AL168" s="190"/>
      <c r="AM168" s="190"/>
      <c r="AN168" s="190"/>
      <c r="AO168" s="190"/>
    </row>
    <row r="169" spans="1:41" s="4" customFormat="1" ht="21" hidden="1" customHeight="1" x14ac:dyDescent="0.2">
      <c r="A169" s="190"/>
      <c r="B169" s="2169"/>
      <c r="C169" s="2170"/>
      <c r="D169" s="2164"/>
      <c r="E169" s="2166"/>
      <c r="F169" s="2165"/>
      <c r="G169" s="2066"/>
      <c r="H169" s="2066"/>
      <c r="I169" s="19"/>
      <c r="J169" s="373"/>
      <c r="K169" s="2066"/>
      <c r="L169" s="2066"/>
      <c r="M169" s="2067"/>
      <c r="N169" s="2067"/>
      <c r="O169" s="2118"/>
      <c r="P169" s="2120"/>
      <c r="Q169" s="2068"/>
      <c r="R169" s="2070"/>
      <c r="S169" s="190"/>
      <c r="T169" s="193"/>
      <c r="U169" s="193"/>
      <c r="V169" s="190"/>
      <c r="W169" s="190"/>
      <c r="X169" s="190"/>
      <c r="Y169" s="190"/>
      <c r="Z169" s="190"/>
      <c r="AA169" s="190"/>
      <c r="AB169" s="190"/>
      <c r="AC169" s="190"/>
      <c r="AD169" s="190"/>
      <c r="AE169" s="190"/>
      <c r="AF169" s="190"/>
      <c r="AG169" s="190"/>
      <c r="AH169" s="190"/>
      <c r="AI169" s="190"/>
      <c r="AJ169" s="190"/>
      <c r="AK169" s="190"/>
      <c r="AL169" s="190"/>
      <c r="AM169" s="190"/>
      <c r="AN169" s="190"/>
      <c r="AO169" s="190"/>
    </row>
    <row r="170" spans="1:41" s="4" customFormat="1" ht="21" hidden="1" customHeight="1" x14ac:dyDescent="0.2">
      <c r="A170" s="190"/>
      <c r="B170" s="2169"/>
      <c r="C170" s="2170"/>
      <c r="D170" s="2164"/>
      <c r="E170" s="2166"/>
      <c r="F170" s="2165"/>
      <c r="G170" s="2066"/>
      <c r="H170" s="2066"/>
      <c r="I170" s="19"/>
      <c r="J170" s="373"/>
      <c r="K170" s="2066"/>
      <c r="L170" s="2066"/>
      <c r="M170" s="2067"/>
      <c r="N170" s="2067"/>
      <c r="O170" s="2118"/>
      <c r="P170" s="2120"/>
      <c r="Q170" s="2068"/>
      <c r="R170" s="2070"/>
      <c r="S170" s="190"/>
      <c r="T170" s="195"/>
      <c r="U170" s="190"/>
      <c r="V170" s="190"/>
      <c r="W170" s="190"/>
      <c r="X170" s="190"/>
      <c r="Y170" s="190"/>
      <c r="Z170" s="190"/>
      <c r="AA170" s="190"/>
      <c r="AB170" s="190"/>
      <c r="AC170" s="190"/>
      <c r="AD170" s="190"/>
      <c r="AE170" s="190"/>
      <c r="AF170" s="190"/>
      <c r="AG170" s="190"/>
      <c r="AH170" s="190"/>
      <c r="AI170" s="190"/>
      <c r="AJ170" s="190"/>
      <c r="AK170" s="190"/>
      <c r="AL170" s="190"/>
      <c r="AM170" s="190"/>
      <c r="AN170" s="190"/>
      <c r="AO170" s="190"/>
    </row>
    <row r="171" spans="1:41" s="4" customFormat="1" ht="21" hidden="1" customHeight="1" x14ac:dyDescent="0.2">
      <c r="A171" s="190"/>
      <c r="B171" s="2169"/>
      <c r="C171" s="2170"/>
      <c r="D171" s="2164"/>
      <c r="E171" s="2166"/>
      <c r="F171" s="2165"/>
      <c r="G171" s="2066"/>
      <c r="H171" s="2066"/>
      <c r="I171" s="19"/>
      <c r="J171" s="373"/>
      <c r="K171" s="2066"/>
      <c r="L171" s="2066"/>
      <c r="M171" s="2067"/>
      <c r="N171" s="2067"/>
      <c r="O171" s="2118"/>
      <c r="P171" s="2120"/>
      <c r="Q171" s="2068"/>
      <c r="R171" s="2070"/>
      <c r="S171" s="190"/>
      <c r="T171" s="195"/>
      <c r="U171" s="190"/>
      <c r="V171" s="190"/>
      <c r="W171" s="190"/>
      <c r="X171" s="190"/>
      <c r="Y171" s="190"/>
      <c r="Z171" s="190"/>
      <c r="AA171" s="190"/>
      <c r="AB171" s="190"/>
      <c r="AC171" s="190"/>
      <c r="AD171" s="190"/>
      <c r="AE171" s="190"/>
      <c r="AF171" s="190"/>
      <c r="AG171" s="190"/>
      <c r="AH171" s="190"/>
      <c r="AI171" s="190"/>
      <c r="AJ171" s="190"/>
      <c r="AK171" s="190"/>
      <c r="AL171" s="190"/>
      <c r="AM171" s="190"/>
      <c r="AN171" s="190"/>
      <c r="AO171" s="190"/>
    </row>
    <row r="172" spans="1:41" s="4" customFormat="1" ht="21" hidden="1" customHeight="1" x14ac:dyDescent="0.2">
      <c r="A172" s="190"/>
      <c r="B172" s="2169"/>
      <c r="C172" s="2170"/>
      <c r="D172" s="2164"/>
      <c r="E172" s="2166"/>
      <c r="F172" s="2165"/>
      <c r="G172" s="2066"/>
      <c r="H172" s="2066"/>
      <c r="I172" s="19"/>
      <c r="J172" s="373"/>
      <c r="K172" s="2066"/>
      <c r="L172" s="2066"/>
      <c r="M172" s="2067"/>
      <c r="N172" s="2067"/>
      <c r="O172" s="2118"/>
      <c r="P172" s="2120"/>
      <c r="Q172" s="2068"/>
      <c r="R172" s="2070"/>
      <c r="S172" s="190"/>
      <c r="T172" s="195"/>
      <c r="U172" s="190"/>
      <c r="V172" s="190"/>
      <c r="W172" s="190"/>
      <c r="X172" s="190"/>
      <c r="Y172" s="190"/>
      <c r="Z172" s="190"/>
      <c r="AA172" s="190"/>
      <c r="AB172" s="190"/>
      <c r="AC172" s="190"/>
      <c r="AD172" s="190"/>
      <c r="AE172" s="190"/>
      <c r="AF172" s="190"/>
      <c r="AG172" s="190"/>
      <c r="AH172" s="190"/>
      <c r="AI172" s="190"/>
      <c r="AJ172" s="190"/>
      <c r="AK172" s="190"/>
      <c r="AL172" s="190"/>
      <c r="AM172" s="190"/>
      <c r="AN172" s="190"/>
      <c r="AO172" s="190"/>
    </row>
    <row r="173" spans="1:41" s="4" customFormat="1" ht="21" hidden="1" customHeight="1" x14ac:dyDescent="0.2">
      <c r="A173" s="190"/>
      <c r="B173" s="2169"/>
      <c r="C173" s="2170"/>
      <c r="D173" s="2164"/>
      <c r="E173" s="2166"/>
      <c r="F173" s="2165"/>
      <c r="G173" s="2066"/>
      <c r="H173" s="2066"/>
      <c r="I173" s="19"/>
      <c r="J173" s="373"/>
      <c r="K173" s="2066"/>
      <c r="L173" s="2066"/>
      <c r="M173" s="2067"/>
      <c r="N173" s="2067"/>
      <c r="O173" s="2118"/>
      <c r="P173" s="2120"/>
      <c r="Q173" s="2068"/>
      <c r="R173" s="2070"/>
      <c r="S173" s="190"/>
      <c r="T173" s="195"/>
      <c r="U173" s="190"/>
      <c r="V173" s="190"/>
      <c r="W173" s="190"/>
      <c r="X173" s="190"/>
      <c r="Y173" s="190"/>
      <c r="Z173" s="190"/>
      <c r="AA173" s="190"/>
      <c r="AB173" s="190"/>
      <c r="AC173" s="190"/>
      <c r="AD173" s="190"/>
      <c r="AE173" s="190"/>
      <c r="AF173" s="190"/>
      <c r="AG173" s="190"/>
      <c r="AH173" s="190"/>
      <c r="AI173" s="190"/>
      <c r="AJ173" s="190"/>
      <c r="AK173" s="190"/>
      <c r="AL173" s="190"/>
      <c r="AM173" s="190"/>
      <c r="AN173" s="190"/>
      <c r="AO173" s="190"/>
    </row>
    <row r="174" spans="1:41" s="4" customFormat="1" ht="21" hidden="1" customHeight="1" x14ac:dyDescent="0.2">
      <c r="A174" s="190"/>
      <c r="B174" s="2169"/>
      <c r="C174" s="2170"/>
      <c r="D174" s="2164"/>
      <c r="E174" s="2166"/>
      <c r="F174" s="2165"/>
      <c r="G174" s="2066"/>
      <c r="H174" s="2066"/>
      <c r="I174" s="19"/>
      <c r="J174" s="373"/>
      <c r="K174" s="2066"/>
      <c r="L174" s="2066"/>
      <c r="M174" s="2067"/>
      <c r="N174" s="2067"/>
      <c r="O174" s="2118"/>
      <c r="P174" s="2120"/>
      <c r="Q174" s="2068"/>
      <c r="R174" s="2070"/>
      <c r="S174" s="190"/>
      <c r="T174" s="195"/>
      <c r="U174" s="190"/>
      <c r="V174" s="190"/>
      <c r="W174" s="190"/>
      <c r="X174" s="190"/>
      <c r="Y174" s="190"/>
      <c r="Z174" s="190"/>
      <c r="AA174" s="190"/>
      <c r="AB174" s="190"/>
      <c r="AC174" s="190"/>
      <c r="AD174" s="190"/>
      <c r="AE174" s="190"/>
      <c r="AF174" s="190"/>
      <c r="AG174" s="190"/>
      <c r="AH174" s="190"/>
      <c r="AI174" s="190"/>
      <c r="AJ174" s="190"/>
      <c r="AK174" s="190"/>
      <c r="AL174" s="190"/>
      <c r="AM174" s="190"/>
      <c r="AN174" s="190"/>
      <c r="AO174" s="190"/>
    </row>
    <row r="175" spans="1:41" s="4" customFormat="1" ht="21" hidden="1" customHeight="1" x14ac:dyDescent="0.2">
      <c r="A175" s="190"/>
      <c r="B175" s="2169"/>
      <c r="C175" s="2170"/>
      <c r="D175" s="2066"/>
      <c r="E175" s="2066"/>
      <c r="F175" s="2066"/>
      <c r="G175" s="2066"/>
      <c r="H175" s="2066"/>
      <c r="I175" s="19"/>
      <c r="J175" s="373"/>
      <c r="K175" s="2066"/>
      <c r="L175" s="2066"/>
      <c r="M175" s="2067"/>
      <c r="N175" s="2067"/>
      <c r="O175" s="2118"/>
      <c r="P175" s="2120"/>
      <c r="Q175" s="2068"/>
      <c r="R175" s="2070"/>
      <c r="S175" s="190"/>
      <c r="T175" s="195"/>
      <c r="U175" s="190"/>
      <c r="V175" s="190"/>
      <c r="W175" s="190"/>
      <c r="X175" s="190"/>
      <c r="Y175" s="190"/>
      <c r="Z175" s="190"/>
      <c r="AA175" s="190"/>
      <c r="AB175" s="190"/>
      <c r="AC175" s="190"/>
      <c r="AD175" s="190"/>
      <c r="AE175" s="190"/>
      <c r="AF175" s="190"/>
      <c r="AG175" s="190"/>
      <c r="AH175" s="190"/>
      <c r="AI175" s="190"/>
      <c r="AJ175" s="190"/>
      <c r="AK175" s="190"/>
      <c r="AL175" s="190"/>
      <c r="AM175" s="190"/>
      <c r="AN175" s="190"/>
      <c r="AO175" s="190"/>
    </row>
    <row r="176" spans="1:41" s="4" customFormat="1" ht="21" hidden="1" customHeight="1" x14ac:dyDescent="0.2">
      <c r="A176" s="190"/>
      <c r="B176" s="2169"/>
      <c r="C176" s="2170"/>
      <c r="D176" s="2066"/>
      <c r="E176" s="2066"/>
      <c r="F176" s="2066"/>
      <c r="G176" s="2066"/>
      <c r="H176" s="2066"/>
      <c r="I176" s="19"/>
      <c r="J176" s="373"/>
      <c r="K176" s="2066"/>
      <c r="L176" s="2066"/>
      <c r="M176" s="2067"/>
      <c r="N176" s="2067"/>
      <c r="O176" s="2118"/>
      <c r="P176" s="2120"/>
      <c r="Q176" s="2068"/>
      <c r="R176" s="2070"/>
      <c r="S176" s="190"/>
      <c r="T176" s="195"/>
      <c r="U176" s="190"/>
      <c r="V176" s="190"/>
      <c r="W176" s="190"/>
      <c r="X176" s="190"/>
      <c r="Y176" s="190"/>
      <c r="Z176" s="190"/>
      <c r="AA176" s="190"/>
      <c r="AB176" s="190"/>
      <c r="AC176" s="190"/>
      <c r="AD176" s="190"/>
      <c r="AE176" s="190"/>
      <c r="AF176" s="190"/>
      <c r="AG176" s="190"/>
      <c r="AH176" s="190"/>
      <c r="AI176" s="190"/>
      <c r="AJ176" s="190"/>
      <c r="AK176" s="190"/>
      <c r="AL176" s="190"/>
      <c r="AM176" s="190"/>
      <c r="AN176" s="190"/>
      <c r="AO176" s="190"/>
    </row>
    <row r="177" spans="1:41" s="4" customFormat="1" ht="21" hidden="1" customHeight="1" x14ac:dyDescent="0.2">
      <c r="A177" s="190"/>
      <c r="B177" s="2169"/>
      <c r="C177" s="2170"/>
      <c r="D177" s="2066"/>
      <c r="E177" s="2066"/>
      <c r="F177" s="2066"/>
      <c r="G177" s="2066"/>
      <c r="H177" s="2066"/>
      <c r="I177" s="19"/>
      <c r="J177" s="373"/>
      <c r="K177" s="2066"/>
      <c r="L177" s="2066"/>
      <c r="M177" s="2067"/>
      <c r="N177" s="2067"/>
      <c r="O177" s="2118"/>
      <c r="P177" s="2120"/>
      <c r="Q177" s="2068"/>
      <c r="R177" s="2070"/>
      <c r="S177" s="190"/>
      <c r="T177" s="195"/>
      <c r="U177" s="190"/>
      <c r="V177" s="190"/>
      <c r="W177" s="190"/>
      <c r="X177" s="190"/>
      <c r="Y177" s="190"/>
      <c r="Z177" s="190"/>
      <c r="AA177" s="190"/>
      <c r="AB177" s="190"/>
      <c r="AC177" s="190"/>
      <c r="AD177" s="190"/>
      <c r="AE177" s="190"/>
      <c r="AF177" s="190"/>
      <c r="AG177" s="190"/>
      <c r="AH177" s="190"/>
      <c r="AI177" s="190"/>
      <c r="AJ177" s="190"/>
      <c r="AK177" s="190"/>
      <c r="AL177" s="190"/>
      <c r="AM177" s="190"/>
      <c r="AN177" s="190"/>
      <c r="AO177" s="190"/>
    </row>
    <row r="178" spans="1:41" s="4" customFormat="1" ht="21" hidden="1" customHeight="1" x14ac:dyDescent="0.2">
      <c r="A178" s="190"/>
      <c r="B178" s="2171"/>
      <c r="C178" s="2172"/>
      <c r="D178" s="2066"/>
      <c r="E178" s="2066"/>
      <c r="F178" s="2066"/>
      <c r="G178" s="2066"/>
      <c r="H178" s="2066"/>
      <c r="I178" s="19"/>
      <c r="J178" s="373"/>
      <c r="K178" s="2066"/>
      <c r="L178" s="2066"/>
      <c r="M178" s="2067"/>
      <c r="N178" s="2067"/>
      <c r="O178" s="2118"/>
      <c r="P178" s="2120"/>
      <c r="Q178" s="2068"/>
      <c r="R178" s="2070"/>
      <c r="S178" s="190"/>
      <c r="T178" s="195"/>
      <c r="U178" s="190"/>
      <c r="V178" s="190"/>
      <c r="W178" s="190"/>
      <c r="X178" s="190"/>
      <c r="Y178" s="190"/>
      <c r="Z178" s="190"/>
      <c r="AA178" s="190"/>
      <c r="AB178" s="190"/>
      <c r="AC178" s="190"/>
      <c r="AD178" s="190"/>
      <c r="AE178" s="190"/>
      <c r="AF178" s="190"/>
      <c r="AG178" s="190"/>
      <c r="AH178" s="190"/>
      <c r="AI178" s="190"/>
      <c r="AJ178" s="190"/>
      <c r="AK178" s="190"/>
      <c r="AL178" s="190"/>
      <c r="AM178" s="190"/>
      <c r="AN178" s="190"/>
      <c r="AO178" s="190"/>
    </row>
    <row r="179" spans="1:41" s="4" customFormat="1" ht="21" hidden="1" customHeight="1" x14ac:dyDescent="0.2">
      <c r="A179" s="190"/>
      <c r="B179" s="2173" t="s">
        <v>290</v>
      </c>
      <c r="C179" s="2174"/>
      <c r="D179" s="2174"/>
      <c r="E179" s="2174"/>
      <c r="F179" s="2174"/>
      <c r="G179" s="2174"/>
      <c r="H179" s="2175"/>
      <c r="I179" s="184">
        <f>SUM(I132:I178)</f>
        <v>0</v>
      </c>
      <c r="J179" s="279"/>
      <c r="K179" s="2176">
        <f>SUM(O132:O178)</f>
        <v>0</v>
      </c>
      <c r="L179" s="2174"/>
      <c r="M179" s="2174"/>
      <c r="N179" s="2174"/>
      <c r="O179" s="2174"/>
      <c r="P179" s="2174"/>
      <c r="Q179" s="2174"/>
      <c r="R179" s="2177"/>
      <c r="S179" s="190"/>
      <c r="T179" s="195"/>
      <c r="U179" s="190"/>
      <c r="V179" s="190"/>
      <c r="W179" s="190"/>
      <c r="X179" s="190"/>
      <c r="Y179" s="190"/>
      <c r="Z179" s="190"/>
      <c r="AA179" s="190"/>
      <c r="AB179" s="190"/>
      <c r="AC179" s="190"/>
      <c r="AD179" s="190"/>
      <c r="AE179" s="190"/>
      <c r="AF179" s="190"/>
      <c r="AG179" s="190"/>
      <c r="AH179" s="190"/>
      <c r="AI179" s="190"/>
      <c r="AJ179" s="190"/>
      <c r="AK179" s="190"/>
      <c r="AL179" s="190"/>
      <c r="AM179" s="190"/>
      <c r="AN179" s="190"/>
      <c r="AO179" s="190"/>
    </row>
    <row r="180" spans="1:41" hidden="1" x14ac:dyDescent="0.2">
      <c r="B180" s="196"/>
      <c r="R180" s="197"/>
    </row>
    <row r="181" spans="1:41" s="4" customFormat="1" ht="19.5" hidden="1" customHeight="1" x14ac:dyDescent="0.2">
      <c r="A181" s="190"/>
      <c r="B181" s="2178" t="s">
        <v>179</v>
      </c>
      <c r="C181" s="2179"/>
      <c r="D181" s="2179"/>
      <c r="E181" s="2179"/>
      <c r="F181" s="2179"/>
      <c r="G181" s="2179"/>
      <c r="H181" s="2179"/>
      <c r="I181" s="2179"/>
      <c r="J181" s="2179"/>
      <c r="K181" s="2179"/>
      <c r="L181" s="2179"/>
      <c r="M181" s="2179"/>
      <c r="N181" s="2179"/>
      <c r="O181" s="2179"/>
      <c r="P181" s="2179"/>
      <c r="Q181" s="2179"/>
      <c r="R181" s="2180"/>
      <c r="S181" s="190"/>
      <c r="T181" s="190"/>
      <c r="U181" s="193"/>
      <c r="V181" s="190"/>
      <c r="W181" s="190"/>
      <c r="X181" s="190"/>
      <c r="Y181" s="190"/>
      <c r="Z181" s="190"/>
      <c r="AA181" s="190"/>
      <c r="AB181" s="190"/>
      <c r="AC181" s="190"/>
      <c r="AD181" s="190"/>
      <c r="AE181" s="190"/>
      <c r="AF181" s="190"/>
      <c r="AG181" s="190"/>
      <c r="AH181" s="190"/>
      <c r="AI181" s="190"/>
      <c r="AJ181" s="190"/>
      <c r="AK181" s="190"/>
      <c r="AL181" s="190"/>
      <c r="AM181" s="190"/>
      <c r="AN181" s="190"/>
      <c r="AO181" s="190"/>
    </row>
    <row r="182" spans="1:41" s="4" customFormat="1" ht="29.25" hidden="1" customHeight="1" x14ac:dyDescent="0.2">
      <c r="A182" s="190"/>
      <c r="B182" s="2075" t="s">
        <v>180</v>
      </c>
      <c r="C182" s="2071"/>
      <c r="D182" s="2071" t="s">
        <v>181</v>
      </c>
      <c r="E182" s="2071"/>
      <c r="F182" s="2071"/>
      <c r="G182" s="2071" t="s">
        <v>275</v>
      </c>
      <c r="H182" s="2071"/>
      <c r="I182" s="2076" t="s">
        <v>182</v>
      </c>
      <c r="J182" s="2078" t="s">
        <v>177</v>
      </c>
      <c r="K182" s="2071" t="s">
        <v>378</v>
      </c>
      <c r="L182" s="2071"/>
      <c r="M182" s="2071"/>
      <c r="N182" s="2071"/>
      <c r="O182" s="2149" t="s">
        <v>277</v>
      </c>
      <c r="P182" s="2151"/>
      <c r="Q182" s="2071" t="s">
        <v>276</v>
      </c>
      <c r="R182" s="2099"/>
      <c r="S182" s="190"/>
      <c r="T182" s="195"/>
      <c r="U182" s="190"/>
      <c r="V182" s="190"/>
      <c r="W182" s="190"/>
      <c r="X182" s="190"/>
      <c r="Y182" s="190"/>
      <c r="Z182" s="190"/>
      <c r="AA182" s="190"/>
      <c r="AB182" s="190"/>
      <c r="AC182" s="190"/>
      <c r="AD182" s="190"/>
      <c r="AE182" s="190"/>
      <c r="AF182" s="190"/>
      <c r="AG182" s="190"/>
      <c r="AH182" s="190"/>
      <c r="AI182" s="190"/>
      <c r="AJ182" s="190"/>
      <c r="AK182" s="190"/>
      <c r="AL182" s="190"/>
      <c r="AM182" s="190"/>
      <c r="AN182" s="190"/>
      <c r="AO182" s="190"/>
    </row>
    <row r="183" spans="1:41" s="4" customFormat="1" ht="21" hidden="1" customHeight="1" x14ac:dyDescent="0.2">
      <c r="A183" s="190"/>
      <c r="B183" s="2075"/>
      <c r="C183" s="2071"/>
      <c r="D183" s="2071"/>
      <c r="E183" s="2071"/>
      <c r="F183" s="2071"/>
      <c r="G183" s="2071"/>
      <c r="H183" s="2071"/>
      <c r="I183" s="2077"/>
      <c r="J183" s="2079"/>
      <c r="K183" s="2080" t="s">
        <v>183</v>
      </c>
      <c r="L183" s="2080"/>
      <c r="M183" s="2163" t="s">
        <v>184</v>
      </c>
      <c r="N183" s="2163"/>
      <c r="O183" s="2160"/>
      <c r="P183" s="2162"/>
      <c r="Q183" s="2071"/>
      <c r="R183" s="2099"/>
      <c r="S183" s="190"/>
      <c r="T183" s="195"/>
      <c r="U183" s="190"/>
      <c r="V183" s="190"/>
      <c r="W183" s="190"/>
      <c r="X183" s="190"/>
      <c r="Y183" s="190"/>
      <c r="Z183" s="190"/>
      <c r="AA183" s="190"/>
      <c r="AB183" s="190"/>
      <c r="AC183" s="190"/>
      <c r="AD183" s="190"/>
      <c r="AE183" s="190"/>
      <c r="AF183" s="190"/>
      <c r="AG183" s="190"/>
      <c r="AH183" s="190"/>
      <c r="AI183" s="190"/>
      <c r="AJ183" s="190"/>
      <c r="AK183" s="190"/>
      <c r="AL183" s="190"/>
      <c r="AM183" s="190"/>
      <c r="AN183" s="190"/>
      <c r="AO183" s="190"/>
    </row>
    <row r="184" spans="1:41" s="4" customFormat="1" ht="21" hidden="1" customHeight="1" x14ac:dyDescent="0.2">
      <c r="A184" s="190"/>
      <c r="B184" s="2167"/>
      <c r="C184" s="2168"/>
      <c r="D184" s="2164"/>
      <c r="E184" s="2166"/>
      <c r="F184" s="2165"/>
      <c r="G184" s="2164"/>
      <c r="H184" s="2165"/>
      <c r="I184" s="20"/>
      <c r="J184" s="373"/>
      <c r="K184" s="2066"/>
      <c r="L184" s="2066"/>
      <c r="M184" s="2067"/>
      <c r="N184" s="2067"/>
      <c r="O184" s="2118"/>
      <c r="P184" s="2120"/>
      <c r="Q184" s="2068"/>
      <c r="R184" s="2070"/>
      <c r="S184" s="190"/>
      <c r="T184" s="193"/>
      <c r="U184" s="193"/>
      <c r="V184" s="190"/>
      <c r="W184" s="190"/>
      <c r="X184" s="190"/>
      <c r="Y184" s="190"/>
      <c r="Z184" s="190"/>
      <c r="AA184" s="190"/>
      <c r="AB184" s="190"/>
      <c r="AC184" s="190"/>
      <c r="AD184" s="190"/>
      <c r="AE184" s="190"/>
      <c r="AF184" s="190"/>
      <c r="AG184" s="190"/>
      <c r="AH184" s="190"/>
      <c r="AI184" s="190"/>
      <c r="AJ184" s="190"/>
      <c r="AK184" s="190"/>
      <c r="AL184" s="190"/>
      <c r="AM184" s="190"/>
      <c r="AN184" s="190"/>
      <c r="AO184" s="190"/>
    </row>
    <row r="185" spans="1:41" s="4" customFormat="1" ht="21" hidden="1" customHeight="1" x14ac:dyDescent="0.2">
      <c r="A185" s="190"/>
      <c r="B185" s="2169"/>
      <c r="C185" s="2170"/>
      <c r="D185" s="2164"/>
      <c r="E185" s="2166"/>
      <c r="F185" s="2165"/>
      <c r="G185" s="2164"/>
      <c r="H185" s="2165"/>
      <c r="I185" s="20"/>
      <c r="J185" s="373"/>
      <c r="K185" s="2066"/>
      <c r="L185" s="2066"/>
      <c r="M185" s="2067"/>
      <c r="N185" s="2067"/>
      <c r="O185" s="2118"/>
      <c r="P185" s="2120"/>
      <c r="Q185" s="2068"/>
      <c r="R185" s="2070"/>
      <c r="S185" s="190"/>
      <c r="T185" s="193"/>
      <c r="U185" s="193"/>
      <c r="V185" s="190"/>
      <c r="W185" s="190"/>
      <c r="X185" s="190"/>
      <c r="Y185" s="190"/>
      <c r="Z185" s="190"/>
      <c r="AA185" s="190"/>
      <c r="AB185" s="190"/>
      <c r="AC185" s="190"/>
      <c r="AD185" s="190"/>
      <c r="AE185" s="190"/>
      <c r="AF185" s="190"/>
      <c r="AG185" s="190"/>
      <c r="AH185" s="190"/>
      <c r="AI185" s="190"/>
      <c r="AJ185" s="190"/>
      <c r="AK185" s="190"/>
      <c r="AL185" s="190"/>
      <c r="AM185" s="190"/>
      <c r="AN185" s="190"/>
      <c r="AO185" s="190"/>
    </row>
    <row r="186" spans="1:41" s="4" customFormat="1" ht="21" hidden="1" customHeight="1" x14ac:dyDescent="0.2">
      <c r="A186" s="190"/>
      <c r="B186" s="2169"/>
      <c r="C186" s="2170"/>
      <c r="D186" s="2164"/>
      <c r="E186" s="2166"/>
      <c r="F186" s="2165"/>
      <c r="G186" s="2066"/>
      <c r="H186" s="2066"/>
      <c r="I186" s="20"/>
      <c r="J186" s="373"/>
      <c r="K186" s="2066"/>
      <c r="L186" s="2066"/>
      <c r="M186" s="2067"/>
      <c r="N186" s="2067"/>
      <c r="O186" s="2118"/>
      <c r="P186" s="2120"/>
      <c r="Q186" s="2068"/>
      <c r="R186" s="2070"/>
      <c r="S186" s="190"/>
      <c r="T186" s="193"/>
      <c r="U186" s="193"/>
      <c r="V186" s="190"/>
      <c r="W186" s="190"/>
      <c r="X186" s="190"/>
      <c r="Y186" s="190"/>
      <c r="Z186" s="190"/>
      <c r="AA186" s="190"/>
      <c r="AB186" s="190"/>
      <c r="AC186" s="190"/>
      <c r="AD186" s="190"/>
      <c r="AE186" s="190"/>
      <c r="AF186" s="190"/>
      <c r="AG186" s="190"/>
      <c r="AH186" s="190"/>
      <c r="AI186" s="190"/>
      <c r="AJ186" s="190"/>
      <c r="AK186" s="190"/>
      <c r="AL186" s="190"/>
      <c r="AM186" s="190"/>
      <c r="AN186" s="190"/>
      <c r="AO186" s="190"/>
    </row>
    <row r="187" spans="1:41" s="4" customFormat="1" ht="21" hidden="1" customHeight="1" x14ac:dyDescent="0.2">
      <c r="A187" s="190"/>
      <c r="B187" s="2169"/>
      <c r="C187" s="2170"/>
      <c r="D187" s="2164"/>
      <c r="E187" s="2166"/>
      <c r="F187" s="2165"/>
      <c r="G187" s="2066"/>
      <c r="H187" s="2066"/>
      <c r="I187" s="20"/>
      <c r="J187" s="373"/>
      <c r="K187" s="2066"/>
      <c r="L187" s="2066"/>
      <c r="M187" s="2067"/>
      <c r="N187" s="2067"/>
      <c r="O187" s="2118"/>
      <c r="P187" s="2120"/>
      <c r="Q187" s="2068"/>
      <c r="R187" s="2070"/>
      <c r="S187" s="190"/>
      <c r="T187" s="193"/>
      <c r="U187" s="193"/>
      <c r="V187" s="190"/>
      <c r="W187" s="190"/>
      <c r="X187" s="190"/>
      <c r="Y187" s="190"/>
      <c r="Z187" s="190"/>
      <c r="AA187" s="190"/>
      <c r="AB187" s="190"/>
      <c r="AC187" s="190"/>
      <c r="AD187" s="190"/>
      <c r="AE187" s="190"/>
      <c r="AF187" s="190"/>
      <c r="AG187" s="190"/>
      <c r="AH187" s="190"/>
      <c r="AI187" s="190"/>
      <c r="AJ187" s="190"/>
      <c r="AK187" s="190"/>
      <c r="AL187" s="190"/>
      <c r="AM187" s="190"/>
      <c r="AN187" s="190"/>
      <c r="AO187" s="190"/>
    </row>
    <row r="188" spans="1:41" s="4" customFormat="1" ht="21" hidden="1" customHeight="1" x14ac:dyDescent="0.2">
      <c r="A188" s="190"/>
      <c r="B188" s="2169"/>
      <c r="C188" s="2170"/>
      <c r="D188" s="2164"/>
      <c r="E188" s="2166"/>
      <c r="F188" s="2165"/>
      <c r="G188" s="2066"/>
      <c r="H188" s="2066"/>
      <c r="I188" s="19"/>
      <c r="J188" s="373"/>
      <c r="K188" s="2066"/>
      <c r="L188" s="2066"/>
      <c r="M188" s="2067"/>
      <c r="N188" s="2067"/>
      <c r="O188" s="2118"/>
      <c r="P188" s="2120"/>
      <c r="Q188" s="2068"/>
      <c r="R188" s="2070"/>
      <c r="S188" s="190"/>
      <c r="T188" s="193"/>
      <c r="U188" s="193"/>
      <c r="V188" s="190"/>
      <c r="W188" s="190"/>
      <c r="X188" s="190"/>
      <c r="Y188" s="190"/>
      <c r="Z188" s="190"/>
      <c r="AA188" s="190"/>
      <c r="AB188" s="190"/>
      <c r="AC188" s="190"/>
      <c r="AD188" s="190"/>
      <c r="AE188" s="190"/>
      <c r="AF188" s="190"/>
      <c r="AG188" s="190"/>
      <c r="AH188" s="190"/>
      <c r="AI188" s="190"/>
      <c r="AJ188" s="190"/>
      <c r="AK188" s="190"/>
      <c r="AL188" s="190"/>
      <c r="AM188" s="190"/>
      <c r="AN188" s="190"/>
      <c r="AO188" s="190"/>
    </row>
    <row r="189" spans="1:41" s="4" customFormat="1" ht="21" hidden="1" customHeight="1" x14ac:dyDescent="0.2">
      <c r="A189" s="190"/>
      <c r="B189" s="2169"/>
      <c r="C189" s="2170"/>
      <c r="D189" s="2164"/>
      <c r="E189" s="2166"/>
      <c r="F189" s="2165"/>
      <c r="G189" s="2066"/>
      <c r="H189" s="2066"/>
      <c r="I189" s="19"/>
      <c r="J189" s="373"/>
      <c r="K189" s="2066"/>
      <c r="L189" s="2066"/>
      <c r="M189" s="2067"/>
      <c r="N189" s="2067"/>
      <c r="O189" s="2118"/>
      <c r="P189" s="2120"/>
      <c r="Q189" s="2068"/>
      <c r="R189" s="2070"/>
      <c r="S189" s="190"/>
      <c r="T189" s="193"/>
      <c r="U189" s="193"/>
      <c r="V189" s="190"/>
      <c r="W189" s="190"/>
      <c r="X189" s="190"/>
      <c r="Y189" s="190"/>
      <c r="Z189" s="190"/>
      <c r="AA189" s="190"/>
      <c r="AB189" s="190"/>
      <c r="AC189" s="190"/>
      <c r="AD189" s="190"/>
      <c r="AE189" s="190"/>
      <c r="AF189" s="190"/>
      <c r="AG189" s="190"/>
      <c r="AH189" s="190"/>
      <c r="AI189" s="190"/>
      <c r="AJ189" s="190"/>
      <c r="AK189" s="190"/>
      <c r="AL189" s="190"/>
      <c r="AM189" s="190"/>
      <c r="AN189" s="190"/>
      <c r="AO189" s="190"/>
    </row>
    <row r="190" spans="1:41" s="4" customFormat="1" ht="21" hidden="1" customHeight="1" x14ac:dyDescent="0.2">
      <c r="A190" s="190"/>
      <c r="B190" s="2169"/>
      <c r="C190" s="2170"/>
      <c r="D190" s="2066"/>
      <c r="E190" s="2066"/>
      <c r="F190" s="2066"/>
      <c r="G190" s="2066"/>
      <c r="H190" s="2066"/>
      <c r="I190" s="19"/>
      <c r="J190" s="373"/>
      <c r="K190" s="2066"/>
      <c r="L190" s="2066"/>
      <c r="M190" s="2067"/>
      <c r="N190" s="2067"/>
      <c r="O190" s="2118"/>
      <c r="P190" s="2120"/>
      <c r="Q190" s="2068"/>
      <c r="R190" s="2070"/>
      <c r="S190" s="190"/>
      <c r="T190" s="193"/>
      <c r="U190" s="193"/>
      <c r="V190" s="190"/>
      <c r="W190" s="190"/>
      <c r="X190" s="190"/>
      <c r="Y190" s="190"/>
      <c r="Z190" s="190"/>
      <c r="AA190" s="190"/>
      <c r="AB190" s="190"/>
      <c r="AC190" s="190"/>
      <c r="AD190" s="190"/>
      <c r="AE190" s="190"/>
      <c r="AF190" s="190"/>
      <c r="AG190" s="190"/>
      <c r="AH190" s="190"/>
      <c r="AI190" s="190"/>
      <c r="AJ190" s="190"/>
      <c r="AK190" s="190"/>
      <c r="AL190" s="190"/>
      <c r="AM190" s="190"/>
      <c r="AN190" s="190"/>
      <c r="AO190" s="190"/>
    </row>
    <row r="191" spans="1:41" s="4" customFormat="1" ht="21" hidden="1" customHeight="1" x14ac:dyDescent="0.2">
      <c r="A191" s="190"/>
      <c r="B191" s="2169"/>
      <c r="C191" s="2170"/>
      <c r="D191" s="2164"/>
      <c r="E191" s="2166"/>
      <c r="F191" s="2165"/>
      <c r="G191" s="2066"/>
      <c r="H191" s="2066"/>
      <c r="I191" s="19"/>
      <c r="J191" s="373"/>
      <c r="K191" s="2066"/>
      <c r="L191" s="2066"/>
      <c r="M191" s="2067"/>
      <c r="N191" s="2067"/>
      <c r="O191" s="2118"/>
      <c r="P191" s="2120"/>
      <c r="Q191" s="2068"/>
      <c r="R191" s="2070"/>
      <c r="S191" s="190"/>
      <c r="T191" s="193"/>
      <c r="U191" s="193"/>
      <c r="V191" s="190"/>
      <c r="W191" s="190"/>
      <c r="X191" s="190"/>
      <c r="Y191" s="190"/>
      <c r="Z191" s="190"/>
      <c r="AA191" s="190"/>
      <c r="AB191" s="190"/>
      <c r="AC191" s="190"/>
      <c r="AD191" s="190"/>
      <c r="AE191" s="190"/>
      <c r="AF191" s="190"/>
      <c r="AG191" s="190"/>
      <c r="AH191" s="190"/>
      <c r="AI191" s="190"/>
      <c r="AJ191" s="190"/>
      <c r="AK191" s="190"/>
      <c r="AL191" s="190"/>
      <c r="AM191" s="190"/>
      <c r="AN191" s="190"/>
      <c r="AO191" s="190"/>
    </row>
    <row r="192" spans="1:41" s="4" customFormat="1" ht="21" hidden="1" customHeight="1" x14ac:dyDescent="0.2">
      <c r="A192" s="190"/>
      <c r="B192" s="2169"/>
      <c r="C192" s="2170"/>
      <c r="D192" s="2164"/>
      <c r="E192" s="2166"/>
      <c r="F192" s="2165"/>
      <c r="G192" s="2066"/>
      <c r="H192" s="2066"/>
      <c r="I192" s="19"/>
      <c r="J192" s="373"/>
      <c r="K192" s="2066"/>
      <c r="L192" s="2066"/>
      <c r="M192" s="2067"/>
      <c r="N192" s="2067"/>
      <c r="O192" s="2118"/>
      <c r="P192" s="2120"/>
      <c r="Q192" s="2068"/>
      <c r="R192" s="2070"/>
      <c r="S192" s="190"/>
      <c r="T192" s="193"/>
      <c r="U192" s="193"/>
      <c r="V192" s="190"/>
      <c r="W192" s="190"/>
      <c r="X192" s="190"/>
      <c r="Y192" s="190"/>
      <c r="Z192" s="190"/>
      <c r="AA192" s="190"/>
      <c r="AB192" s="190"/>
      <c r="AC192" s="190"/>
      <c r="AD192" s="190"/>
      <c r="AE192" s="190"/>
      <c r="AF192" s="190"/>
      <c r="AG192" s="190"/>
      <c r="AH192" s="190"/>
      <c r="AI192" s="190"/>
      <c r="AJ192" s="190"/>
      <c r="AK192" s="190"/>
      <c r="AL192" s="190"/>
      <c r="AM192" s="190"/>
      <c r="AN192" s="190"/>
      <c r="AO192" s="190"/>
    </row>
    <row r="193" spans="1:41" s="4" customFormat="1" ht="21" hidden="1" customHeight="1" x14ac:dyDescent="0.2">
      <c r="A193" s="190"/>
      <c r="B193" s="2169"/>
      <c r="C193" s="2170"/>
      <c r="D193" s="2164"/>
      <c r="E193" s="2166"/>
      <c r="F193" s="2165"/>
      <c r="G193" s="2066"/>
      <c r="H193" s="2066"/>
      <c r="I193" s="19"/>
      <c r="J193" s="373"/>
      <c r="K193" s="2066"/>
      <c r="L193" s="2066"/>
      <c r="M193" s="2067"/>
      <c r="N193" s="2067"/>
      <c r="O193" s="2118"/>
      <c r="P193" s="2120"/>
      <c r="Q193" s="2068"/>
      <c r="R193" s="2070"/>
      <c r="S193" s="190"/>
      <c r="T193" s="193"/>
      <c r="U193" s="193"/>
      <c r="V193" s="190"/>
      <c r="W193" s="190"/>
      <c r="X193" s="190"/>
      <c r="Y193" s="190"/>
      <c r="Z193" s="190"/>
      <c r="AA193" s="190"/>
      <c r="AB193" s="190"/>
      <c r="AC193" s="190"/>
      <c r="AD193" s="190"/>
      <c r="AE193" s="190"/>
      <c r="AF193" s="190"/>
      <c r="AG193" s="190"/>
      <c r="AH193" s="190"/>
      <c r="AI193" s="190"/>
      <c r="AJ193" s="190"/>
      <c r="AK193" s="190"/>
      <c r="AL193" s="190"/>
      <c r="AM193" s="190"/>
      <c r="AN193" s="190"/>
      <c r="AO193" s="190"/>
    </row>
    <row r="194" spans="1:41" s="4" customFormat="1" ht="21" hidden="1" customHeight="1" x14ac:dyDescent="0.2">
      <c r="A194" s="190"/>
      <c r="B194" s="2169"/>
      <c r="C194" s="2170"/>
      <c r="D194" s="2164"/>
      <c r="E194" s="2166"/>
      <c r="F194" s="2165"/>
      <c r="G194" s="2066"/>
      <c r="H194" s="2066"/>
      <c r="I194" s="19"/>
      <c r="J194" s="373"/>
      <c r="K194" s="2066"/>
      <c r="L194" s="2066"/>
      <c r="M194" s="2067"/>
      <c r="N194" s="2067"/>
      <c r="O194" s="2118"/>
      <c r="P194" s="2120"/>
      <c r="Q194" s="2068"/>
      <c r="R194" s="2070"/>
      <c r="S194" s="190"/>
      <c r="T194" s="193"/>
      <c r="U194" s="193"/>
      <c r="V194" s="190"/>
      <c r="W194" s="190"/>
      <c r="X194" s="190"/>
      <c r="Y194" s="190"/>
      <c r="Z194" s="190"/>
      <c r="AA194" s="190"/>
      <c r="AB194" s="190"/>
      <c r="AC194" s="190"/>
      <c r="AD194" s="190"/>
      <c r="AE194" s="190"/>
      <c r="AF194" s="190"/>
      <c r="AG194" s="190"/>
      <c r="AH194" s="190"/>
      <c r="AI194" s="190"/>
      <c r="AJ194" s="190"/>
      <c r="AK194" s="190"/>
      <c r="AL194" s="190"/>
      <c r="AM194" s="190"/>
      <c r="AN194" s="190"/>
      <c r="AO194" s="190"/>
    </row>
    <row r="195" spans="1:41" s="4" customFormat="1" ht="21" hidden="1" customHeight="1" x14ac:dyDescent="0.2">
      <c r="A195" s="190"/>
      <c r="B195" s="2169"/>
      <c r="C195" s="2170"/>
      <c r="D195" s="2164"/>
      <c r="E195" s="2166"/>
      <c r="F195" s="2165"/>
      <c r="G195" s="2066"/>
      <c r="H195" s="2066"/>
      <c r="I195" s="19"/>
      <c r="J195" s="373"/>
      <c r="K195" s="2066"/>
      <c r="L195" s="2066"/>
      <c r="M195" s="2067"/>
      <c r="N195" s="2067"/>
      <c r="O195" s="2118"/>
      <c r="P195" s="2120"/>
      <c r="Q195" s="2068"/>
      <c r="R195" s="2070"/>
      <c r="S195" s="190"/>
      <c r="T195" s="193"/>
      <c r="U195" s="193"/>
      <c r="V195" s="190"/>
      <c r="W195" s="190"/>
      <c r="X195" s="190"/>
      <c r="Y195" s="190"/>
      <c r="Z195" s="190"/>
      <c r="AA195" s="190"/>
      <c r="AB195" s="190"/>
      <c r="AC195" s="190"/>
      <c r="AD195" s="190"/>
      <c r="AE195" s="190"/>
      <c r="AF195" s="190"/>
      <c r="AG195" s="190"/>
      <c r="AH195" s="190"/>
      <c r="AI195" s="190"/>
      <c r="AJ195" s="190"/>
      <c r="AK195" s="190"/>
      <c r="AL195" s="190"/>
      <c r="AM195" s="190"/>
      <c r="AN195" s="190"/>
      <c r="AO195" s="190"/>
    </row>
    <row r="196" spans="1:41" s="4" customFormat="1" ht="21" hidden="1" customHeight="1" x14ac:dyDescent="0.2">
      <c r="A196" s="190"/>
      <c r="B196" s="2169"/>
      <c r="C196" s="2170"/>
      <c r="D196" s="2164"/>
      <c r="E196" s="2166"/>
      <c r="F196" s="2165"/>
      <c r="G196" s="2066"/>
      <c r="H196" s="2066"/>
      <c r="I196" s="19"/>
      <c r="J196" s="373"/>
      <c r="K196" s="2066"/>
      <c r="L196" s="2066"/>
      <c r="M196" s="2067"/>
      <c r="N196" s="2067"/>
      <c r="O196" s="2118"/>
      <c r="P196" s="2120"/>
      <c r="Q196" s="2068"/>
      <c r="R196" s="2070"/>
      <c r="S196" s="190"/>
      <c r="T196" s="193"/>
      <c r="U196" s="193"/>
      <c r="V196" s="190"/>
      <c r="W196" s="190"/>
      <c r="X196" s="190"/>
      <c r="Y196" s="190"/>
      <c r="Z196" s="190"/>
      <c r="AA196" s="190"/>
      <c r="AB196" s="190"/>
      <c r="AC196" s="190"/>
      <c r="AD196" s="190"/>
      <c r="AE196" s="190"/>
      <c r="AF196" s="190"/>
      <c r="AG196" s="190"/>
      <c r="AH196" s="190"/>
      <c r="AI196" s="190"/>
      <c r="AJ196" s="190"/>
      <c r="AK196" s="190"/>
      <c r="AL196" s="190"/>
      <c r="AM196" s="190"/>
      <c r="AN196" s="190"/>
      <c r="AO196" s="190"/>
    </row>
    <row r="197" spans="1:41" s="4" customFormat="1" ht="21" hidden="1" customHeight="1" x14ac:dyDescent="0.2">
      <c r="A197" s="190"/>
      <c r="B197" s="2169"/>
      <c r="C197" s="2170"/>
      <c r="D197" s="2164"/>
      <c r="E197" s="2166"/>
      <c r="F197" s="2165"/>
      <c r="G197" s="2066"/>
      <c r="H197" s="2066"/>
      <c r="I197" s="19"/>
      <c r="J197" s="373"/>
      <c r="K197" s="2066"/>
      <c r="L197" s="2066"/>
      <c r="M197" s="2067"/>
      <c r="N197" s="2067"/>
      <c r="O197" s="2118"/>
      <c r="P197" s="2120"/>
      <c r="Q197" s="2068"/>
      <c r="R197" s="2070"/>
      <c r="S197" s="190"/>
      <c r="T197" s="193"/>
      <c r="U197" s="193"/>
      <c r="V197" s="190"/>
      <c r="W197" s="190"/>
      <c r="X197" s="190"/>
      <c r="Y197" s="190"/>
      <c r="Z197" s="190"/>
      <c r="AA197" s="190"/>
      <c r="AB197" s="190"/>
      <c r="AC197" s="190"/>
      <c r="AD197" s="190"/>
      <c r="AE197" s="190"/>
      <c r="AF197" s="190"/>
      <c r="AG197" s="190"/>
      <c r="AH197" s="190"/>
      <c r="AI197" s="190"/>
      <c r="AJ197" s="190"/>
      <c r="AK197" s="190"/>
      <c r="AL197" s="190"/>
      <c r="AM197" s="190"/>
      <c r="AN197" s="190"/>
      <c r="AO197" s="190"/>
    </row>
    <row r="198" spans="1:41" s="4" customFormat="1" ht="21" hidden="1" customHeight="1" x14ac:dyDescent="0.2">
      <c r="A198" s="190"/>
      <c r="B198" s="2169"/>
      <c r="C198" s="2170"/>
      <c r="D198" s="2066"/>
      <c r="E198" s="2066"/>
      <c r="F198" s="2066"/>
      <c r="G198" s="2066"/>
      <c r="H198" s="2066"/>
      <c r="I198" s="19"/>
      <c r="J198" s="373"/>
      <c r="K198" s="2066"/>
      <c r="L198" s="2066"/>
      <c r="M198" s="2067"/>
      <c r="N198" s="2067"/>
      <c r="O198" s="2118"/>
      <c r="P198" s="2120"/>
      <c r="Q198" s="2068"/>
      <c r="R198" s="2070"/>
      <c r="S198" s="190"/>
      <c r="T198" s="195"/>
      <c r="U198" s="190"/>
      <c r="V198" s="190"/>
      <c r="W198" s="190"/>
      <c r="X198" s="190"/>
      <c r="Y198" s="190"/>
      <c r="Z198" s="190"/>
      <c r="AA198" s="190"/>
      <c r="AB198" s="190"/>
      <c r="AC198" s="190"/>
      <c r="AD198" s="190"/>
      <c r="AE198" s="190"/>
      <c r="AF198" s="190"/>
      <c r="AG198" s="190"/>
      <c r="AH198" s="190"/>
      <c r="AI198" s="190"/>
      <c r="AJ198" s="190"/>
      <c r="AK198" s="190"/>
      <c r="AL198" s="190"/>
      <c r="AM198" s="190"/>
      <c r="AN198" s="190"/>
      <c r="AO198" s="190"/>
    </row>
    <row r="199" spans="1:41" s="4" customFormat="1" ht="21" hidden="1" customHeight="1" x14ac:dyDescent="0.2">
      <c r="A199" s="190"/>
      <c r="B199" s="2169"/>
      <c r="C199" s="2170"/>
      <c r="D199" s="2066"/>
      <c r="E199" s="2066"/>
      <c r="F199" s="2066"/>
      <c r="G199" s="2066"/>
      <c r="H199" s="2066"/>
      <c r="I199" s="19"/>
      <c r="J199" s="373"/>
      <c r="K199" s="2066"/>
      <c r="L199" s="2066"/>
      <c r="M199" s="2067"/>
      <c r="N199" s="2067"/>
      <c r="O199" s="2118"/>
      <c r="P199" s="2120"/>
      <c r="Q199" s="2068"/>
      <c r="R199" s="2070"/>
      <c r="S199" s="190"/>
      <c r="T199" s="193"/>
      <c r="U199" s="193"/>
      <c r="V199" s="190"/>
      <c r="W199" s="190"/>
      <c r="X199" s="190"/>
      <c r="Y199" s="190"/>
      <c r="Z199" s="190"/>
      <c r="AA199" s="190"/>
      <c r="AB199" s="190"/>
      <c r="AC199" s="190"/>
      <c r="AD199" s="190"/>
      <c r="AE199" s="190"/>
      <c r="AF199" s="190"/>
      <c r="AG199" s="190"/>
      <c r="AH199" s="190"/>
      <c r="AI199" s="190"/>
      <c r="AJ199" s="190"/>
      <c r="AK199" s="190"/>
      <c r="AL199" s="190"/>
      <c r="AM199" s="190"/>
      <c r="AN199" s="190"/>
      <c r="AO199" s="190"/>
    </row>
    <row r="200" spans="1:41" s="4" customFormat="1" ht="21" hidden="1" customHeight="1" x14ac:dyDescent="0.2">
      <c r="A200" s="190"/>
      <c r="B200" s="2169"/>
      <c r="C200" s="2170"/>
      <c r="D200" s="2066"/>
      <c r="E200" s="2066"/>
      <c r="F200" s="2066"/>
      <c r="G200" s="2066"/>
      <c r="H200" s="2066"/>
      <c r="I200" s="19"/>
      <c r="J200" s="373"/>
      <c r="K200" s="2066"/>
      <c r="L200" s="2066"/>
      <c r="M200" s="2067"/>
      <c r="N200" s="2067"/>
      <c r="O200" s="2118"/>
      <c r="P200" s="2120"/>
      <c r="Q200" s="2068"/>
      <c r="R200" s="2070"/>
      <c r="S200" s="190"/>
      <c r="T200" s="193"/>
      <c r="U200" s="193"/>
      <c r="V200" s="190"/>
      <c r="W200" s="190"/>
      <c r="X200" s="190"/>
      <c r="Y200" s="190"/>
      <c r="Z200" s="190"/>
      <c r="AA200" s="190"/>
      <c r="AB200" s="190"/>
      <c r="AC200" s="190"/>
      <c r="AD200" s="190"/>
      <c r="AE200" s="190"/>
      <c r="AF200" s="190"/>
      <c r="AG200" s="190"/>
      <c r="AH200" s="190"/>
      <c r="AI200" s="190"/>
      <c r="AJ200" s="190"/>
      <c r="AK200" s="190"/>
      <c r="AL200" s="190"/>
      <c r="AM200" s="190"/>
      <c r="AN200" s="190"/>
      <c r="AO200" s="190"/>
    </row>
    <row r="201" spans="1:41" s="4" customFormat="1" ht="21" hidden="1" customHeight="1" x14ac:dyDescent="0.2">
      <c r="A201" s="190"/>
      <c r="B201" s="2169"/>
      <c r="C201" s="2170"/>
      <c r="D201" s="2066"/>
      <c r="E201" s="2066"/>
      <c r="F201" s="2066"/>
      <c r="G201" s="2066"/>
      <c r="H201" s="2066"/>
      <c r="I201" s="19"/>
      <c r="J201" s="373"/>
      <c r="K201" s="2066"/>
      <c r="L201" s="2066"/>
      <c r="M201" s="2067"/>
      <c r="N201" s="2067"/>
      <c r="O201" s="2118"/>
      <c r="P201" s="2120"/>
      <c r="Q201" s="2068"/>
      <c r="R201" s="2070"/>
      <c r="S201" s="190"/>
      <c r="T201" s="195"/>
      <c r="U201" s="190"/>
      <c r="V201" s="190"/>
      <c r="W201" s="190"/>
      <c r="X201" s="190"/>
      <c r="Y201" s="190"/>
      <c r="Z201" s="190"/>
      <c r="AA201" s="190"/>
      <c r="AB201" s="190"/>
      <c r="AC201" s="190"/>
      <c r="AD201" s="190"/>
      <c r="AE201" s="190"/>
      <c r="AF201" s="190"/>
      <c r="AG201" s="190"/>
      <c r="AH201" s="190"/>
      <c r="AI201" s="190"/>
      <c r="AJ201" s="190"/>
      <c r="AK201" s="190"/>
      <c r="AL201" s="190"/>
      <c r="AM201" s="190"/>
      <c r="AN201" s="190"/>
      <c r="AO201" s="190"/>
    </row>
    <row r="202" spans="1:41" s="4" customFormat="1" ht="21" hidden="1" customHeight="1" x14ac:dyDescent="0.2">
      <c r="A202" s="190"/>
      <c r="B202" s="2169"/>
      <c r="C202" s="2170"/>
      <c r="D202" s="2164"/>
      <c r="E202" s="2166"/>
      <c r="F202" s="2165"/>
      <c r="G202" s="2066"/>
      <c r="H202" s="2066"/>
      <c r="I202" s="19"/>
      <c r="J202" s="373"/>
      <c r="K202" s="2066"/>
      <c r="L202" s="2066"/>
      <c r="M202" s="2067"/>
      <c r="N202" s="2067"/>
      <c r="O202" s="2118"/>
      <c r="P202" s="2120"/>
      <c r="Q202" s="2068"/>
      <c r="R202" s="2070"/>
      <c r="S202" s="190"/>
      <c r="T202" s="195"/>
      <c r="U202" s="190"/>
      <c r="V202" s="190"/>
      <c r="W202" s="190"/>
      <c r="X202" s="190"/>
      <c r="Y202" s="190"/>
      <c r="Z202" s="190"/>
      <c r="AA202" s="190"/>
      <c r="AB202" s="190"/>
      <c r="AC202" s="190"/>
      <c r="AD202" s="190"/>
      <c r="AE202" s="190"/>
      <c r="AF202" s="190"/>
      <c r="AG202" s="190"/>
      <c r="AH202" s="190"/>
      <c r="AI202" s="190"/>
      <c r="AJ202" s="190"/>
      <c r="AK202" s="190"/>
      <c r="AL202" s="190"/>
      <c r="AM202" s="190"/>
      <c r="AN202" s="190"/>
      <c r="AO202" s="190"/>
    </row>
    <row r="203" spans="1:41" s="4" customFormat="1" ht="21" hidden="1" customHeight="1" x14ac:dyDescent="0.2">
      <c r="A203" s="190"/>
      <c r="B203" s="2169"/>
      <c r="C203" s="2170"/>
      <c r="D203" s="2164"/>
      <c r="E203" s="2166"/>
      <c r="F203" s="2165"/>
      <c r="G203" s="2066"/>
      <c r="H203" s="2066"/>
      <c r="I203" s="19"/>
      <c r="J203" s="373"/>
      <c r="K203" s="2066"/>
      <c r="L203" s="2066"/>
      <c r="M203" s="2067"/>
      <c r="N203" s="2067"/>
      <c r="O203" s="2118"/>
      <c r="P203" s="2120"/>
      <c r="Q203" s="2068"/>
      <c r="R203" s="2070"/>
      <c r="S203" s="190"/>
      <c r="T203" s="195"/>
      <c r="U203" s="190"/>
      <c r="V203" s="190"/>
      <c r="W203" s="190"/>
      <c r="X203" s="190"/>
      <c r="Y203" s="190"/>
      <c r="Z203" s="190"/>
      <c r="AA203" s="190"/>
      <c r="AB203" s="190"/>
      <c r="AC203" s="190"/>
      <c r="AD203" s="190"/>
      <c r="AE203" s="190"/>
      <c r="AF203" s="190"/>
      <c r="AG203" s="190"/>
      <c r="AH203" s="190"/>
      <c r="AI203" s="190"/>
      <c r="AJ203" s="190"/>
      <c r="AK203" s="190"/>
      <c r="AL203" s="190"/>
      <c r="AM203" s="190"/>
      <c r="AN203" s="190"/>
      <c r="AO203" s="190"/>
    </row>
    <row r="204" spans="1:41" s="4" customFormat="1" ht="21" hidden="1" customHeight="1" x14ac:dyDescent="0.2">
      <c r="A204" s="190"/>
      <c r="B204" s="2169"/>
      <c r="C204" s="2170"/>
      <c r="D204" s="2164"/>
      <c r="E204" s="2166"/>
      <c r="F204" s="2165"/>
      <c r="G204" s="2066"/>
      <c r="H204" s="2066"/>
      <c r="I204" s="19"/>
      <c r="J204" s="373"/>
      <c r="K204" s="2066"/>
      <c r="L204" s="2066"/>
      <c r="M204" s="2067"/>
      <c r="N204" s="2067"/>
      <c r="O204" s="2118"/>
      <c r="P204" s="2120"/>
      <c r="Q204" s="2068"/>
      <c r="R204" s="2070"/>
      <c r="S204" s="190"/>
      <c r="T204" s="195"/>
      <c r="U204" s="190"/>
      <c r="V204" s="190"/>
      <c r="W204" s="190"/>
      <c r="X204" s="190"/>
      <c r="Y204" s="190"/>
      <c r="Z204" s="190"/>
      <c r="AA204" s="190"/>
      <c r="AB204" s="190"/>
      <c r="AC204" s="190"/>
      <c r="AD204" s="190"/>
      <c r="AE204" s="190"/>
      <c r="AF204" s="190"/>
      <c r="AG204" s="190"/>
      <c r="AH204" s="190"/>
      <c r="AI204" s="190"/>
      <c r="AJ204" s="190"/>
      <c r="AK204" s="190"/>
      <c r="AL204" s="190"/>
      <c r="AM204" s="190"/>
      <c r="AN204" s="190"/>
      <c r="AO204" s="190"/>
    </row>
    <row r="205" spans="1:41" s="4" customFormat="1" ht="21" hidden="1" customHeight="1" x14ac:dyDescent="0.2">
      <c r="A205" s="190"/>
      <c r="B205" s="2169"/>
      <c r="C205" s="2170"/>
      <c r="D205" s="2164"/>
      <c r="E205" s="2166"/>
      <c r="F205" s="2165"/>
      <c r="G205" s="2066"/>
      <c r="H205" s="2066"/>
      <c r="I205" s="19"/>
      <c r="J205" s="373"/>
      <c r="K205" s="2066"/>
      <c r="L205" s="2066"/>
      <c r="M205" s="2067"/>
      <c r="N205" s="2067"/>
      <c r="O205" s="2118"/>
      <c r="P205" s="2120"/>
      <c r="Q205" s="2068"/>
      <c r="R205" s="2070"/>
      <c r="S205" s="190"/>
      <c r="T205" s="195"/>
      <c r="U205" s="190"/>
      <c r="V205" s="190"/>
      <c r="W205" s="190"/>
      <c r="X205" s="190"/>
      <c r="Y205" s="190"/>
      <c r="Z205" s="190"/>
      <c r="AA205" s="190"/>
      <c r="AB205" s="190"/>
      <c r="AC205" s="190"/>
      <c r="AD205" s="190"/>
      <c r="AE205" s="190"/>
      <c r="AF205" s="190"/>
      <c r="AG205" s="190"/>
      <c r="AH205" s="190"/>
      <c r="AI205" s="190"/>
      <c r="AJ205" s="190"/>
      <c r="AK205" s="190"/>
      <c r="AL205" s="190"/>
      <c r="AM205" s="190"/>
      <c r="AN205" s="190"/>
      <c r="AO205" s="190"/>
    </row>
    <row r="206" spans="1:41" s="4" customFormat="1" ht="21" hidden="1" customHeight="1" x14ac:dyDescent="0.2">
      <c r="A206" s="190"/>
      <c r="B206" s="2169"/>
      <c r="C206" s="2170"/>
      <c r="D206" s="2164"/>
      <c r="E206" s="2166"/>
      <c r="F206" s="2165"/>
      <c r="G206" s="2066"/>
      <c r="H206" s="2066"/>
      <c r="I206" s="19"/>
      <c r="J206" s="373"/>
      <c r="K206" s="2066"/>
      <c r="L206" s="2066"/>
      <c r="M206" s="2067"/>
      <c r="N206" s="2067"/>
      <c r="O206" s="2118"/>
      <c r="P206" s="2120"/>
      <c r="Q206" s="2068"/>
      <c r="R206" s="2070"/>
      <c r="S206" s="190"/>
      <c r="T206" s="193"/>
      <c r="U206" s="193"/>
      <c r="V206" s="190"/>
      <c r="W206" s="190"/>
      <c r="X206" s="190"/>
      <c r="Y206" s="190"/>
      <c r="Z206" s="190"/>
      <c r="AA206" s="190"/>
      <c r="AB206" s="190"/>
      <c r="AC206" s="190"/>
      <c r="AD206" s="190"/>
      <c r="AE206" s="190"/>
      <c r="AF206" s="190"/>
      <c r="AG206" s="190"/>
      <c r="AH206" s="190"/>
      <c r="AI206" s="190"/>
      <c r="AJ206" s="190"/>
      <c r="AK206" s="190"/>
      <c r="AL206" s="190"/>
      <c r="AM206" s="190"/>
      <c r="AN206" s="190"/>
      <c r="AO206" s="190"/>
    </row>
    <row r="207" spans="1:41" s="4" customFormat="1" ht="21" hidden="1" customHeight="1" x14ac:dyDescent="0.2">
      <c r="A207" s="190"/>
      <c r="B207" s="2169"/>
      <c r="C207" s="2170"/>
      <c r="D207" s="2164"/>
      <c r="E207" s="2166"/>
      <c r="F207" s="2165"/>
      <c r="G207" s="2066"/>
      <c r="H207" s="2066"/>
      <c r="I207" s="19"/>
      <c r="J207" s="373"/>
      <c r="K207" s="2066"/>
      <c r="L207" s="2066"/>
      <c r="M207" s="2067"/>
      <c r="N207" s="2067"/>
      <c r="O207" s="2118"/>
      <c r="P207" s="2120"/>
      <c r="Q207" s="2068"/>
      <c r="R207" s="2070"/>
      <c r="S207" s="190"/>
      <c r="T207" s="195"/>
      <c r="U207" s="190"/>
      <c r="V207" s="190"/>
      <c r="W207" s="190"/>
      <c r="X207" s="190"/>
      <c r="Y207" s="190"/>
      <c r="Z207" s="190"/>
      <c r="AA207" s="190"/>
      <c r="AB207" s="190"/>
      <c r="AC207" s="190"/>
      <c r="AD207" s="190"/>
      <c r="AE207" s="190"/>
      <c r="AF207" s="190"/>
      <c r="AG207" s="190"/>
      <c r="AH207" s="190"/>
      <c r="AI207" s="190"/>
      <c r="AJ207" s="190"/>
      <c r="AK207" s="190"/>
      <c r="AL207" s="190"/>
      <c r="AM207" s="190"/>
      <c r="AN207" s="190"/>
      <c r="AO207" s="190"/>
    </row>
    <row r="208" spans="1:41" s="4" customFormat="1" ht="21" hidden="1" customHeight="1" x14ac:dyDescent="0.2">
      <c r="A208" s="190"/>
      <c r="B208" s="2169"/>
      <c r="C208" s="2170"/>
      <c r="D208" s="2164"/>
      <c r="E208" s="2166"/>
      <c r="F208" s="2165"/>
      <c r="G208" s="2066"/>
      <c r="H208" s="2066"/>
      <c r="I208" s="19"/>
      <c r="J208" s="373"/>
      <c r="K208" s="2066"/>
      <c r="L208" s="2066"/>
      <c r="M208" s="2067"/>
      <c r="N208" s="2067"/>
      <c r="O208" s="2118"/>
      <c r="P208" s="2120"/>
      <c r="Q208" s="2068"/>
      <c r="R208" s="2070"/>
      <c r="S208" s="190"/>
      <c r="T208" s="195"/>
      <c r="U208" s="190"/>
      <c r="V208" s="190"/>
      <c r="W208" s="190"/>
      <c r="X208" s="190"/>
      <c r="Y208" s="190"/>
      <c r="Z208" s="190"/>
      <c r="AA208" s="190"/>
      <c r="AB208" s="190"/>
      <c r="AC208" s="190"/>
      <c r="AD208" s="190"/>
      <c r="AE208" s="190"/>
      <c r="AF208" s="190"/>
      <c r="AG208" s="190"/>
      <c r="AH208" s="190"/>
      <c r="AI208" s="190"/>
      <c r="AJ208" s="190"/>
      <c r="AK208" s="190"/>
      <c r="AL208" s="190"/>
      <c r="AM208" s="190"/>
      <c r="AN208" s="190"/>
      <c r="AO208" s="190"/>
    </row>
    <row r="209" spans="1:41" s="4" customFormat="1" ht="21" hidden="1" customHeight="1" x14ac:dyDescent="0.2">
      <c r="A209" s="190"/>
      <c r="B209" s="2169"/>
      <c r="C209" s="2170"/>
      <c r="D209" s="2164"/>
      <c r="E209" s="2166"/>
      <c r="F209" s="2165"/>
      <c r="G209" s="2066"/>
      <c r="H209" s="2066"/>
      <c r="I209" s="19"/>
      <c r="J209" s="373"/>
      <c r="K209" s="2066"/>
      <c r="L209" s="2066"/>
      <c r="M209" s="2067"/>
      <c r="N209" s="2067"/>
      <c r="O209" s="2118"/>
      <c r="P209" s="2120"/>
      <c r="Q209" s="2068"/>
      <c r="R209" s="2070"/>
      <c r="S209" s="190"/>
      <c r="T209" s="195"/>
      <c r="U209" s="190"/>
      <c r="V209" s="190"/>
      <c r="W209" s="190"/>
      <c r="X209" s="190"/>
      <c r="Y209" s="190"/>
      <c r="Z209" s="190"/>
      <c r="AA209" s="190"/>
      <c r="AB209" s="190"/>
      <c r="AC209" s="190"/>
      <c r="AD209" s="190"/>
      <c r="AE209" s="190"/>
      <c r="AF209" s="190"/>
      <c r="AG209" s="190"/>
      <c r="AH209" s="190"/>
      <c r="AI209" s="190"/>
      <c r="AJ209" s="190"/>
      <c r="AK209" s="190"/>
      <c r="AL209" s="190"/>
      <c r="AM209" s="190"/>
      <c r="AN209" s="190"/>
      <c r="AO209" s="190"/>
    </row>
    <row r="210" spans="1:41" s="4" customFormat="1" ht="21" hidden="1" customHeight="1" x14ac:dyDescent="0.2">
      <c r="A210" s="190"/>
      <c r="B210" s="2169"/>
      <c r="C210" s="2170"/>
      <c r="D210" s="2164"/>
      <c r="E210" s="2166"/>
      <c r="F210" s="2165"/>
      <c r="G210" s="2066"/>
      <c r="H210" s="2066"/>
      <c r="I210" s="19"/>
      <c r="J210" s="373"/>
      <c r="K210" s="2066"/>
      <c r="L210" s="2066"/>
      <c r="M210" s="2067"/>
      <c r="N210" s="2067"/>
      <c r="O210" s="2118"/>
      <c r="P210" s="2120"/>
      <c r="Q210" s="2068"/>
      <c r="R210" s="2070"/>
      <c r="S210" s="190"/>
      <c r="T210" s="195"/>
      <c r="U210" s="190"/>
      <c r="V210" s="190"/>
      <c r="W210" s="190"/>
      <c r="X210" s="190"/>
      <c r="Y210" s="190"/>
      <c r="Z210" s="190"/>
      <c r="AA210" s="190"/>
      <c r="AB210" s="190"/>
      <c r="AC210" s="190"/>
      <c r="AD210" s="190"/>
      <c r="AE210" s="190"/>
      <c r="AF210" s="190"/>
      <c r="AG210" s="190"/>
      <c r="AH210" s="190"/>
      <c r="AI210" s="190"/>
      <c r="AJ210" s="190"/>
      <c r="AK210" s="190"/>
      <c r="AL210" s="190"/>
      <c r="AM210" s="190"/>
      <c r="AN210" s="190"/>
      <c r="AO210" s="190"/>
    </row>
    <row r="211" spans="1:41" s="4" customFormat="1" ht="21" hidden="1" customHeight="1" x14ac:dyDescent="0.2">
      <c r="A211" s="190"/>
      <c r="B211" s="2169"/>
      <c r="C211" s="2170"/>
      <c r="D211" s="2164"/>
      <c r="E211" s="2166"/>
      <c r="F211" s="2165"/>
      <c r="G211" s="2066"/>
      <c r="H211" s="2066"/>
      <c r="I211" s="19"/>
      <c r="J211" s="373"/>
      <c r="K211" s="2066"/>
      <c r="L211" s="2066"/>
      <c r="M211" s="2067"/>
      <c r="N211" s="2067"/>
      <c r="O211" s="2118"/>
      <c r="P211" s="2120"/>
      <c r="Q211" s="2068"/>
      <c r="R211" s="2070"/>
      <c r="S211" s="190"/>
      <c r="T211" s="195"/>
      <c r="U211" s="190"/>
      <c r="V211" s="190"/>
      <c r="W211" s="190"/>
      <c r="X211" s="190"/>
      <c r="Y211" s="190"/>
      <c r="Z211" s="190"/>
      <c r="AA211" s="190"/>
      <c r="AB211" s="190"/>
      <c r="AC211" s="190"/>
      <c r="AD211" s="190"/>
      <c r="AE211" s="190"/>
      <c r="AF211" s="190"/>
      <c r="AG211" s="190"/>
      <c r="AH211" s="190"/>
      <c r="AI211" s="190"/>
      <c r="AJ211" s="190"/>
      <c r="AK211" s="190"/>
      <c r="AL211" s="190"/>
      <c r="AM211" s="190"/>
      <c r="AN211" s="190"/>
      <c r="AO211" s="190"/>
    </row>
    <row r="212" spans="1:41" s="4" customFormat="1" ht="21" hidden="1" customHeight="1" x14ac:dyDescent="0.2">
      <c r="A212" s="190"/>
      <c r="B212" s="2169"/>
      <c r="C212" s="2170"/>
      <c r="D212" s="2066"/>
      <c r="E212" s="2066"/>
      <c r="F212" s="2066"/>
      <c r="G212" s="2066"/>
      <c r="H212" s="2066"/>
      <c r="I212" s="19"/>
      <c r="J212" s="373"/>
      <c r="K212" s="2066"/>
      <c r="L212" s="2066"/>
      <c r="M212" s="2067"/>
      <c r="N212" s="2067"/>
      <c r="O212" s="2118"/>
      <c r="P212" s="2120"/>
      <c r="Q212" s="2068"/>
      <c r="R212" s="2070"/>
      <c r="S212" s="190"/>
      <c r="T212" s="195"/>
      <c r="U212" s="190"/>
      <c r="V212" s="190"/>
      <c r="W212" s="190"/>
      <c r="X212" s="190"/>
      <c r="Y212" s="190"/>
      <c r="Z212" s="190"/>
      <c r="AA212" s="190"/>
      <c r="AB212" s="190"/>
      <c r="AC212" s="190"/>
      <c r="AD212" s="190"/>
      <c r="AE212" s="190"/>
      <c r="AF212" s="190"/>
      <c r="AG212" s="190"/>
      <c r="AH212" s="190"/>
      <c r="AI212" s="190"/>
      <c r="AJ212" s="190"/>
      <c r="AK212" s="190"/>
      <c r="AL212" s="190"/>
      <c r="AM212" s="190"/>
      <c r="AN212" s="190"/>
      <c r="AO212" s="190"/>
    </row>
    <row r="213" spans="1:41" s="4" customFormat="1" ht="21" hidden="1" customHeight="1" x14ac:dyDescent="0.2">
      <c r="A213" s="190"/>
      <c r="B213" s="2169"/>
      <c r="C213" s="2170"/>
      <c r="D213" s="2066"/>
      <c r="E213" s="2066"/>
      <c r="F213" s="2066"/>
      <c r="G213" s="2066"/>
      <c r="H213" s="2066"/>
      <c r="I213" s="19"/>
      <c r="J213" s="373"/>
      <c r="K213" s="2066"/>
      <c r="L213" s="2066"/>
      <c r="M213" s="2067"/>
      <c r="N213" s="2067"/>
      <c r="O213" s="2118"/>
      <c r="P213" s="2120"/>
      <c r="Q213" s="2068"/>
      <c r="R213" s="2070"/>
      <c r="S213" s="190"/>
      <c r="T213" s="195"/>
      <c r="U213" s="190"/>
      <c r="V213" s="190"/>
      <c r="W213" s="190"/>
      <c r="X213" s="190"/>
      <c r="Y213" s="190"/>
      <c r="Z213" s="190"/>
      <c r="AA213" s="190"/>
      <c r="AB213" s="190"/>
      <c r="AC213" s="190"/>
      <c r="AD213" s="190"/>
      <c r="AE213" s="190"/>
      <c r="AF213" s="190"/>
      <c r="AG213" s="190"/>
      <c r="AH213" s="190"/>
      <c r="AI213" s="190"/>
      <c r="AJ213" s="190"/>
      <c r="AK213" s="190"/>
      <c r="AL213" s="190"/>
      <c r="AM213" s="190"/>
      <c r="AN213" s="190"/>
      <c r="AO213" s="190"/>
    </row>
    <row r="214" spans="1:41" s="4" customFormat="1" ht="21" hidden="1" customHeight="1" x14ac:dyDescent="0.2">
      <c r="A214" s="190"/>
      <c r="B214" s="2169"/>
      <c r="C214" s="2170"/>
      <c r="D214" s="2164"/>
      <c r="E214" s="2166"/>
      <c r="F214" s="2165"/>
      <c r="G214" s="2164"/>
      <c r="H214" s="2165"/>
      <c r="I214" s="20"/>
      <c r="J214" s="373"/>
      <c r="K214" s="2066"/>
      <c r="L214" s="2066"/>
      <c r="M214" s="2067"/>
      <c r="N214" s="2067"/>
      <c r="O214" s="2118"/>
      <c r="P214" s="2120"/>
      <c r="Q214" s="2068"/>
      <c r="R214" s="2070"/>
      <c r="S214" s="190"/>
      <c r="T214" s="193"/>
      <c r="U214" s="193"/>
      <c r="V214" s="190"/>
      <c r="W214" s="190"/>
      <c r="X214" s="190"/>
      <c r="Y214" s="190"/>
      <c r="Z214" s="190"/>
      <c r="AA214" s="190"/>
      <c r="AB214" s="190"/>
      <c r="AC214" s="190"/>
      <c r="AD214" s="190"/>
      <c r="AE214" s="190"/>
      <c r="AF214" s="190"/>
      <c r="AG214" s="190"/>
      <c r="AH214" s="190"/>
      <c r="AI214" s="190"/>
      <c r="AJ214" s="190"/>
      <c r="AK214" s="190"/>
      <c r="AL214" s="190"/>
      <c r="AM214" s="190"/>
      <c r="AN214" s="190"/>
      <c r="AO214" s="190"/>
    </row>
    <row r="215" spans="1:41" s="4" customFormat="1" ht="21" hidden="1" customHeight="1" x14ac:dyDescent="0.2">
      <c r="A215" s="190"/>
      <c r="B215" s="2169"/>
      <c r="C215" s="2170"/>
      <c r="D215" s="2164"/>
      <c r="E215" s="2166"/>
      <c r="F215" s="2165"/>
      <c r="G215" s="2066"/>
      <c r="H215" s="2066"/>
      <c r="I215" s="20"/>
      <c r="J215" s="373"/>
      <c r="K215" s="2066"/>
      <c r="L215" s="2066"/>
      <c r="M215" s="2067"/>
      <c r="N215" s="2067"/>
      <c r="O215" s="2118"/>
      <c r="P215" s="2120"/>
      <c r="Q215" s="2068"/>
      <c r="R215" s="2070"/>
      <c r="S215" s="190"/>
      <c r="T215" s="193"/>
      <c r="U215" s="193"/>
      <c r="V215" s="190"/>
      <c r="W215" s="190"/>
      <c r="X215" s="190"/>
      <c r="Y215" s="190"/>
      <c r="Z215" s="190"/>
      <c r="AA215" s="190"/>
      <c r="AB215" s="190"/>
      <c r="AC215" s="190"/>
      <c r="AD215" s="190"/>
      <c r="AE215" s="190"/>
      <c r="AF215" s="190"/>
      <c r="AG215" s="190"/>
      <c r="AH215" s="190"/>
      <c r="AI215" s="190"/>
      <c r="AJ215" s="190"/>
      <c r="AK215" s="190"/>
      <c r="AL215" s="190"/>
      <c r="AM215" s="190"/>
      <c r="AN215" s="190"/>
      <c r="AO215" s="190"/>
    </row>
    <row r="216" spans="1:41" s="4" customFormat="1" ht="21" hidden="1" customHeight="1" x14ac:dyDescent="0.2">
      <c r="A216" s="190"/>
      <c r="B216" s="2169"/>
      <c r="C216" s="2170"/>
      <c r="D216" s="2164"/>
      <c r="E216" s="2166"/>
      <c r="F216" s="2165"/>
      <c r="G216" s="2066"/>
      <c r="H216" s="2066"/>
      <c r="I216" s="20"/>
      <c r="J216" s="373"/>
      <c r="K216" s="2066"/>
      <c r="L216" s="2066"/>
      <c r="M216" s="2067"/>
      <c r="N216" s="2067"/>
      <c r="O216" s="2118"/>
      <c r="P216" s="2120"/>
      <c r="Q216" s="2068"/>
      <c r="R216" s="2070"/>
      <c r="S216" s="190"/>
      <c r="T216" s="193"/>
      <c r="U216" s="193"/>
      <c r="V216" s="190"/>
      <c r="W216" s="190"/>
      <c r="X216" s="190"/>
      <c r="Y216" s="190"/>
      <c r="Z216" s="190"/>
      <c r="AA216" s="190"/>
      <c r="AB216" s="190"/>
      <c r="AC216" s="190"/>
      <c r="AD216" s="190"/>
      <c r="AE216" s="190"/>
      <c r="AF216" s="190"/>
      <c r="AG216" s="190"/>
      <c r="AH216" s="190"/>
      <c r="AI216" s="190"/>
      <c r="AJ216" s="190"/>
      <c r="AK216" s="190"/>
      <c r="AL216" s="190"/>
      <c r="AM216" s="190"/>
      <c r="AN216" s="190"/>
      <c r="AO216" s="190"/>
    </row>
    <row r="217" spans="1:41" s="4" customFormat="1" ht="21" hidden="1" customHeight="1" x14ac:dyDescent="0.2">
      <c r="A217" s="190"/>
      <c r="B217" s="2169"/>
      <c r="C217" s="2170"/>
      <c r="D217" s="2164"/>
      <c r="E217" s="2166"/>
      <c r="F217" s="2165"/>
      <c r="G217" s="2066"/>
      <c r="H217" s="2066"/>
      <c r="I217" s="19"/>
      <c r="J217" s="373"/>
      <c r="K217" s="2066"/>
      <c r="L217" s="2066"/>
      <c r="M217" s="2067"/>
      <c r="N217" s="2067"/>
      <c r="O217" s="2118"/>
      <c r="P217" s="2120"/>
      <c r="Q217" s="2068"/>
      <c r="R217" s="2070"/>
      <c r="S217" s="190"/>
      <c r="T217" s="193"/>
      <c r="U217" s="193"/>
      <c r="V217" s="190"/>
      <c r="W217" s="190"/>
      <c r="X217" s="190"/>
      <c r="Y217" s="190"/>
      <c r="Z217" s="190"/>
      <c r="AA217" s="190"/>
      <c r="AB217" s="190"/>
      <c r="AC217" s="190"/>
      <c r="AD217" s="190"/>
      <c r="AE217" s="190"/>
      <c r="AF217" s="190"/>
      <c r="AG217" s="190"/>
      <c r="AH217" s="190"/>
      <c r="AI217" s="190"/>
      <c r="AJ217" s="190"/>
      <c r="AK217" s="190"/>
      <c r="AL217" s="190"/>
      <c r="AM217" s="190"/>
      <c r="AN217" s="190"/>
      <c r="AO217" s="190"/>
    </row>
    <row r="218" spans="1:41" s="4" customFormat="1" ht="21" hidden="1" customHeight="1" x14ac:dyDescent="0.2">
      <c r="A218" s="190"/>
      <c r="B218" s="2169"/>
      <c r="C218" s="2170"/>
      <c r="D218" s="2164"/>
      <c r="E218" s="2166"/>
      <c r="F218" s="2165"/>
      <c r="G218" s="2066"/>
      <c r="H218" s="2066"/>
      <c r="I218" s="19"/>
      <c r="J218" s="373"/>
      <c r="K218" s="2066"/>
      <c r="L218" s="2066"/>
      <c r="M218" s="2067"/>
      <c r="N218" s="2067"/>
      <c r="O218" s="2118"/>
      <c r="P218" s="2120"/>
      <c r="Q218" s="2068"/>
      <c r="R218" s="2070"/>
      <c r="S218" s="190"/>
      <c r="T218" s="193"/>
      <c r="U218" s="193"/>
      <c r="V218" s="190"/>
      <c r="W218" s="190"/>
      <c r="X218" s="190"/>
      <c r="Y218" s="190"/>
      <c r="Z218" s="190"/>
      <c r="AA218" s="190"/>
      <c r="AB218" s="190"/>
      <c r="AC218" s="190"/>
      <c r="AD218" s="190"/>
      <c r="AE218" s="190"/>
      <c r="AF218" s="190"/>
      <c r="AG218" s="190"/>
      <c r="AH218" s="190"/>
      <c r="AI218" s="190"/>
      <c r="AJ218" s="190"/>
      <c r="AK218" s="190"/>
      <c r="AL218" s="190"/>
      <c r="AM218" s="190"/>
      <c r="AN218" s="190"/>
      <c r="AO218" s="190"/>
    </row>
    <row r="219" spans="1:41" s="4" customFormat="1" ht="21" hidden="1" customHeight="1" x14ac:dyDescent="0.2">
      <c r="A219" s="190"/>
      <c r="B219" s="2169"/>
      <c r="C219" s="2170"/>
      <c r="D219" s="2066"/>
      <c r="E219" s="2066"/>
      <c r="F219" s="2066"/>
      <c r="G219" s="2066"/>
      <c r="H219" s="2066"/>
      <c r="I219" s="19"/>
      <c r="J219" s="373"/>
      <c r="K219" s="2066"/>
      <c r="L219" s="2066"/>
      <c r="M219" s="2067"/>
      <c r="N219" s="2067"/>
      <c r="O219" s="2118"/>
      <c r="P219" s="2120"/>
      <c r="Q219" s="2068"/>
      <c r="R219" s="2070"/>
      <c r="S219" s="190"/>
      <c r="T219" s="193"/>
      <c r="U219" s="193"/>
      <c r="V219" s="190"/>
      <c r="W219" s="190"/>
      <c r="X219" s="190"/>
      <c r="Y219" s="190"/>
      <c r="Z219" s="190"/>
      <c r="AA219" s="190"/>
      <c r="AB219" s="190"/>
      <c r="AC219" s="190"/>
      <c r="AD219" s="190"/>
      <c r="AE219" s="190"/>
      <c r="AF219" s="190"/>
      <c r="AG219" s="190"/>
      <c r="AH219" s="190"/>
      <c r="AI219" s="190"/>
      <c r="AJ219" s="190"/>
      <c r="AK219" s="190"/>
      <c r="AL219" s="190"/>
      <c r="AM219" s="190"/>
      <c r="AN219" s="190"/>
      <c r="AO219" s="190"/>
    </row>
    <row r="220" spans="1:41" s="4" customFormat="1" ht="21" hidden="1" customHeight="1" x14ac:dyDescent="0.2">
      <c r="A220" s="190"/>
      <c r="B220" s="2169"/>
      <c r="C220" s="2170"/>
      <c r="D220" s="2164"/>
      <c r="E220" s="2166"/>
      <c r="F220" s="2165"/>
      <c r="G220" s="2066"/>
      <c r="H220" s="2066"/>
      <c r="I220" s="19"/>
      <c r="J220" s="373"/>
      <c r="K220" s="2066"/>
      <c r="L220" s="2066"/>
      <c r="M220" s="2067"/>
      <c r="N220" s="2067"/>
      <c r="O220" s="2118"/>
      <c r="P220" s="2120"/>
      <c r="Q220" s="2068"/>
      <c r="R220" s="2070"/>
      <c r="S220" s="190"/>
      <c r="T220" s="193"/>
      <c r="U220" s="193"/>
      <c r="V220" s="190"/>
      <c r="W220" s="190"/>
      <c r="X220" s="190"/>
      <c r="Y220" s="190"/>
      <c r="Z220" s="190"/>
      <c r="AA220" s="190"/>
      <c r="AB220" s="190"/>
      <c r="AC220" s="190"/>
      <c r="AD220" s="190"/>
      <c r="AE220" s="190"/>
      <c r="AF220" s="190"/>
      <c r="AG220" s="190"/>
      <c r="AH220" s="190"/>
      <c r="AI220" s="190"/>
      <c r="AJ220" s="190"/>
      <c r="AK220" s="190"/>
      <c r="AL220" s="190"/>
      <c r="AM220" s="190"/>
      <c r="AN220" s="190"/>
      <c r="AO220" s="190"/>
    </row>
    <row r="221" spans="1:41" s="4" customFormat="1" ht="21" hidden="1" customHeight="1" x14ac:dyDescent="0.2">
      <c r="A221" s="190"/>
      <c r="B221" s="2169"/>
      <c r="C221" s="2170"/>
      <c r="D221" s="2164"/>
      <c r="E221" s="2166"/>
      <c r="F221" s="2165"/>
      <c r="G221" s="2066"/>
      <c r="H221" s="2066"/>
      <c r="I221" s="19"/>
      <c r="J221" s="373"/>
      <c r="K221" s="2066"/>
      <c r="L221" s="2066"/>
      <c r="M221" s="2067"/>
      <c r="N221" s="2067"/>
      <c r="O221" s="2118"/>
      <c r="P221" s="2120"/>
      <c r="Q221" s="2068"/>
      <c r="R221" s="2070"/>
      <c r="S221" s="190"/>
      <c r="T221" s="193"/>
      <c r="U221" s="193"/>
      <c r="V221" s="190"/>
      <c r="W221" s="190"/>
      <c r="X221" s="190"/>
      <c r="Y221" s="190"/>
      <c r="Z221" s="190"/>
      <c r="AA221" s="190"/>
      <c r="AB221" s="190"/>
      <c r="AC221" s="190"/>
      <c r="AD221" s="190"/>
      <c r="AE221" s="190"/>
      <c r="AF221" s="190"/>
      <c r="AG221" s="190"/>
      <c r="AH221" s="190"/>
      <c r="AI221" s="190"/>
      <c r="AJ221" s="190"/>
      <c r="AK221" s="190"/>
      <c r="AL221" s="190"/>
      <c r="AM221" s="190"/>
      <c r="AN221" s="190"/>
      <c r="AO221" s="190"/>
    </row>
    <row r="222" spans="1:41" s="4" customFormat="1" ht="21" hidden="1" customHeight="1" x14ac:dyDescent="0.2">
      <c r="A222" s="190"/>
      <c r="B222" s="2169"/>
      <c r="C222" s="2170"/>
      <c r="D222" s="2164"/>
      <c r="E222" s="2166"/>
      <c r="F222" s="2165"/>
      <c r="G222" s="2066"/>
      <c r="H222" s="2066"/>
      <c r="I222" s="19"/>
      <c r="J222" s="373"/>
      <c r="K222" s="2066"/>
      <c r="L222" s="2066"/>
      <c r="M222" s="2067"/>
      <c r="N222" s="2067"/>
      <c r="O222" s="2118"/>
      <c r="P222" s="2120"/>
      <c r="Q222" s="2068"/>
      <c r="R222" s="2070"/>
      <c r="S222" s="190"/>
      <c r="T222" s="195"/>
      <c r="U222" s="190"/>
      <c r="V222" s="190"/>
      <c r="W222" s="190"/>
      <c r="X222" s="190"/>
      <c r="Y222" s="190"/>
      <c r="Z222" s="190"/>
      <c r="AA222" s="190"/>
      <c r="AB222" s="190"/>
      <c r="AC222" s="190"/>
      <c r="AD222" s="190"/>
      <c r="AE222" s="190"/>
      <c r="AF222" s="190"/>
      <c r="AG222" s="190"/>
      <c r="AH222" s="190"/>
      <c r="AI222" s="190"/>
      <c r="AJ222" s="190"/>
      <c r="AK222" s="190"/>
      <c r="AL222" s="190"/>
      <c r="AM222" s="190"/>
      <c r="AN222" s="190"/>
      <c r="AO222" s="190"/>
    </row>
    <row r="223" spans="1:41" s="4" customFormat="1" ht="21" hidden="1" customHeight="1" x14ac:dyDescent="0.2">
      <c r="A223" s="190"/>
      <c r="B223" s="2169"/>
      <c r="C223" s="2170"/>
      <c r="D223" s="2164"/>
      <c r="E223" s="2166"/>
      <c r="F223" s="2165"/>
      <c r="G223" s="2066"/>
      <c r="H223" s="2066"/>
      <c r="I223" s="19"/>
      <c r="J223" s="373"/>
      <c r="K223" s="2066"/>
      <c r="L223" s="2066"/>
      <c r="M223" s="2067"/>
      <c r="N223" s="2067"/>
      <c r="O223" s="2118"/>
      <c r="P223" s="2120"/>
      <c r="Q223" s="2068"/>
      <c r="R223" s="2070"/>
      <c r="S223" s="190"/>
      <c r="T223" s="195"/>
      <c r="U223" s="190"/>
      <c r="V223" s="190"/>
      <c r="W223" s="190"/>
      <c r="X223" s="190"/>
      <c r="Y223" s="190"/>
      <c r="Z223" s="190"/>
      <c r="AA223" s="190"/>
      <c r="AB223" s="190"/>
      <c r="AC223" s="190"/>
      <c r="AD223" s="190"/>
      <c r="AE223" s="190"/>
      <c r="AF223" s="190"/>
      <c r="AG223" s="190"/>
      <c r="AH223" s="190"/>
      <c r="AI223" s="190"/>
      <c r="AJ223" s="190"/>
      <c r="AK223" s="190"/>
      <c r="AL223" s="190"/>
      <c r="AM223" s="190"/>
      <c r="AN223" s="190"/>
      <c r="AO223" s="190"/>
    </row>
    <row r="224" spans="1:41" s="4" customFormat="1" ht="21" hidden="1" customHeight="1" x14ac:dyDescent="0.2">
      <c r="A224" s="190"/>
      <c r="B224" s="2169"/>
      <c r="C224" s="2170"/>
      <c r="D224" s="2164"/>
      <c r="E224" s="2166"/>
      <c r="F224" s="2165"/>
      <c r="G224" s="2066"/>
      <c r="H224" s="2066"/>
      <c r="I224" s="19"/>
      <c r="J224" s="373"/>
      <c r="K224" s="2066"/>
      <c r="L224" s="2066"/>
      <c r="M224" s="2067"/>
      <c r="N224" s="2067"/>
      <c r="O224" s="2118"/>
      <c r="P224" s="2120"/>
      <c r="Q224" s="2068"/>
      <c r="R224" s="2070"/>
      <c r="S224" s="190"/>
      <c r="T224" s="195"/>
      <c r="U224" s="190"/>
      <c r="V224" s="190"/>
      <c r="W224" s="190"/>
      <c r="X224" s="190"/>
      <c r="Y224" s="190"/>
      <c r="Z224" s="190"/>
      <c r="AA224" s="190"/>
      <c r="AB224" s="190"/>
      <c r="AC224" s="190"/>
      <c r="AD224" s="190"/>
      <c r="AE224" s="190"/>
      <c r="AF224" s="190"/>
      <c r="AG224" s="190"/>
      <c r="AH224" s="190"/>
      <c r="AI224" s="190"/>
      <c r="AJ224" s="190"/>
      <c r="AK224" s="190"/>
      <c r="AL224" s="190"/>
      <c r="AM224" s="190"/>
      <c r="AN224" s="190"/>
      <c r="AO224" s="190"/>
    </row>
    <row r="225" spans="1:41" s="4" customFormat="1" ht="21" hidden="1" customHeight="1" x14ac:dyDescent="0.2">
      <c r="A225" s="190"/>
      <c r="B225" s="2169"/>
      <c r="C225" s="2170"/>
      <c r="D225" s="2164"/>
      <c r="E225" s="2166"/>
      <c r="F225" s="2165"/>
      <c r="G225" s="2066"/>
      <c r="H225" s="2066"/>
      <c r="I225" s="19"/>
      <c r="J225" s="373"/>
      <c r="K225" s="2066"/>
      <c r="L225" s="2066"/>
      <c r="M225" s="2067"/>
      <c r="N225" s="2067"/>
      <c r="O225" s="2118"/>
      <c r="P225" s="2120"/>
      <c r="Q225" s="2068"/>
      <c r="R225" s="2070"/>
      <c r="S225" s="190"/>
      <c r="T225" s="195"/>
      <c r="U225" s="190"/>
      <c r="V225" s="190"/>
      <c r="W225" s="190"/>
      <c r="X225" s="190"/>
      <c r="Y225" s="190"/>
      <c r="Z225" s="190"/>
      <c r="AA225" s="190"/>
      <c r="AB225" s="190"/>
      <c r="AC225" s="190"/>
      <c r="AD225" s="190"/>
      <c r="AE225" s="190"/>
      <c r="AF225" s="190"/>
      <c r="AG225" s="190"/>
      <c r="AH225" s="190"/>
      <c r="AI225" s="190"/>
      <c r="AJ225" s="190"/>
      <c r="AK225" s="190"/>
      <c r="AL225" s="190"/>
      <c r="AM225" s="190"/>
      <c r="AN225" s="190"/>
      <c r="AO225" s="190"/>
    </row>
    <row r="226" spans="1:41" s="4" customFormat="1" ht="21" hidden="1" customHeight="1" x14ac:dyDescent="0.2">
      <c r="A226" s="190"/>
      <c r="B226" s="2169"/>
      <c r="C226" s="2170"/>
      <c r="D226" s="2164"/>
      <c r="E226" s="2166"/>
      <c r="F226" s="2165"/>
      <c r="G226" s="2066"/>
      <c r="H226" s="2066"/>
      <c r="I226" s="19"/>
      <c r="J226" s="373"/>
      <c r="K226" s="2066"/>
      <c r="L226" s="2066"/>
      <c r="M226" s="2067"/>
      <c r="N226" s="2067"/>
      <c r="O226" s="2118"/>
      <c r="P226" s="2120"/>
      <c r="Q226" s="2068"/>
      <c r="R226" s="2070"/>
      <c r="S226" s="190"/>
      <c r="T226" s="195"/>
      <c r="U226" s="190"/>
      <c r="V226" s="190"/>
      <c r="W226" s="190"/>
      <c r="X226" s="190"/>
      <c r="Y226" s="190"/>
      <c r="Z226" s="190"/>
      <c r="AA226" s="190"/>
      <c r="AB226" s="190"/>
      <c r="AC226" s="190"/>
      <c r="AD226" s="190"/>
      <c r="AE226" s="190"/>
      <c r="AF226" s="190"/>
      <c r="AG226" s="190"/>
      <c r="AH226" s="190"/>
      <c r="AI226" s="190"/>
      <c r="AJ226" s="190"/>
      <c r="AK226" s="190"/>
      <c r="AL226" s="190"/>
      <c r="AM226" s="190"/>
      <c r="AN226" s="190"/>
      <c r="AO226" s="190"/>
    </row>
    <row r="227" spans="1:41" s="4" customFormat="1" ht="21" hidden="1" customHeight="1" x14ac:dyDescent="0.2">
      <c r="A227" s="190"/>
      <c r="B227" s="2169"/>
      <c r="C227" s="2170"/>
      <c r="D227" s="2066"/>
      <c r="E227" s="2066"/>
      <c r="F227" s="2066"/>
      <c r="G227" s="2066"/>
      <c r="H227" s="2066"/>
      <c r="I227" s="19"/>
      <c r="J227" s="373"/>
      <c r="K227" s="2066"/>
      <c r="L227" s="2066"/>
      <c r="M227" s="2067"/>
      <c r="N227" s="2067"/>
      <c r="O227" s="2118"/>
      <c r="P227" s="2120"/>
      <c r="Q227" s="2068"/>
      <c r="R227" s="2070"/>
      <c r="S227" s="190"/>
      <c r="T227" s="195"/>
      <c r="U227" s="190"/>
      <c r="V227" s="190"/>
      <c r="W227" s="190"/>
      <c r="X227" s="190"/>
      <c r="Y227" s="190"/>
      <c r="Z227" s="190"/>
      <c r="AA227" s="190"/>
      <c r="AB227" s="190"/>
      <c r="AC227" s="190"/>
      <c r="AD227" s="190"/>
      <c r="AE227" s="190"/>
      <c r="AF227" s="190"/>
      <c r="AG227" s="190"/>
      <c r="AH227" s="190"/>
      <c r="AI227" s="190"/>
      <c r="AJ227" s="190"/>
      <c r="AK227" s="190"/>
      <c r="AL227" s="190"/>
      <c r="AM227" s="190"/>
      <c r="AN227" s="190"/>
      <c r="AO227" s="190"/>
    </row>
    <row r="228" spans="1:41" s="4" customFormat="1" ht="21" hidden="1" customHeight="1" x14ac:dyDescent="0.2">
      <c r="A228" s="190"/>
      <c r="B228" s="2169"/>
      <c r="C228" s="2170"/>
      <c r="D228" s="2066"/>
      <c r="E228" s="2066"/>
      <c r="F228" s="2066"/>
      <c r="G228" s="2066"/>
      <c r="H228" s="2066"/>
      <c r="I228" s="19"/>
      <c r="J228" s="373"/>
      <c r="K228" s="2066"/>
      <c r="L228" s="2066"/>
      <c r="M228" s="2067"/>
      <c r="N228" s="2067"/>
      <c r="O228" s="2118"/>
      <c r="P228" s="2120"/>
      <c r="Q228" s="2068"/>
      <c r="R228" s="2070"/>
      <c r="S228" s="190"/>
      <c r="T228" s="195"/>
      <c r="U228" s="190"/>
      <c r="V228" s="190"/>
      <c r="W228" s="190"/>
      <c r="X228" s="190"/>
      <c r="Y228" s="190"/>
      <c r="Z228" s="190"/>
      <c r="AA228" s="190"/>
      <c r="AB228" s="190"/>
      <c r="AC228" s="190"/>
      <c r="AD228" s="190"/>
      <c r="AE228" s="190"/>
      <c r="AF228" s="190"/>
      <c r="AG228" s="190"/>
      <c r="AH228" s="190"/>
      <c r="AI228" s="190"/>
      <c r="AJ228" s="190"/>
      <c r="AK228" s="190"/>
      <c r="AL228" s="190"/>
      <c r="AM228" s="190"/>
      <c r="AN228" s="190"/>
      <c r="AO228" s="190"/>
    </row>
    <row r="229" spans="1:41" s="4" customFormat="1" ht="21" hidden="1" customHeight="1" x14ac:dyDescent="0.2">
      <c r="A229" s="190"/>
      <c r="B229" s="2169"/>
      <c r="C229" s="2170"/>
      <c r="D229" s="2066"/>
      <c r="E229" s="2066"/>
      <c r="F229" s="2066"/>
      <c r="G229" s="2066"/>
      <c r="H229" s="2066"/>
      <c r="I229" s="19"/>
      <c r="J229" s="373"/>
      <c r="K229" s="2066"/>
      <c r="L229" s="2066"/>
      <c r="M229" s="2067"/>
      <c r="N229" s="2067"/>
      <c r="O229" s="2118"/>
      <c r="P229" s="2120"/>
      <c r="Q229" s="2068"/>
      <c r="R229" s="2070"/>
      <c r="S229" s="190"/>
      <c r="T229" s="195"/>
      <c r="U229" s="190"/>
      <c r="V229" s="190"/>
      <c r="W229" s="190"/>
      <c r="X229" s="190"/>
      <c r="Y229" s="190"/>
      <c r="Z229" s="190"/>
      <c r="AA229" s="190"/>
      <c r="AB229" s="190"/>
      <c r="AC229" s="190"/>
      <c r="AD229" s="190"/>
      <c r="AE229" s="190"/>
      <c r="AF229" s="190"/>
      <c r="AG229" s="190"/>
      <c r="AH229" s="190"/>
      <c r="AI229" s="190"/>
      <c r="AJ229" s="190"/>
      <c r="AK229" s="190"/>
      <c r="AL229" s="190"/>
      <c r="AM229" s="190"/>
      <c r="AN229" s="190"/>
      <c r="AO229" s="190"/>
    </row>
    <row r="230" spans="1:41" s="4" customFormat="1" ht="21" hidden="1" customHeight="1" x14ac:dyDescent="0.2">
      <c r="A230" s="190"/>
      <c r="B230" s="2171"/>
      <c r="C230" s="2172"/>
      <c r="D230" s="2066"/>
      <c r="E230" s="2066"/>
      <c r="F230" s="2066"/>
      <c r="G230" s="2066"/>
      <c r="H230" s="2066"/>
      <c r="I230" s="19"/>
      <c r="J230" s="373"/>
      <c r="K230" s="2066"/>
      <c r="L230" s="2066"/>
      <c r="M230" s="2067"/>
      <c r="N230" s="2067"/>
      <c r="O230" s="2118"/>
      <c r="P230" s="2120"/>
      <c r="Q230" s="2068"/>
      <c r="R230" s="2070"/>
      <c r="S230" s="190"/>
      <c r="T230" s="195"/>
      <c r="U230" s="190"/>
      <c r="V230" s="190"/>
      <c r="W230" s="190"/>
      <c r="X230" s="190"/>
      <c r="Y230" s="190"/>
      <c r="Z230" s="190"/>
      <c r="AA230" s="190"/>
      <c r="AB230" s="190"/>
      <c r="AC230" s="190"/>
      <c r="AD230" s="190"/>
      <c r="AE230" s="190"/>
      <c r="AF230" s="190"/>
      <c r="AG230" s="190"/>
      <c r="AH230" s="190"/>
      <c r="AI230" s="190"/>
      <c r="AJ230" s="190"/>
      <c r="AK230" s="190"/>
      <c r="AL230" s="190"/>
      <c r="AM230" s="190"/>
      <c r="AN230" s="190"/>
      <c r="AO230" s="190"/>
    </row>
    <row r="231" spans="1:41" s="4" customFormat="1" ht="21" hidden="1" customHeight="1" thickBot="1" x14ac:dyDescent="0.25">
      <c r="A231" s="190"/>
      <c r="B231" s="2061" t="s">
        <v>290</v>
      </c>
      <c r="C231" s="2062"/>
      <c r="D231" s="2062"/>
      <c r="E231" s="2062"/>
      <c r="F231" s="2062"/>
      <c r="G231" s="2062"/>
      <c r="H231" s="2063"/>
      <c r="I231" s="200">
        <f>SUM(I184:I230)</f>
        <v>0</v>
      </c>
      <c r="J231" s="201"/>
      <c r="K231" s="2064">
        <f>SUM(O184:O230)</f>
        <v>0</v>
      </c>
      <c r="L231" s="2062"/>
      <c r="M231" s="2062"/>
      <c r="N231" s="2062"/>
      <c r="O231" s="2062"/>
      <c r="P231" s="2062"/>
      <c r="Q231" s="2062"/>
      <c r="R231" s="2065"/>
      <c r="S231" s="190"/>
      <c r="T231" s="195"/>
      <c r="U231" s="190"/>
      <c r="V231" s="190"/>
      <c r="W231" s="190"/>
      <c r="X231" s="190"/>
      <c r="Y231" s="190"/>
      <c r="Z231" s="190"/>
      <c r="AA231" s="190"/>
      <c r="AB231" s="190"/>
      <c r="AC231" s="190"/>
      <c r="AD231" s="190"/>
      <c r="AE231" s="190"/>
      <c r="AF231" s="190"/>
      <c r="AG231" s="190"/>
      <c r="AH231" s="190"/>
      <c r="AI231" s="190"/>
      <c r="AJ231" s="190"/>
      <c r="AK231" s="190"/>
      <c r="AL231" s="190"/>
      <c r="AM231" s="190"/>
      <c r="AN231" s="190"/>
      <c r="AO231" s="190"/>
    </row>
    <row r="232" spans="1:41" s="185" customFormat="1" x14ac:dyDescent="0.2"/>
    <row r="233" spans="1:41" s="185" customFormat="1" x14ac:dyDescent="0.2"/>
    <row r="234" spans="1:41" s="185" customFormat="1" x14ac:dyDescent="0.2"/>
    <row r="235" spans="1:41" s="185" customFormat="1" x14ac:dyDescent="0.2"/>
    <row r="236" spans="1:41" s="185" customFormat="1" x14ac:dyDescent="0.2"/>
    <row r="237" spans="1:41" s="185" customFormat="1" x14ac:dyDescent="0.2"/>
    <row r="238" spans="1:41" s="185" customFormat="1" x14ac:dyDescent="0.2"/>
    <row r="239" spans="1:41" s="185" customFormat="1" x14ac:dyDescent="0.2"/>
    <row r="240" spans="1:41" s="185" customFormat="1" x14ac:dyDescent="0.2"/>
    <row r="241" s="185" customFormat="1" x14ac:dyDescent="0.2"/>
    <row r="242" s="185" customFormat="1" x14ac:dyDescent="0.2"/>
    <row r="243" s="185" customFormat="1" x14ac:dyDescent="0.2"/>
    <row r="244" s="185" customFormat="1" x14ac:dyDescent="0.2"/>
    <row r="245" s="185" customFormat="1" x14ac:dyDescent="0.2"/>
    <row r="246" s="185" customFormat="1" x14ac:dyDescent="0.2"/>
    <row r="247" s="185" customFormat="1" x14ac:dyDescent="0.2"/>
    <row r="248" s="185" customFormat="1" x14ac:dyDescent="0.2"/>
    <row r="249" s="185" customFormat="1" x14ac:dyDescent="0.2"/>
    <row r="250" s="185" customFormat="1" x14ac:dyDescent="0.2"/>
    <row r="251" s="185" customFormat="1" x14ac:dyDescent="0.2"/>
    <row r="252" s="185" customFormat="1" x14ac:dyDescent="0.2"/>
    <row r="253" s="185" customFormat="1" x14ac:dyDescent="0.2"/>
    <row r="254" s="185" customFormat="1" x14ac:dyDescent="0.2"/>
    <row r="255" s="185" customFormat="1" x14ac:dyDescent="0.2"/>
    <row r="256" s="185" customFormat="1" x14ac:dyDescent="0.2"/>
    <row r="257" s="185" customFormat="1" x14ac:dyDescent="0.2"/>
    <row r="258" s="185" customFormat="1" x14ac:dyDescent="0.2"/>
    <row r="259" s="185" customFormat="1" x14ac:dyDescent="0.2"/>
    <row r="260" s="185" customFormat="1" x14ac:dyDescent="0.2"/>
    <row r="261" s="185" customFormat="1" x14ac:dyDescent="0.2"/>
    <row r="262" s="185" customFormat="1" x14ac:dyDescent="0.2"/>
    <row r="263" s="185" customFormat="1" x14ac:dyDescent="0.2"/>
    <row r="264" s="185" customFormat="1" x14ac:dyDescent="0.2"/>
    <row r="265" s="185" customFormat="1" x14ac:dyDescent="0.2"/>
    <row r="266" s="185" customFormat="1" x14ac:dyDescent="0.2"/>
    <row r="267" s="185" customFormat="1" x14ac:dyDescent="0.2"/>
    <row r="268" s="185" customFormat="1" x14ac:dyDescent="0.2"/>
    <row r="269" s="185" customFormat="1" x14ac:dyDescent="0.2"/>
    <row r="270" s="185" customFormat="1" x14ac:dyDescent="0.2"/>
    <row r="271" s="185" customFormat="1" x14ac:dyDescent="0.2"/>
    <row r="272" s="185" customFormat="1" x14ac:dyDescent="0.2"/>
    <row r="273" s="185" customFormat="1" x14ac:dyDescent="0.2"/>
    <row r="274" s="185" customFormat="1" x14ac:dyDescent="0.2"/>
    <row r="275" s="185" customFormat="1" x14ac:dyDescent="0.2"/>
    <row r="276" s="185" customFormat="1" x14ac:dyDescent="0.2"/>
    <row r="277" s="185" customFormat="1" x14ac:dyDescent="0.2"/>
    <row r="278" s="185" customFormat="1" x14ac:dyDescent="0.2"/>
    <row r="279" s="185" customFormat="1" x14ac:dyDescent="0.2"/>
    <row r="280" s="185" customFormat="1" x14ac:dyDescent="0.2"/>
    <row r="281" s="185" customFormat="1" x14ac:dyDescent="0.2"/>
    <row r="282" s="185" customFormat="1" x14ac:dyDescent="0.2"/>
    <row r="283" s="185" customFormat="1" x14ac:dyDescent="0.2"/>
    <row r="284" s="185" customFormat="1" x14ac:dyDescent="0.2"/>
    <row r="285" s="185" customFormat="1" x14ac:dyDescent="0.2"/>
    <row r="286" s="185" customFormat="1" x14ac:dyDescent="0.2"/>
    <row r="287" s="185" customFormat="1" x14ac:dyDescent="0.2"/>
    <row r="288" s="185" customFormat="1" x14ac:dyDescent="0.2"/>
    <row r="289" s="185" customFormat="1" x14ac:dyDescent="0.2"/>
    <row r="290" s="185" customFormat="1" x14ac:dyDescent="0.2"/>
    <row r="291" s="185" customFormat="1" x14ac:dyDescent="0.2"/>
    <row r="292" s="185" customFormat="1" x14ac:dyDescent="0.2"/>
    <row r="293" s="185" customFormat="1" x14ac:dyDescent="0.2"/>
    <row r="294" s="185" customFormat="1" x14ac:dyDescent="0.2"/>
    <row r="295" s="185" customFormat="1" x14ac:dyDescent="0.2"/>
    <row r="296" s="185" customFormat="1" x14ac:dyDescent="0.2"/>
    <row r="297" s="185" customFormat="1" x14ac:dyDescent="0.2"/>
    <row r="298" s="185" customFormat="1" x14ac:dyDescent="0.2"/>
    <row r="299" s="185" customFormat="1" x14ac:dyDescent="0.2"/>
    <row r="300" s="185" customFormat="1" x14ac:dyDescent="0.2"/>
    <row r="301" s="185" customFormat="1" x14ac:dyDescent="0.2"/>
    <row r="302" s="185" customFormat="1" x14ac:dyDescent="0.2"/>
    <row r="303" s="185" customFormat="1" x14ac:dyDescent="0.2"/>
    <row r="304" s="185" customFormat="1" x14ac:dyDescent="0.2"/>
    <row r="305" s="185" customFormat="1" x14ac:dyDescent="0.2"/>
    <row r="306" s="185" customFormat="1" x14ac:dyDescent="0.2"/>
    <row r="307" s="185" customFormat="1" x14ac:dyDescent="0.2"/>
    <row r="308" s="185" customFormat="1" x14ac:dyDescent="0.2"/>
    <row r="309" s="185" customFormat="1" x14ac:dyDescent="0.2"/>
    <row r="310" s="185" customFormat="1" x14ac:dyDescent="0.2"/>
    <row r="311" s="185" customFormat="1" x14ac:dyDescent="0.2"/>
    <row r="312" s="185" customFormat="1" x14ac:dyDescent="0.2"/>
    <row r="313" s="185" customFormat="1" x14ac:dyDescent="0.2"/>
    <row r="314" s="185" customFormat="1" x14ac:dyDescent="0.2"/>
    <row r="315" s="185" customFormat="1" x14ac:dyDescent="0.2"/>
    <row r="316" s="185" customFormat="1" x14ac:dyDescent="0.2"/>
    <row r="317" s="185" customFormat="1" x14ac:dyDescent="0.2"/>
    <row r="318" s="185" customFormat="1" x14ac:dyDescent="0.2"/>
    <row r="319" s="185" customFormat="1" x14ac:dyDescent="0.2"/>
    <row r="320" s="185" customFormat="1" x14ac:dyDescent="0.2"/>
    <row r="321" s="185" customFormat="1" x14ac:dyDescent="0.2"/>
    <row r="322" s="185" customFormat="1" x14ac:dyDescent="0.2"/>
    <row r="323" s="185" customFormat="1" x14ac:dyDescent="0.2"/>
    <row r="324" s="185" customFormat="1" x14ac:dyDescent="0.2"/>
    <row r="325" s="185" customFormat="1" x14ac:dyDescent="0.2"/>
    <row r="326" s="185" customFormat="1" x14ac:dyDescent="0.2"/>
    <row r="327" s="185" customFormat="1" x14ac:dyDescent="0.2"/>
    <row r="328" s="185" customFormat="1" x14ac:dyDescent="0.2"/>
    <row r="329" s="185" customFormat="1" x14ac:dyDescent="0.2"/>
    <row r="330" s="185" customFormat="1" x14ac:dyDescent="0.2"/>
    <row r="331" s="185" customFormat="1" x14ac:dyDescent="0.2"/>
    <row r="332" s="185" customFormat="1" x14ac:dyDescent="0.2"/>
    <row r="333" s="185" customFormat="1" x14ac:dyDescent="0.2"/>
    <row r="334" s="185" customFormat="1" x14ac:dyDescent="0.2"/>
    <row r="335" s="185" customFormat="1" x14ac:dyDescent="0.2"/>
    <row r="336" s="185" customFormat="1" x14ac:dyDescent="0.2"/>
    <row r="337" s="185" customFormat="1" x14ac:dyDescent="0.2"/>
    <row r="338" s="185" customFormat="1" x14ac:dyDescent="0.2"/>
    <row r="339" s="185" customFormat="1" x14ac:dyDescent="0.2"/>
    <row r="340" s="185" customFormat="1" x14ac:dyDescent="0.2"/>
    <row r="341" s="185" customFormat="1" x14ac:dyDescent="0.2"/>
    <row r="342" s="185" customFormat="1" x14ac:dyDescent="0.2"/>
    <row r="343" s="185" customFormat="1" x14ac:dyDescent="0.2"/>
    <row r="344" s="185" customFormat="1" x14ac:dyDescent="0.2"/>
    <row r="345" s="185" customFormat="1" x14ac:dyDescent="0.2"/>
    <row r="346" s="185" customFormat="1" x14ac:dyDescent="0.2"/>
    <row r="347" s="185" customFormat="1" x14ac:dyDescent="0.2"/>
    <row r="348" s="185" customFormat="1" x14ac:dyDescent="0.2"/>
    <row r="349" s="185" customFormat="1" x14ac:dyDescent="0.2"/>
    <row r="350" s="185" customFormat="1" x14ac:dyDescent="0.2"/>
    <row r="351" s="185" customFormat="1" x14ac:dyDescent="0.2"/>
    <row r="352" s="185" customFormat="1" x14ac:dyDescent="0.2"/>
    <row r="353" s="185" customFormat="1" x14ac:dyDescent="0.2"/>
    <row r="354" s="185" customFormat="1" x14ac:dyDescent="0.2"/>
    <row r="355" s="185" customFormat="1" x14ac:dyDescent="0.2"/>
    <row r="356" s="185" customFormat="1" x14ac:dyDescent="0.2"/>
    <row r="357" s="185" customFormat="1" x14ac:dyDescent="0.2"/>
    <row r="358" s="185" customFormat="1" x14ac:dyDescent="0.2"/>
    <row r="359" s="185" customFormat="1" x14ac:dyDescent="0.2"/>
    <row r="360" s="185" customFormat="1" x14ac:dyDescent="0.2"/>
  </sheetData>
  <dataConsolidate/>
  <mergeCells count="1031">
    <mergeCell ref="H25:R25"/>
    <mergeCell ref="H26:R26"/>
    <mergeCell ref="H27:R27"/>
    <mergeCell ref="H32:R32"/>
    <mergeCell ref="H33:R33"/>
    <mergeCell ref="H34:R34"/>
    <mergeCell ref="H35:R35"/>
    <mergeCell ref="H36:R36"/>
    <mergeCell ref="H37:R37"/>
    <mergeCell ref="H38:R38"/>
    <mergeCell ref="H43:R43"/>
    <mergeCell ref="H44:R44"/>
    <mergeCell ref="H45:R45"/>
    <mergeCell ref="C20:G23"/>
    <mergeCell ref="H20:R20"/>
    <mergeCell ref="H21:R21"/>
    <mergeCell ref="H22:R22"/>
    <mergeCell ref="H23:R23"/>
    <mergeCell ref="C24:G27"/>
    <mergeCell ref="C32:G35"/>
    <mergeCell ref="C36:G38"/>
    <mergeCell ref="C43:G45"/>
    <mergeCell ref="H24:R24"/>
    <mergeCell ref="O99:R99"/>
    <mergeCell ref="O100:R100"/>
    <mergeCell ref="O101:R101"/>
    <mergeCell ref="O102:R102"/>
    <mergeCell ref="O103:R103"/>
    <mergeCell ref="O104:R104"/>
    <mergeCell ref="O105:R105"/>
    <mergeCell ref="O106:R106"/>
    <mergeCell ref="O107:R107"/>
    <mergeCell ref="O108:R108"/>
    <mergeCell ref="O109:R109"/>
    <mergeCell ref="O110:R110"/>
    <mergeCell ref="D99:H99"/>
    <mergeCell ref="D100:H100"/>
    <mergeCell ref="D101:H101"/>
    <mergeCell ref="D102:H102"/>
    <mergeCell ref="D103:H103"/>
    <mergeCell ref="D104:H104"/>
    <mergeCell ref="D105:H105"/>
    <mergeCell ref="D106:H106"/>
    <mergeCell ref="D107:H107"/>
    <mergeCell ref="D108:H108"/>
    <mergeCell ref="D110:H110"/>
    <mergeCell ref="D109:H109"/>
    <mergeCell ref="K109:L109"/>
    <mergeCell ref="M109:N109"/>
    <mergeCell ref="K101:L101"/>
    <mergeCell ref="M101:N101"/>
    <mergeCell ref="K102:L102"/>
    <mergeCell ref="M102:N102"/>
    <mergeCell ref="K106:L106"/>
    <mergeCell ref="M106:N106"/>
    <mergeCell ref="B85:C85"/>
    <mergeCell ref="B86:C86"/>
    <mergeCell ref="B87:C87"/>
    <mergeCell ref="B88:C88"/>
    <mergeCell ref="B89:C89"/>
    <mergeCell ref="D93:H93"/>
    <mergeCell ref="K92:L92"/>
    <mergeCell ref="M92:N92"/>
    <mergeCell ref="O95:R95"/>
    <mergeCell ref="O93:R93"/>
    <mergeCell ref="O94:R94"/>
    <mergeCell ref="O86:R86"/>
    <mergeCell ref="O87:R87"/>
    <mergeCell ref="O88:R88"/>
    <mergeCell ref="O89:R89"/>
    <mergeCell ref="O90:R90"/>
    <mergeCell ref="O91:R91"/>
    <mergeCell ref="O92:R92"/>
    <mergeCell ref="O111:R111"/>
    <mergeCell ref="O112:R112"/>
    <mergeCell ref="O113:R113"/>
    <mergeCell ref="B67:C67"/>
    <mergeCell ref="B68:C68"/>
    <mergeCell ref="B69:C69"/>
    <mergeCell ref="B70:C70"/>
    <mergeCell ref="B71:C71"/>
    <mergeCell ref="B72:C72"/>
    <mergeCell ref="B73:C73"/>
    <mergeCell ref="B74:C74"/>
    <mergeCell ref="B80:C80"/>
    <mergeCell ref="B78:C79"/>
    <mergeCell ref="B90:C90"/>
    <mergeCell ref="B91:C91"/>
    <mergeCell ref="B92:C92"/>
    <mergeCell ref="B81:C81"/>
    <mergeCell ref="B82:C82"/>
    <mergeCell ref="B83:C83"/>
    <mergeCell ref="B84:C84"/>
    <mergeCell ref="O96:R96"/>
    <mergeCell ref="O97:R97"/>
    <mergeCell ref="O98:R98"/>
    <mergeCell ref="O84:R84"/>
    <mergeCell ref="O85:R85"/>
    <mergeCell ref="K87:L87"/>
    <mergeCell ref="K88:L88"/>
    <mergeCell ref="D94:H94"/>
    <mergeCell ref="D95:H95"/>
    <mergeCell ref="D96:H96"/>
    <mergeCell ref="D97:H97"/>
    <mergeCell ref="D98:H98"/>
    <mergeCell ref="O82:R82"/>
    <mergeCell ref="O83:R83"/>
    <mergeCell ref="M87:N87"/>
    <mergeCell ref="Q57:R57"/>
    <mergeCell ref="M88:N88"/>
    <mergeCell ref="M73:N73"/>
    <mergeCell ref="O60:R61"/>
    <mergeCell ref="O62:R62"/>
    <mergeCell ref="O63:R63"/>
    <mergeCell ref="O64:R64"/>
    <mergeCell ref="O65:R65"/>
    <mergeCell ref="O66:R66"/>
    <mergeCell ref="O67:R67"/>
    <mergeCell ref="O68:R68"/>
    <mergeCell ref="O69:R69"/>
    <mergeCell ref="O70:R70"/>
    <mergeCell ref="O71:R71"/>
    <mergeCell ref="O72:R72"/>
    <mergeCell ref="O73:R73"/>
    <mergeCell ref="O74:R74"/>
    <mergeCell ref="O78:R79"/>
    <mergeCell ref="O80:R80"/>
    <mergeCell ref="O81:R81"/>
    <mergeCell ref="K75:R75"/>
    <mergeCell ref="M72:N72"/>
    <mergeCell ref="M74:N74"/>
    <mergeCell ref="K73:L73"/>
    <mergeCell ref="K72:L72"/>
    <mergeCell ref="M80:N80"/>
    <mergeCell ref="K82:L82"/>
    <mergeCell ref="M82:N82"/>
    <mergeCell ref="K81:L81"/>
    <mergeCell ref="D111:H111"/>
    <mergeCell ref="M190:N190"/>
    <mergeCell ref="D89:H89"/>
    <mergeCell ref="D90:H90"/>
    <mergeCell ref="D91:H91"/>
    <mergeCell ref="D92:H92"/>
    <mergeCell ref="B75:H75"/>
    <mergeCell ref="D119:H119"/>
    <mergeCell ref="D120:H120"/>
    <mergeCell ref="D112:H112"/>
    <mergeCell ref="D113:H113"/>
    <mergeCell ref="D114:H114"/>
    <mergeCell ref="D115:H115"/>
    <mergeCell ref="D116:H116"/>
    <mergeCell ref="D117:H117"/>
    <mergeCell ref="D118:H118"/>
    <mergeCell ref="D80:H80"/>
    <mergeCell ref="D81:H81"/>
    <mergeCell ref="D82:H82"/>
    <mergeCell ref="D83:H83"/>
    <mergeCell ref="D84:H84"/>
    <mergeCell ref="D85:H85"/>
    <mergeCell ref="D86:H86"/>
    <mergeCell ref="D87:H87"/>
    <mergeCell ref="D88:H88"/>
    <mergeCell ref="B77:R77"/>
    <mergeCell ref="D121:H121"/>
    <mergeCell ref="D122:H122"/>
    <mergeCell ref="D123:H123"/>
    <mergeCell ref="D124:H124"/>
    <mergeCell ref="D125:H125"/>
    <mergeCell ref="D126:H126"/>
    <mergeCell ref="M176:N176"/>
    <mergeCell ref="D168:F168"/>
    <mergeCell ref="B129:R129"/>
    <mergeCell ref="B130:C131"/>
    <mergeCell ref="D140:F140"/>
    <mergeCell ref="G140:H140"/>
    <mergeCell ref="D139:F139"/>
    <mergeCell ref="G139:H139"/>
    <mergeCell ref="D138:F138"/>
    <mergeCell ref="G138:H138"/>
    <mergeCell ref="D135:F135"/>
    <mergeCell ref="D137:F137"/>
    <mergeCell ref="G136:H136"/>
    <mergeCell ref="D133:F133"/>
    <mergeCell ref="G133:H133"/>
    <mergeCell ref="O141:P141"/>
    <mergeCell ref="Q130:R131"/>
    <mergeCell ref="K131:L131"/>
    <mergeCell ref="O139:P139"/>
    <mergeCell ref="Q139:R139"/>
    <mergeCell ref="O137:P137"/>
    <mergeCell ref="D163:F163"/>
    <mergeCell ref="G163:H163"/>
    <mergeCell ref="K163:L163"/>
    <mergeCell ref="M163:N163"/>
    <mergeCell ref="D164:F164"/>
    <mergeCell ref="G164:H164"/>
    <mergeCell ref="K164:L164"/>
    <mergeCell ref="M164:N164"/>
    <mergeCell ref="D165:F165"/>
    <mergeCell ref="G165:H165"/>
    <mergeCell ref="D166:F166"/>
    <mergeCell ref="O125:R125"/>
    <mergeCell ref="O126:R126"/>
    <mergeCell ref="K171:L171"/>
    <mergeCell ref="M171:N171"/>
    <mergeCell ref="D141:F141"/>
    <mergeCell ref="G141:H141"/>
    <mergeCell ref="D189:F189"/>
    <mergeCell ref="G189:H189"/>
    <mergeCell ref="K189:L189"/>
    <mergeCell ref="B127:H127"/>
    <mergeCell ref="K127:R127"/>
    <mergeCell ref="B132:C178"/>
    <mergeCell ref="D132:F132"/>
    <mergeCell ref="G132:H132"/>
    <mergeCell ref="M132:N132"/>
    <mergeCell ref="D134:F134"/>
    <mergeCell ref="G134:H134"/>
    <mergeCell ref="D178:F178"/>
    <mergeCell ref="G178:H178"/>
    <mergeCell ref="G137:H137"/>
    <mergeCell ref="Q140:R140"/>
    <mergeCell ref="O130:P131"/>
    <mergeCell ref="K141:L141"/>
    <mergeCell ref="M141:N141"/>
    <mergeCell ref="K137:L137"/>
    <mergeCell ref="M137:N137"/>
    <mergeCell ref="K139:L139"/>
    <mergeCell ref="M139:N139"/>
    <mergeCell ref="O140:P140"/>
    <mergeCell ref="D136:F136"/>
    <mergeCell ref="G176:H176"/>
    <mergeCell ref="K176:L176"/>
    <mergeCell ref="M189:N189"/>
    <mergeCell ref="Q193:R193"/>
    <mergeCell ref="O191:P191"/>
    <mergeCell ref="Q191:R191"/>
    <mergeCell ref="O192:P192"/>
    <mergeCell ref="Q192:R192"/>
    <mergeCell ref="O186:P186"/>
    <mergeCell ref="Q186:R186"/>
    <mergeCell ref="O142:P142"/>
    <mergeCell ref="Q142:R142"/>
    <mergeCell ref="O173:P173"/>
    <mergeCell ref="Q173:R173"/>
    <mergeCell ref="O177:P177"/>
    <mergeCell ref="Q177:R177"/>
    <mergeCell ref="O170:P170"/>
    <mergeCell ref="Q170:R170"/>
    <mergeCell ref="O165:P165"/>
    <mergeCell ref="Q165:R165"/>
    <mergeCell ref="O163:P163"/>
    <mergeCell ref="Q163:R163"/>
    <mergeCell ref="O164:P164"/>
    <mergeCell ref="Q164:R164"/>
    <mergeCell ref="O166:P166"/>
    <mergeCell ref="Q166:R166"/>
    <mergeCell ref="O189:P189"/>
    <mergeCell ref="Q189:R189"/>
    <mergeCell ref="O190:P190"/>
    <mergeCell ref="Q190:R190"/>
    <mergeCell ref="Q188:R188"/>
    <mergeCell ref="Q175:R175"/>
    <mergeCell ref="O176:P176"/>
    <mergeCell ref="Q176:R176"/>
    <mergeCell ref="B179:H179"/>
    <mergeCell ref="K179:R179"/>
    <mergeCell ref="B181:R181"/>
    <mergeCell ref="B182:C183"/>
    <mergeCell ref="D182:F183"/>
    <mergeCell ref="G182:H183"/>
    <mergeCell ref="I182:I183"/>
    <mergeCell ref="J182:J183"/>
    <mergeCell ref="O182:P183"/>
    <mergeCell ref="Q182:R183"/>
    <mergeCell ref="K183:L183"/>
    <mergeCell ref="M183:N183"/>
    <mergeCell ref="K140:L140"/>
    <mergeCell ref="M140:N140"/>
    <mergeCell ref="D142:F142"/>
    <mergeCell ref="G142:H142"/>
    <mergeCell ref="K142:L142"/>
    <mergeCell ref="O167:P167"/>
    <mergeCell ref="Q167:R167"/>
    <mergeCell ref="O168:P168"/>
    <mergeCell ref="Q168:R168"/>
    <mergeCell ref="D169:F169"/>
    <mergeCell ref="G169:H169"/>
    <mergeCell ref="O175:P175"/>
    <mergeCell ref="D172:F172"/>
    <mergeCell ref="G172:H172"/>
    <mergeCell ref="K172:L172"/>
    <mergeCell ref="M172:N172"/>
    <mergeCell ref="D175:F175"/>
    <mergeCell ref="G175:H175"/>
    <mergeCell ref="D176:F176"/>
    <mergeCell ref="D177:F177"/>
    <mergeCell ref="Q221:R221"/>
    <mergeCell ref="O224:P224"/>
    <mergeCell ref="Q224:R224"/>
    <mergeCell ref="M178:N178"/>
    <mergeCell ref="K177:L177"/>
    <mergeCell ref="M177:N177"/>
    <mergeCell ref="K86:L86"/>
    <mergeCell ref="M86:N86"/>
    <mergeCell ref="K136:L136"/>
    <mergeCell ref="M136:N136"/>
    <mergeCell ref="K133:L133"/>
    <mergeCell ref="M133:N133"/>
    <mergeCell ref="K135:L135"/>
    <mergeCell ref="M135:N135"/>
    <mergeCell ref="K107:L107"/>
    <mergeCell ref="M107:N107"/>
    <mergeCell ref="K96:L96"/>
    <mergeCell ref="M96:N96"/>
    <mergeCell ref="K175:L175"/>
    <mergeCell ref="M175:N175"/>
    <mergeCell ref="K178:L178"/>
    <mergeCell ref="K126:L126"/>
    <mergeCell ref="M126:N126"/>
    <mergeCell ref="K110:L110"/>
    <mergeCell ref="M110:N110"/>
    <mergeCell ref="K112:L112"/>
    <mergeCell ref="M112:N112"/>
    <mergeCell ref="O187:P187"/>
    <mergeCell ref="Q187:R187"/>
    <mergeCell ref="O185:P185"/>
    <mergeCell ref="Q185:R185"/>
    <mergeCell ref="O188:P188"/>
    <mergeCell ref="B231:H231"/>
    <mergeCell ref="K231:R231"/>
    <mergeCell ref="D230:F230"/>
    <mergeCell ref="G230:H230"/>
    <mergeCell ref="K230:L230"/>
    <mergeCell ref="M230:N230"/>
    <mergeCell ref="B184:C230"/>
    <mergeCell ref="D184:F184"/>
    <mergeCell ref="G184:H184"/>
    <mergeCell ref="K184:L184"/>
    <mergeCell ref="M184:N184"/>
    <mergeCell ref="O184:P184"/>
    <mergeCell ref="Q184:R184"/>
    <mergeCell ref="K186:L186"/>
    <mergeCell ref="M186:N186"/>
    <mergeCell ref="D185:F185"/>
    <mergeCell ref="G185:H185"/>
    <mergeCell ref="K185:L185"/>
    <mergeCell ref="M185:N185"/>
    <mergeCell ref="D194:F194"/>
    <mergeCell ref="O225:P225"/>
    <mergeCell ref="Q225:R225"/>
    <mergeCell ref="O229:P229"/>
    <mergeCell ref="Q229:R229"/>
    <mergeCell ref="O228:P228"/>
    <mergeCell ref="Q228:R228"/>
    <mergeCell ref="M225:N225"/>
    <mergeCell ref="K224:L224"/>
    <mergeCell ref="M224:N224"/>
    <mergeCell ref="D226:F226"/>
    <mergeCell ref="G226:H226"/>
    <mergeCell ref="K226:L226"/>
    <mergeCell ref="O230:P230"/>
    <mergeCell ref="D227:F227"/>
    <mergeCell ref="G227:H227"/>
    <mergeCell ref="K227:L227"/>
    <mergeCell ref="M227:N227"/>
    <mergeCell ref="O226:P226"/>
    <mergeCell ref="Q226:R226"/>
    <mergeCell ref="O227:P227"/>
    <mergeCell ref="Q227:R227"/>
    <mergeCell ref="Q230:R230"/>
    <mergeCell ref="D228:F228"/>
    <mergeCell ref="G228:H228"/>
    <mergeCell ref="D229:F229"/>
    <mergeCell ref="G229:H229"/>
    <mergeCell ref="K229:L229"/>
    <mergeCell ref="M229:N229"/>
    <mergeCell ref="K228:L228"/>
    <mergeCell ref="M228:N228"/>
    <mergeCell ref="M226:N226"/>
    <mergeCell ref="O217:P217"/>
    <mergeCell ref="Q217:R217"/>
    <mergeCell ref="D216:F216"/>
    <mergeCell ref="G216:H216"/>
    <mergeCell ref="D217:F217"/>
    <mergeCell ref="G217:H217"/>
    <mergeCell ref="K217:L217"/>
    <mergeCell ref="M217:N217"/>
    <mergeCell ref="K216:L216"/>
    <mergeCell ref="M216:N216"/>
    <mergeCell ref="D221:F221"/>
    <mergeCell ref="G221:H221"/>
    <mergeCell ref="K221:L221"/>
    <mergeCell ref="M221:N221"/>
    <mergeCell ref="K225:L225"/>
    <mergeCell ref="D222:F222"/>
    <mergeCell ref="G222:H222"/>
    <mergeCell ref="K222:L222"/>
    <mergeCell ref="M222:N222"/>
    <mergeCell ref="D223:F223"/>
    <mergeCell ref="G223:H223"/>
    <mergeCell ref="K223:L223"/>
    <mergeCell ref="M223:N223"/>
    <mergeCell ref="O222:P222"/>
    <mergeCell ref="Q222:R222"/>
    <mergeCell ref="O223:P223"/>
    <mergeCell ref="Q223:R223"/>
    <mergeCell ref="D224:F224"/>
    <mergeCell ref="G224:H224"/>
    <mergeCell ref="D225:F225"/>
    <mergeCell ref="G225:H225"/>
    <mergeCell ref="O221:P221"/>
    <mergeCell ref="D218:F218"/>
    <mergeCell ref="G218:H218"/>
    <mergeCell ref="K218:L218"/>
    <mergeCell ref="M218:N218"/>
    <mergeCell ref="O220:P220"/>
    <mergeCell ref="Q220:R220"/>
    <mergeCell ref="D219:F219"/>
    <mergeCell ref="G219:H219"/>
    <mergeCell ref="K219:L219"/>
    <mergeCell ref="M219:N219"/>
    <mergeCell ref="O218:P218"/>
    <mergeCell ref="Q218:R218"/>
    <mergeCell ref="O219:P219"/>
    <mergeCell ref="Q219:R219"/>
    <mergeCell ref="D220:F220"/>
    <mergeCell ref="G220:H220"/>
    <mergeCell ref="K220:L220"/>
    <mergeCell ref="M220:N220"/>
    <mergeCell ref="O209:P209"/>
    <mergeCell ref="Q209:R209"/>
    <mergeCell ref="D208:F208"/>
    <mergeCell ref="G208:H208"/>
    <mergeCell ref="D209:F209"/>
    <mergeCell ref="G209:H209"/>
    <mergeCell ref="K209:L209"/>
    <mergeCell ref="M209:N209"/>
    <mergeCell ref="K208:L208"/>
    <mergeCell ref="M208:N208"/>
    <mergeCell ref="O213:P213"/>
    <mergeCell ref="Q213:R213"/>
    <mergeCell ref="O216:P216"/>
    <mergeCell ref="Q216:R216"/>
    <mergeCell ref="D215:F215"/>
    <mergeCell ref="G215:H215"/>
    <mergeCell ref="K215:L215"/>
    <mergeCell ref="M215:N215"/>
    <mergeCell ref="O214:P214"/>
    <mergeCell ref="Q214:R214"/>
    <mergeCell ref="O215:P215"/>
    <mergeCell ref="Q215:R215"/>
    <mergeCell ref="D213:F213"/>
    <mergeCell ref="G213:H213"/>
    <mergeCell ref="K213:L213"/>
    <mergeCell ref="M213:N213"/>
    <mergeCell ref="D214:F214"/>
    <mergeCell ref="G214:H214"/>
    <mergeCell ref="K214:L214"/>
    <mergeCell ref="M214:N214"/>
    <mergeCell ref="D210:F210"/>
    <mergeCell ref="G210:H210"/>
    <mergeCell ref="K210:L210"/>
    <mergeCell ref="M210:N210"/>
    <mergeCell ref="O212:P212"/>
    <mergeCell ref="Q212:R212"/>
    <mergeCell ref="D211:F211"/>
    <mergeCell ref="G211:H211"/>
    <mergeCell ref="K211:L211"/>
    <mergeCell ref="M211:N211"/>
    <mergeCell ref="O210:P210"/>
    <mergeCell ref="Q210:R210"/>
    <mergeCell ref="O211:P211"/>
    <mergeCell ref="Q211:R211"/>
    <mergeCell ref="D212:F212"/>
    <mergeCell ref="G212:H212"/>
    <mergeCell ref="K212:L212"/>
    <mergeCell ref="M212:N212"/>
    <mergeCell ref="O203:P203"/>
    <mergeCell ref="Q203:R203"/>
    <mergeCell ref="O205:P205"/>
    <mergeCell ref="O204:P204"/>
    <mergeCell ref="Q205:R205"/>
    <mergeCell ref="O208:P208"/>
    <mergeCell ref="Q208:R208"/>
    <mergeCell ref="D207:F207"/>
    <mergeCell ref="G207:H207"/>
    <mergeCell ref="K207:L207"/>
    <mergeCell ref="M207:N207"/>
    <mergeCell ref="O206:P206"/>
    <mergeCell ref="Q206:R206"/>
    <mergeCell ref="O207:P207"/>
    <mergeCell ref="Q207:R207"/>
    <mergeCell ref="D205:F205"/>
    <mergeCell ref="G205:H205"/>
    <mergeCell ref="K205:L205"/>
    <mergeCell ref="M205:N205"/>
    <mergeCell ref="D206:F206"/>
    <mergeCell ref="G206:H206"/>
    <mergeCell ref="K206:L206"/>
    <mergeCell ref="M206:N206"/>
    <mergeCell ref="Q204:R204"/>
    <mergeCell ref="D204:F204"/>
    <mergeCell ref="G204:H204"/>
    <mergeCell ref="O200:P200"/>
    <mergeCell ref="Q200:R200"/>
    <mergeCell ref="D199:F199"/>
    <mergeCell ref="G199:H199"/>
    <mergeCell ref="K199:L199"/>
    <mergeCell ref="M199:N199"/>
    <mergeCell ref="O198:P198"/>
    <mergeCell ref="Q198:R198"/>
    <mergeCell ref="O199:P199"/>
    <mergeCell ref="Q199:R199"/>
    <mergeCell ref="D200:F200"/>
    <mergeCell ref="G200:H200"/>
    <mergeCell ref="K200:L200"/>
    <mergeCell ref="M200:N200"/>
    <mergeCell ref="K204:L204"/>
    <mergeCell ref="M204:N204"/>
    <mergeCell ref="D202:F202"/>
    <mergeCell ref="G202:H202"/>
    <mergeCell ref="K202:L202"/>
    <mergeCell ref="M202:N202"/>
    <mergeCell ref="D201:F201"/>
    <mergeCell ref="G201:H201"/>
    <mergeCell ref="K201:L201"/>
    <mergeCell ref="M201:N201"/>
    <mergeCell ref="D203:F203"/>
    <mergeCell ref="G203:H203"/>
    <mergeCell ref="K203:L203"/>
    <mergeCell ref="M203:N203"/>
    <mergeCell ref="O202:P202"/>
    <mergeCell ref="Q202:R202"/>
    <mergeCell ref="O201:P201"/>
    <mergeCell ref="Q201:R201"/>
    <mergeCell ref="Q194:R194"/>
    <mergeCell ref="O195:P195"/>
    <mergeCell ref="Q195:R195"/>
    <mergeCell ref="D196:F196"/>
    <mergeCell ref="G196:H196"/>
    <mergeCell ref="K196:L196"/>
    <mergeCell ref="M196:N196"/>
    <mergeCell ref="K198:L198"/>
    <mergeCell ref="M198:N198"/>
    <mergeCell ref="G194:H194"/>
    <mergeCell ref="K194:L194"/>
    <mergeCell ref="M194:N194"/>
    <mergeCell ref="K197:L197"/>
    <mergeCell ref="M197:N197"/>
    <mergeCell ref="D198:F198"/>
    <mergeCell ref="G198:H198"/>
    <mergeCell ref="O196:P196"/>
    <mergeCell ref="Q196:R196"/>
    <mergeCell ref="O197:P197"/>
    <mergeCell ref="Q197:R197"/>
    <mergeCell ref="D197:F197"/>
    <mergeCell ref="G197:H197"/>
    <mergeCell ref="D195:F195"/>
    <mergeCell ref="G195:H195"/>
    <mergeCell ref="K195:L195"/>
    <mergeCell ref="M195:N195"/>
    <mergeCell ref="K182:N182"/>
    <mergeCell ref="D191:F191"/>
    <mergeCell ref="G191:H191"/>
    <mergeCell ref="K191:L191"/>
    <mergeCell ref="M191:N191"/>
    <mergeCell ref="K188:L188"/>
    <mergeCell ref="M188:N188"/>
    <mergeCell ref="D192:F192"/>
    <mergeCell ref="G192:H192"/>
    <mergeCell ref="K192:L192"/>
    <mergeCell ref="M192:N192"/>
    <mergeCell ref="D193:F193"/>
    <mergeCell ref="O194:P194"/>
    <mergeCell ref="O193:P193"/>
    <mergeCell ref="G193:H193"/>
    <mergeCell ref="K193:L193"/>
    <mergeCell ref="M193:N193"/>
    <mergeCell ref="D187:F187"/>
    <mergeCell ref="G187:H187"/>
    <mergeCell ref="K187:L187"/>
    <mergeCell ref="M187:N187"/>
    <mergeCell ref="D186:F186"/>
    <mergeCell ref="G186:H186"/>
    <mergeCell ref="D188:F188"/>
    <mergeCell ref="G188:H188"/>
    <mergeCell ref="D190:F190"/>
    <mergeCell ref="G190:H190"/>
    <mergeCell ref="K190:L190"/>
    <mergeCell ref="O178:P178"/>
    <mergeCell ref="Q178:R178"/>
    <mergeCell ref="K167:L167"/>
    <mergeCell ref="M167:N167"/>
    <mergeCell ref="O169:P169"/>
    <mergeCell ref="Q169:R169"/>
    <mergeCell ref="Q174:R174"/>
    <mergeCell ref="Q171:R171"/>
    <mergeCell ref="O172:P172"/>
    <mergeCell ref="Q172:R172"/>
    <mergeCell ref="O174:P174"/>
    <mergeCell ref="O171:P171"/>
    <mergeCell ref="D173:F173"/>
    <mergeCell ref="G173:H173"/>
    <mergeCell ref="D174:F174"/>
    <mergeCell ref="G174:H174"/>
    <mergeCell ref="K174:L174"/>
    <mergeCell ref="M174:N174"/>
    <mergeCell ref="K173:L173"/>
    <mergeCell ref="M173:N173"/>
    <mergeCell ref="D171:F171"/>
    <mergeCell ref="G171:H171"/>
    <mergeCell ref="D170:F170"/>
    <mergeCell ref="G170:H170"/>
    <mergeCell ref="K170:L170"/>
    <mergeCell ref="M170:N170"/>
    <mergeCell ref="K169:L169"/>
    <mergeCell ref="M169:N169"/>
    <mergeCell ref="G168:H168"/>
    <mergeCell ref="K168:L168"/>
    <mergeCell ref="M168:N168"/>
    <mergeCell ref="G177:H177"/>
    <mergeCell ref="G166:H166"/>
    <mergeCell ref="K166:L166"/>
    <mergeCell ref="M166:N166"/>
    <mergeCell ref="K165:L165"/>
    <mergeCell ref="M165:N165"/>
    <mergeCell ref="D167:F167"/>
    <mergeCell ref="G167:H167"/>
    <mergeCell ref="O162:P162"/>
    <mergeCell ref="Q162:R162"/>
    <mergeCell ref="D161:F161"/>
    <mergeCell ref="G161:H161"/>
    <mergeCell ref="D162:F162"/>
    <mergeCell ref="G162:H162"/>
    <mergeCell ref="K162:L162"/>
    <mergeCell ref="M162:N162"/>
    <mergeCell ref="K161:L161"/>
    <mergeCell ref="M161:N161"/>
    <mergeCell ref="D159:F159"/>
    <mergeCell ref="G159:H159"/>
    <mergeCell ref="K159:L159"/>
    <mergeCell ref="M159:N159"/>
    <mergeCell ref="O161:P161"/>
    <mergeCell ref="Q161:R161"/>
    <mergeCell ref="D160:F160"/>
    <mergeCell ref="G160:H160"/>
    <mergeCell ref="K160:L160"/>
    <mergeCell ref="M160:N160"/>
    <mergeCell ref="O159:P159"/>
    <mergeCell ref="Q159:R159"/>
    <mergeCell ref="O160:P160"/>
    <mergeCell ref="Q160:R160"/>
    <mergeCell ref="O158:P158"/>
    <mergeCell ref="Q158:R158"/>
    <mergeCell ref="D157:F157"/>
    <mergeCell ref="G157:H157"/>
    <mergeCell ref="D158:F158"/>
    <mergeCell ref="G158:H158"/>
    <mergeCell ref="K158:L158"/>
    <mergeCell ref="M158:N158"/>
    <mergeCell ref="K157:L157"/>
    <mergeCell ref="M157:N157"/>
    <mergeCell ref="D155:F155"/>
    <mergeCell ref="G155:H155"/>
    <mergeCell ref="K155:L155"/>
    <mergeCell ref="M155:N155"/>
    <mergeCell ref="O157:P157"/>
    <mergeCell ref="Q157:R157"/>
    <mergeCell ref="D156:F156"/>
    <mergeCell ref="G156:H156"/>
    <mergeCell ref="K156:L156"/>
    <mergeCell ref="M156:N156"/>
    <mergeCell ref="O155:P155"/>
    <mergeCell ref="Q155:R155"/>
    <mergeCell ref="O156:P156"/>
    <mergeCell ref="Q156:R156"/>
    <mergeCell ref="O154:P154"/>
    <mergeCell ref="Q154:R154"/>
    <mergeCell ref="D153:F153"/>
    <mergeCell ref="G153:H153"/>
    <mergeCell ref="D154:F154"/>
    <mergeCell ref="G154:H154"/>
    <mergeCell ref="K154:L154"/>
    <mergeCell ref="M154:N154"/>
    <mergeCell ref="K153:L153"/>
    <mergeCell ref="M153:N153"/>
    <mergeCell ref="D151:F151"/>
    <mergeCell ref="G151:H151"/>
    <mergeCell ref="K151:L151"/>
    <mergeCell ref="M151:N151"/>
    <mergeCell ref="O153:P153"/>
    <mergeCell ref="Q153:R153"/>
    <mergeCell ref="D152:F152"/>
    <mergeCell ref="G152:H152"/>
    <mergeCell ref="K152:L152"/>
    <mergeCell ref="M152:N152"/>
    <mergeCell ref="O151:P151"/>
    <mergeCell ref="Q151:R151"/>
    <mergeCell ref="O152:P152"/>
    <mergeCell ref="Q152:R152"/>
    <mergeCell ref="O148:P148"/>
    <mergeCell ref="Q148:R148"/>
    <mergeCell ref="O150:P150"/>
    <mergeCell ref="Q150:R150"/>
    <mergeCell ref="O149:P149"/>
    <mergeCell ref="Q149:R149"/>
    <mergeCell ref="D150:F150"/>
    <mergeCell ref="G150:H150"/>
    <mergeCell ref="K150:L150"/>
    <mergeCell ref="M150:N150"/>
    <mergeCell ref="K149:L149"/>
    <mergeCell ref="M149:N149"/>
    <mergeCell ref="D148:F148"/>
    <mergeCell ref="G148:H148"/>
    <mergeCell ref="K148:L148"/>
    <mergeCell ref="M148:N148"/>
    <mergeCell ref="D149:F149"/>
    <mergeCell ref="G149:H149"/>
    <mergeCell ref="O147:P147"/>
    <mergeCell ref="Q147:R147"/>
    <mergeCell ref="D147:F147"/>
    <mergeCell ref="G147:H147"/>
    <mergeCell ref="K147:L147"/>
    <mergeCell ref="M147:N147"/>
    <mergeCell ref="O146:P146"/>
    <mergeCell ref="Q146:R146"/>
    <mergeCell ref="D145:F145"/>
    <mergeCell ref="G145:H145"/>
    <mergeCell ref="D146:F146"/>
    <mergeCell ref="G146:H146"/>
    <mergeCell ref="K146:L146"/>
    <mergeCell ref="M146:N146"/>
    <mergeCell ref="K145:L145"/>
    <mergeCell ref="M145:N145"/>
    <mergeCell ref="O145:P145"/>
    <mergeCell ref="Q145:R145"/>
    <mergeCell ref="G143:H143"/>
    <mergeCell ref="K143:L143"/>
    <mergeCell ref="M143:N143"/>
    <mergeCell ref="O143:P143"/>
    <mergeCell ref="D130:F131"/>
    <mergeCell ref="G130:H131"/>
    <mergeCell ref="Q141:R141"/>
    <mergeCell ref="O134:P134"/>
    <mergeCell ref="Q134:R134"/>
    <mergeCell ref="O135:P135"/>
    <mergeCell ref="Q135:R135"/>
    <mergeCell ref="O132:P132"/>
    <mergeCell ref="Q132:R132"/>
    <mergeCell ref="I130:I131"/>
    <mergeCell ref="J130:J131"/>
    <mergeCell ref="K130:N130"/>
    <mergeCell ref="Q137:R137"/>
    <mergeCell ref="O138:P138"/>
    <mergeCell ref="Q138:R138"/>
    <mergeCell ref="K138:L138"/>
    <mergeCell ref="M138:N138"/>
    <mergeCell ref="O136:P136"/>
    <mergeCell ref="Q136:R136"/>
    <mergeCell ref="K132:L132"/>
    <mergeCell ref="D144:F144"/>
    <mergeCell ref="G144:H144"/>
    <mergeCell ref="K144:L144"/>
    <mergeCell ref="M144:N144"/>
    <mergeCell ref="Q143:R143"/>
    <mergeCell ref="O144:P144"/>
    <mergeCell ref="Q144:R144"/>
    <mergeCell ref="M142:N142"/>
    <mergeCell ref="K120:L120"/>
    <mergeCell ref="M120:N120"/>
    <mergeCell ref="K119:L119"/>
    <mergeCell ref="M119:N119"/>
    <mergeCell ref="O116:R116"/>
    <mergeCell ref="O117:R117"/>
    <mergeCell ref="O118:R118"/>
    <mergeCell ref="O119:R119"/>
    <mergeCell ref="O120:R120"/>
    <mergeCell ref="K121:L121"/>
    <mergeCell ref="M121:N121"/>
    <mergeCell ref="K122:L122"/>
    <mergeCell ref="M122:N122"/>
    <mergeCell ref="K124:L124"/>
    <mergeCell ref="M124:N124"/>
    <mergeCell ref="K123:L123"/>
    <mergeCell ref="M123:N123"/>
    <mergeCell ref="K134:L134"/>
    <mergeCell ref="M134:N134"/>
    <mergeCell ref="G135:H135"/>
    <mergeCell ref="O133:P133"/>
    <mergeCell ref="Q133:R133"/>
    <mergeCell ref="M131:N131"/>
    <mergeCell ref="D143:F143"/>
    <mergeCell ref="K108:L108"/>
    <mergeCell ref="M108:N108"/>
    <mergeCell ref="K105:L105"/>
    <mergeCell ref="M105:N105"/>
    <mergeCell ref="K103:L103"/>
    <mergeCell ref="M103:N103"/>
    <mergeCell ref="K104:L104"/>
    <mergeCell ref="M104:N104"/>
    <mergeCell ref="K111:L111"/>
    <mergeCell ref="M111:N111"/>
    <mergeCell ref="K74:L74"/>
    <mergeCell ref="K100:L100"/>
    <mergeCell ref="M100:N100"/>
    <mergeCell ref="K99:L99"/>
    <mergeCell ref="M99:N99"/>
    <mergeCell ref="K95:L95"/>
    <mergeCell ref="M95:N95"/>
    <mergeCell ref="K97:L97"/>
    <mergeCell ref="M97:N97"/>
    <mergeCell ref="K91:L91"/>
    <mergeCell ref="M91:N91"/>
    <mergeCell ref="K93:L93"/>
    <mergeCell ref="M93:N93"/>
    <mergeCell ref="K94:L94"/>
    <mergeCell ref="M94:N94"/>
    <mergeCell ref="K98:L98"/>
    <mergeCell ref="M98:N98"/>
    <mergeCell ref="K90:L90"/>
    <mergeCell ref="M90:N90"/>
    <mergeCell ref="K89:L89"/>
    <mergeCell ref="M89:N89"/>
    <mergeCell ref="K80:L80"/>
    <mergeCell ref="M81:N81"/>
    <mergeCell ref="K83:L83"/>
    <mergeCell ref="M83:N83"/>
    <mergeCell ref="K85:L85"/>
    <mergeCell ref="M85:N85"/>
    <mergeCell ref="K84:L84"/>
    <mergeCell ref="M84:N84"/>
    <mergeCell ref="D74:H74"/>
    <mergeCell ref="D78:H79"/>
    <mergeCell ref="M70:N70"/>
    <mergeCell ref="M71:N71"/>
    <mergeCell ref="M64:N64"/>
    <mergeCell ref="M67:N67"/>
    <mergeCell ref="D72:H72"/>
    <mergeCell ref="D73:H73"/>
    <mergeCell ref="I78:I79"/>
    <mergeCell ref="J78:J79"/>
    <mergeCell ref="K78:N78"/>
    <mergeCell ref="K79:L79"/>
    <mergeCell ref="M79:N79"/>
    <mergeCell ref="K65:L65"/>
    <mergeCell ref="M65:N65"/>
    <mergeCell ref="M69:N69"/>
    <mergeCell ref="K68:L68"/>
    <mergeCell ref="K70:L70"/>
    <mergeCell ref="K66:L66"/>
    <mergeCell ref="M66:N66"/>
    <mergeCell ref="L56:M56"/>
    <mergeCell ref="C56:G56"/>
    <mergeCell ref="B57:G57"/>
    <mergeCell ref="H57:I57"/>
    <mergeCell ref="I6:J6"/>
    <mergeCell ref="L6:N6"/>
    <mergeCell ref="Q6:R6"/>
    <mergeCell ref="L8:M9"/>
    <mergeCell ref="K62:L62"/>
    <mergeCell ref="K64:L64"/>
    <mergeCell ref="K67:L67"/>
    <mergeCell ref="M68:N68"/>
    <mergeCell ref="K71:L71"/>
    <mergeCell ref="K69:L69"/>
    <mergeCell ref="D62:H62"/>
    <mergeCell ref="B62:C62"/>
    <mergeCell ref="B63:C63"/>
    <mergeCell ref="B64:C64"/>
    <mergeCell ref="B65:C65"/>
    <mergeCell ref="B66:C66"/>
    <mergeCell ref="D63:H63"/>
    <mergeCell ref="D60:H61"/>
    <mergeCell ref="M61:N61"/>
    <mergeCell ref="M63:N63"/>
    <mergeCell ref="K63:L63"/>
    <mergeCell ref="M62:N62"/>
    <mergeCell ref="B39:B42"/>
    <mergeCell ref="C54:G54"/>
    <mergeCell ref="C55:G55"/>
    <mergeCell ref="D69:H69"/>
    <mergeCell ref="D70:H70"/>
    <mergeCell ref="D71:H71"/>
    <mergeCell ref="B24:B27"/>
    <mergeCell ref="B20:B23"/>
    <mergeCell ref="C39:L42"/>
    <mergeCell ref="B47:R47"/>
    <mergeCell ref="N50:P50"/>
    <mergeCell ref="N51:P51"/>
    <mergeCell ref="B43:B45"/>
    <mergeCell ref="Q48:R49"/>
    <mergeCell ref="Q50:R50"/>
    <mergeCell ref="D66:H66"/>
    <mergeCell ref="D67:H67"/>
    <mergeCell ref="D68:H68"/>
    <mergeCell ref="B32:B35"/>
    <mergeCell ref="B36:B38"/>
    <mergeCell ref="N53:P53"/>
    <mergeCell ref="H48:I49"/>
    <mergeCell ref="H51:I51"/>
    <mergeCell ref="H52:I52"/>
    <mergeCell ref="H53:I53"/>
    <mergeCell ref="H50:I50"/>
    <mergeCell ref="C50:G50"/>
    <mergeCell ref="C51:G51"/>
    <mergeCell ref="C52:G52"/>
    <mergeCell ref="B48:G49"/>
    <mergeCell ref="J48:K48"/>
    <mergeCell ref="H55:I55"/>
    <mergeCell ref="H56:I56"/>
    <mergeCell ref="L48:P48"/>
    <mergeCell ref="L49:M49"/>
    <mergeCell ref="L50:M50"/>
    <mergeCell ref="L51:M51"/>
    <mergeCell ref="L52:M52"/>
    <mergeCell ref="B17:R17"/>
    <mergeCell ref="B18:R18"/>
    <mergeCell ref="B19:L19"/>
    <mergeCell ref="M19:R19"/>
    <mergeCell ref="C28:L31"/>
    <mergeCell ref="B28:B31"/>
    <mergeCell ref="M29:R29"/>
    <mergeCell ref="M30:R30"/>
    <mergeCell ref="M31:R31"/>
    <mergeCell ref="M40:R40"/>
    <mergeCell ref="B2:C3"/>
    <mergeCell ref="D2:O3"/>
    <mergeCell ref="P2:R2"/>
    <mergeCell ref="P3:R3"/>
    <mergeCell ref="D64:H64"/>
    <mergeCell ref="D65:H65"/>
    <mergeCell ref="M12:Q12"/>
    <mergeCell ref="B15:R15"/>
    <mergeCell ref="B16:R16"/>
    <mergeCell ref="B4:R4"/>
    <mergeCell ref="M10:Q10"/>
    <mergeCell ref="F11:K11"/>
    <mergeCell ref="M11:Q11"/>
    <mergeCell ref="M13:Q13"/>
    <mergeCell ref="B10:E13"/>
    <mergeCell ref="F13:K13"/>
    <mergeCell ref="F10:K10"/>
    <mergeCell ref="F12:K12"/>
    <mergeCell ref="C6:D6"/>
    <mergeCell ref="H8:J8"/>
    <mergeCell ref="G6:H6"/>
    <mergeCell ref="M28:R28"/>
    <mergeCell ref="N49:P49"/>
    <mergeCell ref="B59:R59"/>
    <mergeCell ref="B60:C61"/>
    <mergeCell ref="I60:I61"/>
    <mergeCell ref="J60:J61"/>
    <mergeCell ref="K60:N60"/>
    <mergeCell ref="K61:L61"/>
    <mergeCell ref="M41:R41"/>
    <mergeCell ref="M42:R42"/>
    <mergeCell ref="M39:R39"/>
    <mergeCell ref="B104:C104"/>
    <mergeCell ref="B105:C105"/>
    <mergeCell ref="B106:C106"/>
    <mergeCell ref="B107:C107"/>
    <mergeCell ref="B108:C108"/>
    <mergeCell ref="Q51:R51"/>
    <mergeCell ref="Q52:R52"/>
    <mergeCell ref="Q53:R53"/>
    <mergeCell ref="N52:P52"/>
    <mergeCell ref="J57:K57"/>
    <mergeCell ref="J54:K54"/>
    <mergeCell ref="C53:G53"/>
    <mergeCell ref="Q56:R56"/>
    <mergeCell ref="Q54:R54"/>
    <mergeCell ref="Q55:R55"/>
    <mergeCell ref="N54:P54"/>
    <mergeCell ref="N55:P55"/>
    <mergeCell ref="N56:P56"/>
    <mergeCell ref="H54:I54"/>
    <mergeCell ref="L53:M53"/>
    <mergeCell ref="L54:M54"/>
    <mergeCell ref="L55:M55"/>
    <mergeCell ref="B109:C109"/>
    <mergeCell ref="B110:C110"/>
    <mergeCell ref="B93:C93"/>
    <mergeCell ref="B94:C94"/>
    <mergeCell ref="B95:C95"/>
    <mergeCell ref="B96:C96"/>
    <mergeCell ref="B97:C97"/>
    <mergeCell ref="B98:C98"/>
    <mergeCell ref="B99:C99"/>
    <mergeCell ref="B100:C100"/>
    <mergeCell ref="B101:C101"/>
    <mergeCell ref="B120:C120"/>
    <mergeCell ref="B121:C121"/>
    <mergeCell ref="B122:C122"/>
    <mergeCell ref="B123:C123"/>
    <mergeCell ref="B124:C124"/>
    <mergeCell ref="B125:C125"/>
    <mergeCell ref="B102:C102"/>
    <mergeCell ref="B103:C103"/>
    <mergeCell ref="B126:C126"/>
    <mergeCell ref="B128:H128"/>
    <mergeCell ref="K128:R128"/>
    <mergeCell ref="B111:C111"/>
    <mergeCell ref="B112:C112"/>
    <mergeCell ref="B113:C113"/>
    <mergeCell ref="B114:C114"/>
    <mergeCell ref="B115:C115"/>
    <mergeCell ref="B116:C116"/>
    <mergeCell ref="B117:C117"/>
    <mergeCell ref="B118:C118"/>
    <mergeCell ref="B119:C119"/>
    <mergeCell ref="K125:L125"/>
    <mergeCell ref="M125:N125"/>
    <mergeCell ref="K116:L116"/>
    <mergeCell ref="M116:N116"/>
    <mergeCell ref="K115:L115"/>
    <mergeCell ref="M115:N115"/>
    <mergeCell ref="K118:L118"/>
    <mergeCell ref="M118:N118"/>
    <mergeCell ref="K117:L117"/>
    <mergeCell ref="M117:N117"/>
    <mergeCell ref="O121:R121"/>
    <mergeCell ref="O122:R122"/>
    <mergeCell ref="O123:R123"/>
    <mergeCell ref="O124:R124"/>
    <mergeCell ref="K114:L114"/>
    <mergeCell ref="M114:N114"/>
    <mergeCell ref="K113:L113"/>
    <mergeCell ref="M113:N113"/>
    <mergeCell ref="O114:R114"/>
    <mergeCell ref="O115:R115"/>
  </mergeCells>
  <phoneticPr fontId="5" type="noConversion"/>
  <conditionalFormatting sqref="K50:K53 R10:R12 L10:L13 K55:K56 J50:J56">
    <cfRule type="cellIs" dxfId="191" priority="5" stopIfTrue="1" operator="between">
      <formula>"x"</formula>
      <formula>"X"</formula>
    </cfRule>
  </conditionalFormatting>
  <conditionalFormatting sqref="H57:K57">
    <cfRule type="cellIs" dxfId="190" priority="3" operator="lessThan">
      <formula>0</formula>
    </cfRule>
  </conditionalFormatting>
  <conditionalFormatting sqref="O6 Q6:R6">
    <cfRule type="cellIs" dxfId="189" priority="2" operator="greaterThan">
      <formula>0</formula>
    </cfRule>
  </conditionalFormatting>
  <dataValidations disablePrompts="1" count="2">
    <dataValidation type="list" allowBlank="1" showInputMessage="1" showErrorMessage="1" sqref="J62:J74 J184:J230 J80:J126 J132:J178" xr:uid="{00000000-0002-0000-0900-000000000000}">
      <formula1>$U$20:$U$26</formula1>
    </dataValidation>
    <dataValidation type="list" allowBlank="1" showInputMessage="1" showErrorMessage="1" sqref="O6" xr:uid="{00000000-0002-0000-0900-000001000000}">
      <formula1>$W$6:$W$16</formula1>
    </dataValidation>
  </dataValidations>
  <printOptions horizontalCentered="1" verticalCentered="1"/>
  <pageMargins left="0.39370078740157483" right="0.39370078740157483" top="0.59055118110236227" bottom="0.59055118110236227" header="0" footer="0"/>
  <pageSetup scale="66" fitToHeight="4" orientation="portrait" r:id="rId1"/>
  <headerFooter alignWithMargins="0">
    <oddFooter>&amp;L&amp;"Arial Narrow,Cursiva"&amp;8F-PY-103.78 Descripción del Proyecto - Establecimiento&amp;R&amp;"Arial Narrow,Negrita Cursiva"&amp;8Página &amp;P de &amp;N</oddFooter>
  </headerFooter>
  <rowBreaks count="3" manualBreakCount="3">
    <brk id="75" min="1" max="17" man="1"/>
    <brk id="127" min="1" max="17" man="1"/>
    <brk id="179" min="1" max="17" man="1"/>
  </rowBreaks>
  <ignoredErrors>
    <ignoredError sqref="B18 B1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514" r:id="rId4" name="Check Box 34">
              <controlPr defaultSize="0" autoFill="0" autoLine="0" autoPict="0">
                <anchor moveWithCells="1">
                  <from>
                    <xdr:col>13</xdr:col>
                    <xdr:colOff>38100</xdr:colOff>
                    <xdr:row>5</xdr:row>
                    <xdr:rowOff>190500</xdr:rowOff>
                  </from>
                  <to>
                    <xdr:col>15</xdr:col>
                    <xdr:colOff>161925</xdr:colOff>
                    <xdr:row>7</xdr:row>
                    <xdr:rowOff>123825</xdr:rowOff>
                  </to>
                </anchor>
              </controlPr>
            </control>
          </mc:Choice>
        </mc:AlternateContent>
        <mc:AlternateContent xmlns:mc="http://schemas.openxmlformats.org/markup-compatibility/2006">
          <mc:Choice Requires="x14">
            <control shapeId="20515" r:id="rId5" name="Check Box 35">
              <controlPr defaultSize="0" autoFill="0" autoLine="0" autoPict="0">
                <anchor moveWithCells="1">
                  <from>
                    <xdr:col>13</xdr:col>
                    <xdr:colOff>38100</xdr:colOff>
                    <xdr:row>7</xdr:row>
                    <xdr:rowOff>76200</xdr:rowOff>
                  </from>
                  <to>
                    <xdr:col>14</xdr:col>
                    <xdr:colOff>523875</xdr:colOff>
                    <xdr:row>8</xdr:row>
                    <xdr:rowOff>85725</xdr:rowOff>
                  </to>
                </anchor>
              </controlPr>
            </control>
          </mc:Choice>
        </mc:AlternateContent>
        <mc:AlternateContent xmlns:mc="http://schemas.openxmlformats.org/markup-compatibility/2006">
          <mc:Choice Requires="x14">
            <control shapeId="20516" r:id="rId6" name="Check Box 36">
              <controlPr defaultSize="0" autoFill="0" autoLine="0" autoPict="0">
                <anchor moveWithCells="1">
                  <from>
                    <xdr:col>15</xdr:col>
                    <xdr:colOff>457200</xdr:colOff>
                    <xdr:row>7</xdr:row>
                    <xdr:rowOff>76200</xdr:rowOff>
                  </from>
                  <to>
                    <xdr:col>18</xdr:col>
                    <xdr:colOff>47625</xdr:colOff>
                    <xdr:row>8</xdr:row>
                    <xdr:rowOff>85725</xdr:rowOff>
                  </to>
                </anchor>
              </controlPr>
            </control>
          </mc:Choice>
        </mc:AlternateContent>
        <mc:AlternateContent xmlns:mc="http://schemas.openxmlformats.org/markup-compatibility/2006">
          <mc:Choice Requires="x14">
            <control shapeId="20517" r:id="rId7" name="Check Box 37">
              <controlPr defaultSize="0" autoFill="0" autoLine="0" autoPict="0">
                <anchor moveWithCells="1">
                  <from>
                    <xdr:col>13</xdr:col>
                    <xdr:colOff>38100</xdr:colOff>
                    <xdr:row>8</xdr:row>
                    <xdr:rowOff>28575</xdr:rowOff>
                  </from>
                  <to>
                    <xdr:col>15</xdr:col>
                    <xdr:colOff>323850</xdr:colOff>
                    <xdr:row>9</xdr:row>
                    <xdr:rowOff>0</xdr:rowOff>
                  </to>
                </anchor>
              </controlPr>
            </control>
          </mc:Choice>
        </mc:AlternateContent>
        <mc:AlternateContent xmlns:mc="http://schemas.openxmlformats.org/markup-compatibility/2006">
          <mc:Choice Requires="x14">
            <control shapeId="20518" r:id="rId8" name="Check Box 38">
              <controlPr defaultSize="0" autoFill="0" autoLine="0" autoPict="0">
                <anchor moveWithCells="1">
                  <from>
                    <xdr:col>15</xdr:col>
                    <xdr:colOff>457200</xdr:colOff>
                    <xdr:row>5</xdr:row>
                    <xdr:rowOff>190500</xdr:rowOff>
                  </from>
                  <to>
                    <xdr:col>17</xdr:col>
                    <xdr:colOff>476250</xdr:colOff>
                    <xdr:row>7</xdr:row>
                    <xdr:rowOff>123825</xdr:rowOff>
                  </to>
                </anchor>
              </controlPr>
            </control>
          </mc:Choice>
        </mc:AlternateContent>
        <mc:AlternateContent xmlns:mc="http://schemas.openxmlformats.org/markup-compatibility/2006">
          <mc:Choice Requires="x14">
            <control shapeId="20519" r:id="rId9" name="Check Box 39">
              <controlPr defaultSize="0" autoFill="0" autoLine="0" autoPict="0">
                <anchor moveWithCells="1">
                  <from>
                    <xdr:col>15</xdr:col>
                    <xdr:colOff>457200</xdr:colOff>
                    <xdr:row>8</xdr:row>
                    <xdr:rowOff>28575</xdr:rowOff>
                  </from>
                  <to>
                    <xdr:col>18</xdr:col>
                    <xdr:colOff>47625</xdr:colOff>
                    <xdr:row>9</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pageSetUpPr fitToPage="1"/>
  </sheetPr>
  <dimension ref="A1:BD247"/>
  <sheetViews>
    <sheetView showGridLines="0" zoomScale="106" zoomScaleNormal="106" workbookViewId="0">
      <selection activeCell="E18" sqref="E18"/>
    </sheetView>
  </sheetViews>
  <sheetFormatPr baseColWidth="10" defaultColWidth="11.42578125" defaultRowHeight="12.75" x14ac:dyDescent="0.2"/>
  <cols>
    <col min="1" max="1" width="2" style="171" customWidth="1"/>
    <col min="2" max="2" width="25.5703125" style="2" customWidth="1"/>
    <col min="3" max="3" width="3.5703125" style="2" customWidth="1"/>
    <col min="4" max="4" width="5" style="2" customWidth="1"/>
    <col min="5" max="5" width="9.85546875" style="2" customWidth="1"/>
    <col min="6" max="6" width="15.7109375" style="2" customWidth="1"/>
    <col min="7" max="7" width="16.28515625" style="2" customWidth="1"/>
    <col min="8" max="8" width="12.28515625" style="2" hidden="1" customWidth="1"/>
    <col min="9" max="9" width="13.5703125" style="2" hidden="1" customWidth="1"/>
    <col min="10" max="10" width="11.42578125" style="2" hidden="1" customWidth="1"/>
    <col min="11" max="11" width="12.85546875" style="2" hidden="1" customWidth="1"/>
    <col min="12" max="12" width="13.85546875" style="2" hidden="1" customWidth="1"/>
    <col min="13" max="13" width="12.42578125" style="2" hidden="1" customWidth="1"/>
    <col min="14" max="14" width="12" style="2" hidden="1" customWidth="1"/>
    <col min="15" max="15" width="12.85546875" style="2" hidden="1" customWidth="1"/>
    <col min="16" max="16" width="28.85546875" style="2" customWidth="1"/>
    <col min="17" max="17" width="6" style="171" customWidth="1"/>
    <col min="18" max="21" width="11.42578125" style="171" hidden="1" customWidth="1"/>
    <col min="22" max="22" width="18.28515625" style="171" hidden="1" customWidth="1"/>
    <col min="23" max="23" width="19.28515625" style="171" hidden="1" customWidth="1"/>
    <col min="24" max="24" width="16.28515625" style="171" hidden="1" customWidth="1"/>
    <col min="25" max="25" width="11.42578125" style="171" customWidth="1"/>
    <col min="26" max="16384" width="11.42578125" style="2"/>
  </cols>
  <sheetData>
    <row r="1" spans="1:55" s="171" customFormat="1" ht="13.5" thickBot="1" x14ac:dyDescent="0.25"/>
    <row r="2" spans="1:55" s="171" customFormat="1" ht="61.5" customHeight="1" x14ac:dyDescent="0.2">
      <c r="B2" s="584"/>
      <c r="C2" s="2106" t="s">
        <v>1289</v>
      </c>
      <c r="D2" s="2208"/>
      <c r="E2" s="2208"/>
      <c r="F2" s="2208"/>
      <c r="G2" s="2208"/>
      <c r="H2" s="2208"/>
      <c r="I2" s="2208"/>
      <c r="J2" s="2208"/>
      <c r="K2" s="2208"/>
      <c r="L2" s="2208"/>
      <c r="M2" s="2208"/>
      <c r="N2" s="2208"/>
      <c r="O2" s="2209"/>
      <c r="P2" s="614">
        <f>+Proyecto!P2</f>
        <v>0</v>
      </c>
    </row>
    <row r="3" spans="1:55" s="171" customFormat="1" ht="28.5" customHeight="1" thickBot="1" x14ac:dyDescent="0.25">
      <c r="B3" s="613"/>
      <c r="C3" s="2210"/>
      <c r="D3" s="2211"/>
      <c r="E3" s="2211"/>
      <c r="F3" s="2211"/>
      <c r="G3" s="2211"/>
      <c r="H3" s="2211"/>
      <c r="I3" s="2211"/>
      <c r="J3" s="2211"/>
      <c r="K3" s="2211"/>
      <c r="L3" s="2211"/>
      <c r="M3" s="2211"/>
      <c r="N3" s="2211"/>
      <c r="O3" s="2212"/>
      <c r="P3" s="615">
        <f>+Proyecto!P3</f>
        <v>0</v>
      </c>
    </row>
    <row r="4" spans="1:55" ht="22.5" customHeight="1" thickBot="1" x14ac:dyDescent="0.25">
      <c r="B4" s="2122" t="s">
        <v>1289</v>
      </c>
      <c r="C4" s="2123"/>
      <c r="D4" s="2123"/>
      <c r="E4" s="2123"/>
      <c r="F4" s="2123"/>
      <c r="G4" s="2123"/>
      <c r="H4" s="2123"/>
      <c r="I4" s="2123"/>
      <c r="J4" s="2123"/>
      <c r="K4" s="2123"/>
      <c r="L4" s="2123"/>
      <c r="M4" s="2123"/>
      <c r="N4" s="2123"/>
      <c r="O4" s="2123"/>
      <c r="P4" s="2124"/>
      <c r="Z4" s="171"/>
      <c r="AA4" s="171"/>
      <c r="AB4" s="171"/>
      <c r="AC4" s="171"/>
      <c r="AD4" s="171"/>
      <c r="AE4" s="171"/>
      <c r="AF4" s="171"/>
      <c r="AG4" s="171"/>
      <c r="AH4" s="171"/>
      <c r="AI4" s="171"/>
      <c r="AJ4" s="171"/>
      <c r="AK4" s="171"/>
      <c r="AL4" s="171"/>
      <c r="AM4" s="171"/>
      <c r="AN4" s="171"/>
      <c r="AO4" s="171"/>
      <c r="AP4" s="171"/>
      <c r="AQ4" s="171"/>
      <c r="AR4" s="171"/>
      <c r="AS4" s="171"/>
      <c r="AT4" s="171"/>
      <c r="AU4" s="171"/>
      <c r="AV4" s="171"/>
      <c r="AW4" s="171"/>
      <c r="AX4" s="171"/>
      <c r="AY4" s="171"/>
      <c r="AZ4" s="171"/>
      <c r="BA4" s="171"/>
      <c r="BB4" s="171"/>
      <c r="BC4" s="171"/>
    </row>
    <row r="5" spans="1:55" ht="9" customHeight="1" x14ac:dyDescent="0.2">
      <c r="B5" s="14"/>
      <c r="P5" s="15"/>
      <c r="Z5" s="171"/>
      <c r="AA5" s="171"/>
      <c r="AB5" s="171"/>
      <c r="AC5" s="171"/>
      <c r="AD5" s="171"/>
      <c r="AE5" s="171"/>
      <c r="AF5" s="171"/>
      <c r="AG5" s="171"/>
      <c r="AH5" s="171"/>
      <c r="AI5" s="171"/>
      <c r="AJ5" s="171"/>
      <c r="AK5" s="171"/>
      <c r="AL5" s="171"/>
      <c r="AM5" s="171"/>
      <c r="AN5" s="171"/>
      <c r="AO5" s="171"/>
      <c r="AP5" s="171"/>
      <c r="AQ5" s="171"/>
      <c r="AR5" s="171"/>
      <c r="AS5" s="171"/>
      <c r="AT5" s="171"/>
      <c r="AU5" s="171"/>
      <c r="AV5" s="171"/>
      <c r="AW5" s="171"/>
      <c r="AX5" s="171"/>
      <c r="AY5" s="171"/>
      <c r="AZ5" s="171"/>
      <c r="BA5" s="171"/>
      <c r="BB5" s="171"/>
      <c r="BC5" s="171"/>
    </row>
    <row r="6" spans="1:55" ht="24" customHeight="1" x14ac:dyDescent="0.2">
      <c r="B6" s="443" t="s">
        <v>250</v>
      </c>
      <c r="C6" s="2213">
        <f>+FINANC!C7</f>
        <v>0</v>
      </c>
      <c r="D6" s="2213"/>
      <c r="E6" s="2213"/>
      <c r="F6" s="2213"/>
      <c r="G6" s="2213"/>
      <c r="H6" s="2213"/>
      <c r="I6" s="2213"/>
      <c r="J6" s="2213"/>
      <c r="K6" s="2213"/>
      <c r="L6" s="2213"/>
      <c r="M6" s="2213"/>
      <c r="N6" s="2213"/>
      <c r="O6" s="2213"/>
      <c r="P6" s="2214"/>
      <c r="Z6" s="171"/>
      <c r="AA6" s="171"/>
      <c r="AB6" s="171"/>
      <c r="AC6" s="171"/>
      <c r="AD6" s="171"/>
      <c r="AE6" s="171"/>
      <c r="AF6" s="171"/>
      <c r="AG6" s="171"/>
      <c r="AH6" s="171"/>
      <c r="AI6" s="171"/>
      <c r="AJ6" s="171"/>
      <c r="AK6" s="171"/>
      <c r="AL6" s="171"/>
      <c r="AM6" s="171"/>
      <c r="AN6" s="171"/>
      <c r="AO6" s="171"/>
      <c r="AP6" s="171"/>
      <c r="AQ6" s="171"/>
      <c r="AR6" s="171"/>
      <c r="AS6" s="171"/>
      <c r="AT6" s="171"/>
      <c r="AU6" s="171"/>
      <c r="AV6" s="171"/>
      <c r="AW6" s="171"/>
      <c r="AX6" s="171"/>
      <c r="AY6" s="171"/>
      <c r="AZ6" s="171"/>
      <c r="BA6" s="171"/>
      <c r="BB6" s="171"/>
      <c r="BC6" s="171"/>
    </row>
    <row r="7" spans="1:55" ht="9" customHeight="1" x14ac:dyDescent="0.2">
      <c r="B7" s="322"/>
      <c r="C7" s="317"/>
      <c r="D7" s="317"/>
      <c r="E7" s="317"/>
      <c r="F7" s="317"/>
      <c r="G7" s="317"/>
      <c r="H7" s="317"/>
      <c r="I7" s="317"/>
      <c r="J7" s="317"/>
      <c r="K7" s="317"/>
      <c r="L7" s="317"/>
      <c r="M7" s="317"/>
      <c r="N7" s="317"/>
      <c r="O7" s="317"/>
      <c r="P7" s="323"/>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row>
    <row r="8" spans="1:55" ht="51" customHeight="1" x14ac:dyDescent="0.2">
      <c r="B8" s="2217" t="s">
        <v>0</v>
      </c>
      <c r="C8" s="2218"/>
      <c r="D8" s="2218"/>
      <c r="E8" s="2215">
        <f>+FINANC!C9</f>
        <v>0</v>
      </c>
      <c r="F8" s="2215"/>
      <c r="G8" s="2215"/>
      <c r="H8" s="2215"/>
      <c r="I8" s="2215"/>
      <c r="J8" s="2215"/>
      <c r="K8" s="2215"/>
      <c r="L8" s="2215"/>
      <c r="M8" s="2215"/>
      <c r="N8" s="2215"/>
      <c r="O8" s="2215"/>
      <c r="P8" s="2216"/>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row>
    <row r="9" spans="1:55" ht="9" customHeight="1" x14ac:dyDescent="0.2">
      <c r="B9" s="324"/>
      <c r="C9" s="318"/>
      <c r="D9" s="318"/>
      <c r="E9" s="318"/>
      <c r="F9" s="318"/>
      <c r="G9" s="318"/>
      <c r="H9" s="317"/>
      <c r="I9" s="317"/>
      <c r="J9" s="317"/>
      <c r="K9" s="317"/>
      <c r="L9" s="317"/>
      <c r="M9" s="317"/>
      <c r="N9" s="317"/>
      <c r="O9" s="317"/>
      <c r="P9" s="325"/>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row>
    <row r="10" spans="1:55" ht="15.75" customHeight="1" x14ac:dyDescent="0.2">
      <c r="B10" s="2219" t="s">
        <v>75</v>
      </c>
      <c r="C10" s="1554"/>
      <c r="D10" s="1554"/>
      <c r="E10" s="694" t="e">
        <f>+FINANC!G21</f>
        <v>#REF!</v>
      </c>
      <c r="F10" s="319" t="s">
        <v>57</v>
      </c>
      <c r="G10" s="318"/>
      <c r="H10" s="2227" t="s">
        <v>76</v>
      </c>
      <c r="I10" s="2227"/>
      <c r="J10" s="2227"/>
      <c r="K10" s="2223"/>
      <c r="L10" s="2223"/>
      <c r="M10" s="320" t="s">
        <v>77</v>
      </c>
      <c r="N10" s="2223">
        <v>0</v>
      </c>
      <c r="O10" s="2223"/>
      <c r="P10" s="325"/>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row>
    <row r="11" spans="1:55" ht="9" customHeight="1" x14ac:dyDescent="0.2">
      <c r="B11" s="326"/>
      <c r="C11" s="316"/>
      <c r="D11" s="316"/>
      <c r="E11" s="316"/>
      <c r="F11" s="316"/>
      <c r="G11" s="316"/>
      <c r="H11" s="2228" t="s">
        <v>78</v>
      </c>
      <c r="I11" s="2228"/>
      <c r="J11" s="2228"/>
      <c r="K11" s="2236">
        <v>0</v>
      </c>
      <c r="L11" s="2236"/>
      <c r="M11" s="2236"/>
      <c r="N11" s="2236"/>
      <c r="O11" s="2236"/>
      <c r="P11" s="313"/>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row>
    <row r="12" spans="1:55" ht="9" hidden="1" customHeight="1" x14ac:dyDescent="0.2">
      <c r="B12" s="327"/>
      <c r="C12" s="314"/>
      <c r="D12" s="314"/>
      <c r="E12" s="314"/>
      <c r="F12" s="314"/>
      <c r="G12" s="314"/>
      <c r="H12" s="314"/>
      <c r="I12" s="315"/>
      <c r="J12" s="315"/>
      <c r="K12" s="315"/>
      <c r="L12" s="315"/>
      <c r="M12" s="315"/>
      <c r="N12" s="315"/>
      <c r="O12" s="315"/>
      <c r="P12" s="313"/>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row>
    <row r="13" spans="1:55" ht="18" hidden="1" customHeight="1" x14ac:dyDescent="0.2">
      <c r="B13" s="2220" t="str">
        <f>+B4</f>
        <v>PLAN DE ADQUISICIONES - ESTABLECIMIENTO</v>
      </c>
      <c r="C13" s="2221"/>
      <c r="D13" s="2221"/>
      <c r="E13" s="2221"/>
      <c r="F13" s="2221"/>
      <c r="G13" s="2221"/>
      <c r="H13" s="2221"/>
      <c r="I13" s="2221"/>
      <c r="J13" s="2221"/>
      <c r="K13" s="2221"/>
      <c r="L13" s="2221"/>
      <c r="M13" s="2221"/>
      <c r="N13" s="2221"/>
      <c r="O13" s="2221"/>
      <c r="P13" s="2222"/>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row>
    <row r="14" spans="1:55" ht="16.5" customHeight="1" x14ac:dyDescent="0.2">
      <c r="B14" s="2230" t="s">
        <v>79</v>
      </c>
      <c r="C14" s="2150"/>
      <c r="D14" s="2151"/>
      <c r="E14" s="2207" t="s">
        <v>5</v>
      </c>
      <c r="F14" s="2204" t="s">
        <v>38</v>
      </c>
      <c r="G14" s="2205" t="s">
        <v>80</v>
      </c>
      <c r="H14" s="2207" t="s">
        <v>81</v>
      </c>
      <c r="I14" s="2207" t="s">
        <v>82</v>
      </c>
      <c r="J14" s="2207" t="s">
        <v>83</v>
      </c>
      <c r="K14" s="2229" t="s">
        <v>70</v>
      </c>
      <c r="L14" s="2229"/>
      <c r="M14" s="2229"/>
      <c r="N14" s="2229"/>
      <c r="O14" s="2229"/>
      <c r="P14" s="2226" t="s">
        <v>61</v>
      </c>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row>
    <row r="15" spans="1:55" ht="16.5" customHeight="1" x14ac:dyDescent="0.2">
      <c r="B15" s="2231"/>
      <c r="C15" s="2161"/>
      <c r="D15" s="2162"/>
      <c r="E15" s="2207"/>
      <c r="F15" s="2204"/>
      <c r="G15" s="2206"/>
      <c r="H15" s="2207"/>
      <c r="I15" s="2207"/>
      <c r="J15" s="2207"/>
      <c r="K15" s="321" t="s">
        <v>84</v>
      </c>
      <c r="L15" s="321">
        <f>+C6</f>
        <v>0</v>
      </c>
      <c r="M15" s="321" t="s">
        <v>85</v>
      </c>
      <c r="N15" s="321" t="s">
        <v>86</v>
      </c>
      <c r="O15" s="442" t="s">
        <v>64</v>
      </c>
      <c r="P15" s="2226"/>
      <c r="Q15" s="229"/>
      <c r="R15" s="229"/>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row>
    <row r="16" spans="1:55" s="62" customFormat="1" ht="17.25" customHeight="1" x14ac:dyDescent="0.2">
      <c r="A16" s="227"/>
      <c r="B16" s="2232" t="s">
        <v>72</v>
      </c>
      <c r="C16" s="2233"/>
      <c r="D16" s="2234"/>
      <c r="E16" s="60"/>
      <c r="F16" s="60"/>
      <c r="G16" s="1158" t="e">
        <f>+G17+G18</f>
        <v>#REF!</v>
      </c>
      <c r="H16" s="13"/>
      <c r="I16" s="13"/>
      <c r="J16" s="13"/>
      <c r="K16" s="13"/>
      <c r="L16" s="13"/>
      <c r="M16" s="13"/>
      <c r="N16" s="13"/>
      <c r="O16" s="12">
        <f t="shared" ref="O16:O22" si="0">+K16+L16+M16+N16</f>
        <v>0</v>
      </c>
      <c r="P16" s="61"/>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row>
    <row r="17" spans="1:55" s="62" customFormat="1" ht="11.25" x14ac:dyDescent="0.2">
      <c r="A17" s="227"/>
      <c r="B17" s="2235" t="s">
        <v>87</v>
      </c>
      <c r="C17" s="2224"/>
      <c r="D17" s="2225"/>
      <c r="E17" s="68" t="s">
        <v>262</v>
      </c>
      <c r="F17" s="77" t="e">
        <f>+IF(FINANC!E32&gt;0,1,0)</f>
        <v>#REF!</v>
      </c>
      <c r="G17" s="1158" t="e">
        <f>FINANC!E32</f>
        <v>#REF!</v>
      </c>
      <c r="H17" s="60"/>
      <c r="I17" s="60"/>
      <c r="J17" s="60"/>
      <c r="K17" s="13" t="e">
        <f>+FINANC!F32</f>
        <v>#REF!</v>
      </c>
      <c r="L17" s="13">
        <f>+FINANC!H32</f>
        <v>0</v>
      </c>
      <c r="M17" s="13">
        <f>+FINANC!P32</f>
        <v>0</v>
      </c>
      <c r="N17" s="13">
        <f>+FINANC!L32</f>
        <v>0</v>
      </c>
      <c r="O17" s="12" t="e">
        <f t="shared" si="0"/>
        <v>#REF!</v>
      </c>
      <c r="P17" s="61"/>
      <c r="Q17" s="227"/>
      <c r="R17" s="227"/>
      <c r="S17" s="227"/>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row>
    <row r="18" spans="1:55" s="62" customFormat="1" ht="11.25" x14ac:dyDescent="0.2">
      <c r="A18" s="227"/>
      <c r="B18" s="2235" t="s">
        <v>88</v>
      </c>
      <c r="C18" s="2224"/>
      <c r="D18" s="2225"/>
      <c r="E18" s="68" t="s">
        <v>195</v>
      </c>
      <c r="F18" s="60">
        <f>+GESTION!E15</f>
        <v>0</v>
      </c>
      <c r="G18" s="1158">
        <f>+FINANC!E33</f>
        <v>0</v>
      </c>
      <c r="H18" s="60"/>
      <c r="I18" s="60"/>
      <c r="J18" s="60"/>
      <c r="K18" s="13">
        <f>+FINANC!F33</f>
        <v>0</v>
      </c>
      <c r="L18" s="13">
        <f>+FINANC!H33</f>
        <v>0</v>
      </c>
      <c r="M18" s="13">
        <f>+FINANC!P33</f>
        <v>0</v>
      </c>
      <c r="N18" s="13">
        <f>+FINANC!L33</f>
        <v>0</v>
      </c>
      <c r="O18" s="12">
        <f t="shared" si="0"/>
        <v>0</v>
      </c>
      <c r="P18" s="61"/>
      <c r="Q18" s="227"/>
      <c r="R18" s="227"/>
      <c r="S18" s="227"/>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row>
    <row r="19" spans="1:55" s="62" customFormat="1" ht="18.75" customHeight="1" x14ac:dyDescent="0.2">
      <c r="A19" s="227"/>
      <c r="B19" s="1749" t="s">
        <v>316</v>
      </c>
      <c r="C19" s="2233"/>
      <c r="D19" s="2234"/>
      <c r="E19" s="60"/>
      <c r="F19" s="60"/>
      <c r="G19" s="1158"/>
      <c r="H19" s="60"/>
      <c r="I19" s="60"/>
      <c r="J19" s="60"/>
      <c r="K19" s="13"/>
      <c r="L19" s="13"/>
      <c r="M19" s="13"/>
      <c r="N19" s="13"/>
      <c r="O19" s="12">
        <f t="shared" si="0"/>
        <v>0</v>
      </c>
      <c r="P19" s="61"/>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row>
    <row r="20" spans="1:55" s="62" customFormat="1" ht="11.25" x14ac:dyDescent="0.2">
      <c r="A20" s="227"/>
      <c r="B20" s="1747" t="s">
        <v>317</v>
      </c>
      <c r="C20" s="2224"/>
      <c r="D20" s="2225"/>
      <c r="E20" s="60" t="s">
        <v>97</v>
      </c>
      <c r="F20" s="60" t="e">
        <f>+(ESTABLECIMIENTO!D42*ESTABLECIMIENTO!F24+ESTABLECIMIENTO!K44*ESTABLECIMIENTO!M26+ESTABLECIMIENTO!#REF!*ESTABLECIMIENTO!#REF!+ESTABLECIMIENTO!#REF!*ESTABLECIMIENTO!#REF!+ESTABLECIMIENTO!#REF!*ESTABLECIMIENTO!#REF!+ESTABLECIMIENTO!#REF!*ESTABLECIMIENTO!#REF!)</f>
        <v>#REF!</v>
      </c>
      <c r="G20" s="1158" t="e">
        <f>+FINANC!E35</f>
        <v>#REF!</v>
      </c>
      <c r="H20" s="60"/>
      <c r="I20" s="60"/>
      <c r="J20" s="60"/>
      <c r="K20" s="13" t="e">
        <f>+FINANC!F35</f>
        <v>#REF!</v>
      </c>
      <c r="L20" s="13">
        <f>+FINANC!H35</f>
        <v>0</v>
      </c>
      <c r="M20" s="13">
        <f>+FINANC!P35</f>
        <v>0</v>
      </c>
      <c r="N20" s="13">
        <f>+FINANC!L35</f>
        <v>0</v>
      </c>
      <c r="O20" s="12" t="e">
        <f t="shared" si="0"/>
        <v>#REF!</v>
      </c>
      <c r="P20" s="61"/>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row>
    <row r="21" spans="1:55" s="62" customFormat="1" x14ac:dyDescent="0.2">
      <c r="A21" s="227"/>
      <c r="B21" s="1747" t="s">
        <v>318</v>
      </c>
      <c r="C21" s="2224"/>
      <c r="D21" s="2225"/>
      <c r="E21" s="60"/>
      <c r="F21" s="60"/>
      <c r="G21" s="1158">
        <f>+GETPIVOTDATA("Suma de VALOR",$V$21)</f>
        <v>0</v>
      </c>
      <c r="H21" s="60"/>
      <c r="I21" s="60"/>
      <c r="J21" s="60"/>
      <c r="K21" s="13"/>
      <c r="L21" s="13"/>
      <c r="M21" s="13"/>
      <c r="N21" s="13"/>
      <c r="O21" s="12">
        <f t="shared" si="0"/>
        <v>0</v>
      </c>
      <c r="P21" s="61"/>
      <c r="Q21" s="227"/>
      <c r="R21" s="227"/>
      <c r="S21" s="1148" t="s">
        <v>1421</v>
      </c>
      <c r="T21" s="1148" t="s">
        <v>254</v>
      </c>
      <c r="U21" s="1148" t="s">
        <v>1423</v>
      </c>
      <c r="V21"/>
      <c r="W21" s="1144" t="s">
        <v>1463</v>
      </c>
      <c r="X21"/>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row>
    <row r="22" spans="1:55" s="62" customFormat="1" x14ac:dyDescent="0.2">
      <c r="A22" s="227"/>
      <c r="B22" s="2195" t="str">
        <f>IF(V22=0,"---",V22)</f>
        <v>Etiquetas de fila</v>
      </c>
      <c r="C22" s="2196"/>
      <c r="D22" s="2197"/>
      <c r="E22" s="60" t="s">
        <v>89</v>
      </c>
      <c r="F22" s="1146" t="str">
        <f>IF(W22=0,"---",W22)</f>
        <v>Suma de CANTIDAD</v>
      </c>
      <c r="G22" s="1158" t="e">
        <f>+R23</f>
        <v>#REF!</v>
      </c>
      <c r="H22" s="60"/>
      <c r="I22" s="60"/>
      <c r="J22" s="60"/>
      <c r="K22" s="13" t="e">
        <f>+FINANC!F36</f>
        <v>#REF!</v>
      </c>
      <c r="L22" s="13">
        <f>+FINANC!H36</f>
        <v>0</v>
      </c>
      <c r="M22" s="13">
        <f>+FINANC!P36</f>
        <v>0</v>
      </c>
      <c r="N22" s="13">
        <f>+FINANC!L36</f>
        <v>0</v>
      </c>
      <c r="O22" s="12" t="e">
        <f t="shared" si="0"/>
        <v>#REF!</v>
      </c>
      <c r="P22" s="61"/>
      <c r="Q22" s="227"/>
      <c r="R22" s="1147" t="e">
        <f>SUM(T22:T28)</f>
        <v>#REF!</v>
      </c>
      <c r="S22" s="1154" t="str">
        <f>ESTABLECIMIENTO!$C$16</f>
        <v>15-15-15</v>
      </c>
      <c r="T22" s="1155">
        <f>ESTABLECIMIENTO!D43*ESTABLECIMIENTO!F24</f>
        <v>0</v>
      </c>
      <c r="U22" s="1155">
        <f>ESTABLECIMIENTO!G43*(1+5%)</f>
        <v>0</v>
      </c>
      <c r="V22" s="1144" t="s">
        <v>1465</v>
      </c>
      <c r="W22" t="s">
        <v>1422</v>
      </c>
      <c r="X22" t="s">
        <v>1424</v>
      </c>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row>
    <row r="23" spans="1:55" s="62" customFormat="1" x14ac:dyDescent="0.2">
      <c r="A23" s="227"/>
      <c r="B23" s="2201"/>
      <c r="C23" s="2202"/>
      <c r="D23" s="2203"/>
      <c r="E23" s="68"/>
      <c r="F23" s="1146"/>
      <c r="G23" s="1158"/>
      <c r="H23" s="60"/>
      <c r="I23" s="60"/>
      <c r="J23" s="60"/>
      <c r="K23" s="13"/>
      <c r="L23" s="13"/>
      <c r="M23" s="13"/>
      <c r="N23" s="13"/>
      <c r="O23" s="12"/>
      <c r="P23" s="61"/>
      <c r="Q23" s="227"/>
      <c r="R23" s="1147" t="e">
        <f>SUM(U22:U28)</f>
        <v>#REF!</v>
      </c>
      <c r="S23" s="1154" t="str">
        <f>ESTABLECIMIENTO!$J$18</f>
        <v>15-15-15</v>
      </c>
      <c r="T23" s="1155">
        <f>ESTABLECIMIENTO!K45*ESTABLECIMIENTO!M26</f>
        <v>0</v>
      </c>
      <c r="U23" s="1155">
        <f>ESTABLECIMIENTO!N45*(1+5%)</f>
        <v>0</v>
      </c>
      <c r="V23" s="1145">
        <v>0</v>
      </c>
      <c r="W23">
        <v>0</v>
      </c>
      <c r="X23">
        <v>0</v>
      </c>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row>
    <row r="24" spans="1:55" s="62" customFormat="1" x14ac:dyDescent="0.2">
      <c r="A24" s="227"/>
      <c r="B24" s="2195" t="str">
        <f t="shared" ref="B24:B28" si="1">IF(V24=0,"---",V24)</f>
        <v>Total general</v>
      </c>
      <c r="C24" s="2196"/>
      <c r="D24" s="2197"/>
      <c r="E24" s="60" t="str">
        <f t="shared" ref="E24:E28" si="2">IF(V24=0,"---",$E$22)</f>
        <v>Kgs</v>
      </c>
      <c r="F24" s="1146" t="str">
        <f t="shared" ref="F24:F28" si="3">IF(W24=0,"---",W24)</f>
        <v>---</v>
      </c>
      <c r="G24" s="1158">
        <f>IF(X24=0,0,X24)</f>
        <v>0</v>
      </c>
      <c r="H24" s="60"/>
      <c r="I24" s="60"/>
      <c r="J24" s="60"/>
      <c r="K24" s="13"/>
      <c r="L24" s="13"/>
      <c r="M24" s="13"/>
      <c r="N24" s="13"/>
      <c r="O24" s="12"/>
      <c r="P24" s="61"/>
      <c r="Q24" s="227"/>
      <c r="R24" s="227"/>
      <c r="S24" s="1154" t="e">
        <f>ESTABLECIMIENTO!#REF!</f>
        <v>#REF!</v>
      </c>
      <c r="T24" s="1155" t="e">
        <f>ESTABLECIMIENTO!#REF!*ESTABLECIMIENTO!#REF!</f>
        <v>#REF!</v>
      </c>
      <c r="U24" s="1155" t="e">
        <f>ESTABLECIMIENTO!#REF!*(1+5%)</f>
        <v>#REF!</v>
      </c>
      <c r="V24" s="1145" t="s">
        <v>1466</v>
      </c>
      <c r="W24">
        <v>0</v>
      </c>
      <c r="X24">
        <v>0</v>
      </c>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row>
    <row r="25" spans="1:55" s="62" customFormat="1" x14ac:dyDescent="0.2">
      <c r="A25" s="227"/>
      <c r="B25" s="2195" t="str">
        <f t="shared" si="1"/>
        <v>---</v>
      </c>
      <c r="C25" s="2196"/>
      <c r="D25" s="2197"/>
      <c r="E25" s="60" t="str">
        <f t="shared" si="2"/>
        <v>---</v>
      </c>
      <c r="F25" s="1146" t="str">
        <f t="shared" si="3"/>
        <v>---</v>
      </c>
      <c r="G25" s="1158">
        <f>IF(X25=0,0,X25)</f>
        <v>0</v>
      </c>
      <c r="H25" s="60"/>
      <c r="I25" s="60"/>
      <c r="J25" s="60"/>
      <c r="K25" s="13"/>
      <c r="L25" s="13"/>
      <c r="M25" s="13"/>
      <c r="N25" s="13"/>
      <c r="O25" s="12"/>
      <c r="P25" s="61"/>
      <c r="Q25" s="227"/>
      <c r="R25" s="227"/>
      <c r="S25" s="1154" t="e">
        <f>ESTABLECIMIENTO!#REF!</f>
        <v>#REF!</v>
      </c>
      <c r="T25" s="1155" t="e">
        <f>ESTABLECIMIENTO!#REF!*ESTABLECIMIENTO!#REF!</f>
        <v>#REF!</v>
      </c>
      <c r="U25" s="1155" t="e">
        <f>ESTABLECIMIENTO!#REF!*(1+5%)</f>
        <v>#REF!</v>
      </c>
      <c r="V25"/>
      <c r="W25"/>
      <c r="X25"/>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row>
    <row r="26" spans="1:55" s="62" customFormat="1" x14ac:dyDescent="0.2">
      <c r="A26" s="227"/>
      <c r="B26" s="2195" t="str">
        <f t="shared" si="1"/>
        <v>---</v>
      </c>
      <c r="C26" s="2196"/>
      <c r="D26" s="2197"/>
      <c r="E26" s="60" t="str">
        <f t="shared" si="2"/>
        <v>---</v>
      </c>
      <c r="F26" s="1146" t="str">
        <f t="shared" si="3"/>
        <v>---</v>
      </c>
      <c r="G26" s="1158">
        <f>IF(X26=0,0,X26)</f>
        <v>0</v>
      </c>
      <c r="H26" s="60"/>
      <c r="I26" s="60"/>
      <c r="J26" s="60"/>
      <c r="K26" s="13"/>
      <c r="L26" s="13"/>
      <c r="M26" s="13"/>
      <c r="N26" s="13"/>
      <c r="O26" s="12"/>
      <c r="P26" s="61"/>
      <c r="Q26" s="227"/>
      <c r="R26" s="227"/>
      <c r="S26" s="1154" t="e">
        <f>ESTABLECIMIENTO!#REF!</f>
        <v>#REF!</v>
      </c>
      <c r="T26" s="1155" t="e">
        <f>ESTABLECIMIENTO!#REF!*ESTABLECIMIENTO!#REF!</f>
        <v>#REF!</v>
      </c>
      <c r="U26" s="1155" t="e">
        <f>ESTABLECIMIENTO!#REF!*(1+5%)</f>
        <v>#REF!</v>
      </c>
      <c r="V26"/>
      <c r="W26"/>
      <c r="X26"/>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row>
    <row r="27" spans="1:55" s="62" customFormat="1" x14ac:dyDescent="0.2">
      <c r="A27" s="227"/>
      <c r="B27" s="2195" t="str">
        <f t="shared" si="1"/>
        <v>---</v>
      </c>
      <c r="C27" s="2196"/>
      <c r="D27" s="2197"/>
      <c r="E27" s="60" t="str">
        <f t="shared" si="2"/>
        <v>---</v>
      </c>
      <c r="F27" s="1146" t="str">
        <f t="shared" si="3"/>
        <v>---</v>
      </c>
      <c r="G27" s="1158">
        <f>IF(X27=0,0,X27)</f>
        <v>0</v>
      </c>
      <c r="H27" s="60"/>
      <c r="I27" s="60"/>
      <c r="J27" s="60"/>
      <c r="K27" s="13"/>
      <c r="L27" s="13"/>
      <c r="M27" s="13"/>
      <c r="N27" s="13"/>
      <c r="O27" s="12"/>
      <c r="P27" s="61"/>
      <c r="Q27" s="227"/>
      <c r="R27" s="227"/>
      <c r="S27" s="1154" t="e">
        <f>ESTABLECIMIENTO!#REF!</f>
        <v>#REF!</v>
      </c>
      <c r="T27" s="1155" t="e">
        <f>ESTABLECIMIENTO!#REF!*ESTABLECIMIENTO!#REF!</f>
        <v>#REF!</v>
      </c>
      <c r="U27" s="1155" t="e">
        <f>ESTABLECIMIENTO!#REF!*(1+5%)</f>
        <v>#REF!</v>
      </c>
      <c r="V27"/>
      <c r="W27"/>
      <c r="X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row>
    <row r="28" spans="1:55" s="62" customFormat="1" x14ac:dyDescent="0.2">
      <c r="A28" s="227"/>
      <c r="B28" s="2195" t="str">
        <f t="shared" si="1"/>
        <v>---</v>
      </c>
      <c r="C28" s="2196"/>
      <c r="D28" s="2197"/>
      <c r="E28" s="60" t="str">
        <f t="shared" si="2"/>
        <v>---</v>
      </c>
      <c r="F28" s="1146" t="str">
        <f t="shared" si="3"/>
        <v>---</v>
      </c>
      <c r="G28" s="1158">
        <f>IF(X28=0,0,X28)</f>
        <v>0</v>
      </c>
      <c r="H28" s="60"/>
      <c r="I28" s="60"/>
      <c r="J28" s="60"/>
      <c r="K28" s="13"/>
      <c r="L28" s="13"/>
      <c r="M28" s="13"/>
      <c r="N28" s="13"/>
      <c r="O28" s="12"/>
      <c r="P28" s="61"/>
      <c r="Q28" s="227"/>
      <c r="R28" s="227"/>
      <c r="S28" s="1154" t="e">
        <f>ESTABLECIMIENTO!#REF!</f>
        <v>#REF!</v>
      </c>
      <c r="T28" s="1154" t="e">
        <f>ESTABLECIMIENTO!#REF!*ESTABLECIMIENTO!#REF!</f>
        <v>#REF!</v>
      </c>
      <c r="U28" s="1155" t="e">
        <f>ESTABLECIMIENTO!#REF!*(1+5%)</f>
        <v>#REF!</v>
      </c>
      <c r="V28"/>
      <c r="W28"/>
      <c r="X28"/>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row>
    <row r="29" spans="1:55" s="62" customFormat="1" x14ac:dyDescent="0.2">
      <c r="A29" s="227"/>
      <c r="B29" s="1747" t="s">
        <v>319</v>
      </c>
      <c r="C29" s="2224"/>
      <c r="D29" s="2225"/>
      <c r="E29" s="60" t="s">
        <v>89</v>
      </c>
      <c r="F29" s="60" t="e">
        <f>+ESTABLECIMIENTO!D44*ESTABLECIMIENTO!F24+ESTABLECIMIENTO!K46*ESTABLECIMIENTO!M26+ESTABLECIMIENTO!#REF!*ESTABLECIMIENTO!#REF!+ESTABLECIMIENTO!#REF!*ESTABLECIMIENTO!#REF!+ESTABLECIMIENTO!#REF!*ESTABLECIMIENTO!#REF!+ESTABLECIMIENTO!#REF!*ESTABLECIMIENTO!#REF!</f>
        <v>#REF!</v>
      </c>
      <c r="G29" s="1158" t="e">
        <f>+FINANC!E37</f>
        <v>#REF!</v>
      </c>
      <c r="H29" s="60"/>
      <c r="I29" s="60"/>
      <c r="J29" s="60"/>
      <c r="K29" s="13" t="e">
        <f>+FINANC!F37</f>
        <v>#REF!</v>
      </c>
      <c r="L29" s="13">
        <f>+FINANC!H37</f>
        <v>0</v>
      </c>
      <c r="M29" s="13">
        <f>+FINANC!P37</f>
        <v>0</v>
      </c>
      <c r="N29" s="13">
        <f>+FINANC!L37</f>
        <v>0</v>
      </c>
      <c r="O29" s="12" t="e">
        <f>+K29+L29+M29+N29</f>
        <v>#REF!</v>
      </c>
      <c r="P29" s="61"/>
      <c r="Q29" s="227"/>
      <c r="R29" s="227"/>
      <c r="S29" s="227"/>
      <c r="T29" s="227"/>
      <c r="U29" s="227"/>
      <c r="V29"/>
      <c r="W29"/>
      <c r="X29"/>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row>
    <row r="30" spans="1:55" s="62" customFormat="1" x14ac:dyDescent="0.2">
      <c r="A30" s="227"/>
      <c r="B30" s="1747" t="s">
        <v>320</v>
      </c>
      <c r="C30" s="2224"/>
      <c r="D30" s="2225"/>
      <c r="E30" s="60"/>
      <c r="F30" s="60"/>
      <c r="G30" s="1158" t="e">
        <f>+R32</f>
        <v>#REF!</v>
      </c>
      <c r="H30" s="60"/>
      <c r="I30" s="60"/>
      <c r="J30" s="60"/>
      <c r="K30" s="13"/>
      <c r="L30" s="13"/>
      <c r="M30" s="13"/>
      <c r="N30" s="13"/>
      <c r="O30" s="12">
        <f>+K30+L30+M30+N30</f>
        <v>0</v>
      </c>
      <c r="P30" s="61"/>
      <c r="Q30" s="227"/>
      <c r="R30" s="227"/>
      <c r="S30" s="1148" t="s">
        <v>1425</v>
      </c>
      <c r="T30" s="1148" t="s">
        <v>254</v>
      </c>
      <c r="U30" s="1148" t="s">
        <v>1423</v>
      </c>
      <c r="V30"/>
      <c r="W30" s="1144" t="s">
        <v>1463</v>
      </c>
      <c r="X30"/>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row>
    <row r="31" spans="1:55" s="62" customFormat="1" x14ac:dyDescent="0.2">
      <c r="A31" s="227"/>
      <c r="B31" s="2195" t="str">
        <f>IF(V31=0,"---",V31)</f>
        <v>Etiquetas de fila</v>
      </c>
      <c r="C31" s="2196"/>
      <c r="D31" s="2197"/>
      <c r="E31" s="60" t="s">
        <v>89</v>
      </c>
      <c r="F31" s="1146" t="str">
        <f>IF(W31=0,"---",W31)</f>
        <v>Suma de CANTIDAD</v>
      </c>
      <c r="G31" s="1158">
        <f>+X33</f>
        <v>0</v>
      </c>
      <c r="H31" s="60"/>
      <c r="I31" s="60"/>
      <c r="J31" s="60"/>
      <c r="K31" s="13" t="e">
        <f>+FINANC!F38</f>
        <v>#REF!</v>
      </c>
      <c r="L31" s="13">
        <f>+FINANC!H38</f>
        <v>0</v>
      </c>
      <c r="M31" s="13">
        <f>+FINANC!P38</f>
        <v>0</v>
      </c>
      <c r="N31" s="13">
        <f>+FINANC!L38</f>
        <v>0</v>
      </c>
      <c r="O31" s="12" t="e">
        <f>+K31+L31+M31+N31</f>
        <v>#REF!</v>
      </c>
      <c r="P31" s="61"/>
      <c r="Q31" s="1147"/>
      <c r="R31" s="1147" t="e">
        <f>SUM(T31:T36)</f>
        <v>#REF!</v>
      </c>
      <c r="S31" s="1149" t="str">
        <f>ESTABLECIMIENTO!C18</f>
        <v>Cal dolomita</v>
      </c>
      <c r="T31" s="13">
        <f>ESTABLECIMIENTO!D45*ESTABLECIMIENTO!F24</f>
        <v>0</v>
      </c>
      <c r="U31" s="13">
        <f>ESTABLECIMIENTO!G45*(1+5%)</f>
        <v>0</v>
      </c>
      <c r="V31" s="1144" t="s">
        <v>1465</v>
      </c>
      <c r="W31" t="s">
        <v>1422</v>
      </c>
      <c r="X31" t="s">
        <v>1424</v>
      </c>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row>
    <row r="32" spans="1:55" s="62" customFormat="1" x14ac:dyDescent="0.2">
      <c r="A32" s="227"/>
      <c r="B32" s="2201"/>
      <c r="C32" s="2202"/>
      <c r="D32" s="2203"/>
      <c r="E32" s="68"/>
      <c r="F32" s="1146"/>
      <c r="G32" s="1158"/>
      <c r="P32" s="61"/>
      <c r="Q32" s="1147"/>
      <c r="R32" s="1147" t="e">
        <f>SUM(U31:U36)</f>
        <v>#REF!</v>
      </c>
      <c r="S32" s="1150" t="str">
        <f>ESTABLECIMIENTO!J20</f>
        <v>Cal dolomita</v>
      </c>
      <c r="T32" s="1151">
        <f>ESTABLECIMIENTO!K47*ESTABLECIMIENTO!M26</f>
        <v>0</v>
      </c>
      <c r="U32" s="1151">
        <f>ESTABLECIMIENTO!N47*(1+5%)</f>
        <v>0</v>
      </c>
      <c r="V32" s="1145">
        <v>0</v>
      </c>
      <c r="W32">
        <v>0</v>
      </c>
      <c r="X32">
        <v>0</v>
      </c>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row>
    <row r="33" spans="1:55" s="62" customFormat="1" x14ac:dyDescent="0.2">
      <c r="A33" s="227"/>
      <c r="B33" s="2195" t="str">
        <f t="shared" ref="B33:B36" si="4">IF(V33=0,"---",V33)</f>
        <v>Total general</v>
      </c>
      <c r="C33" s="2196"/>
      <c r="D33" s="2197"/>
      <c r="E33" s="60" t="str">
        <f t="shared" ref="E33:E36" si="5">IF(V33=0,"---",$E$22)</f>
        <v>Kgs</v>
      </c>
      <c r="F33" s="1146" t="str">
        <f t="shared" ref="F33:F36" si="6">IF(W33=0,"---",W33)</f>
        <v>---</v>
      </c>
      <c r="G33" s="1158">
        <f>IF(X33=0,0,X33)</f>
        <v>0</v>
      </c>
      <c r="P33" s="61"/>
      <c r="Q33" s="227"/>
      <c r="R33" s="227"/>
      <c r="S33" s="1150" t="e">
        <f>ESTABLECIMIENTO!#REF!</f>
        <v>#REF!</v>
      </c>
      <c r="T33" s="1151" t="e">
        <f>ESTABLECIMIENTO!#REF!*ESTABLECIMIENTO!#REF!</f>
        <v>#REF!</v>
      </c>
      <c r="U33" s="1151" t="e">
        <f>ESTABLECIMIENTO!#REF!*(1+5%)</f>
        <v>#REF!</v>
      </c>
      <c r="V33" s="1145" t="s">
        <v>1466</v>
      </c>
      <c r="W33">
        <v>0</v>
      </c>
      <c r="X33">
        <v>0</v>
      </c>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row>
    <row r="34" spans="1:55" s="62" customFormat="1" x14ac:dyDescent="0.2">
      <c r="A34" s="227"/>
      <c r="B34" s="2195" t="str">
        <f t="shared" si="4"/>
        <v>---</v>
      </c>
      <c r="C34" s="2196"/>
      <c r="D34" s="2197"/>
      <c r="E34" s="60" t="str">
        <f t="shared" si="5"/>
        <v>---</v>
      </c>
      <c r="F34" s="1146" t="str">
        <f t="shared" si="6"/>
        <v>---</v>
      </c>
      <c r="G34" s="1158">
        <f>IF(X34=0,0,X34)</f>
        <v>0</v>
      </c>
      <c r="P34" s="61"/>
      <c r="Q34" s="227"/>
      <c r="R34" s="227"/>
      <c r="S34" s="1150" t="e">
        <f>ESTABLECIMIENTO!#REF!</f>
        <v>#REF!</v>
      </c>
      <c r="T34" s="1151" t="e">
        <f>ESTABLECIMIENTO!#REF!*ESTABLECIMIENTO!#REF!</f>
        <v>#REF!</v>
      </c>
      <c r="U34" s="1151" t="e">
        <f>ESTABLECIMIENTO!#REF!*(1+5%)</f>
        <v>#REF!</v>
      </c>
      <c r="V34"/>
      <c r="W34"/>
      <c r="X34"/>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row>
    <row r="35" spans="1:55" s="62" customFormat="1" x14ac:dyDescent="0.2">
      <c r="A35" s="227"/>
      <c r="B35" s="2195" t="str">
        <f t="shared" si="4"/>
        <v>---</v>
      </c>
      <c r="C35" s="2196"/>
      <c r="D35" s="2197"/>
      <c r="E35" s="60" t="str">
        <f t="shared" si="5"/>
        <v>---</v>
      </c>
      <c r="F35" s="1146" t="str">
        <f t="shared" si="6"/>
        <v>---</v>
      </c>
      <c r="G35" s="1158">
        <f>IF(X35=0,0,X35)</f>
        <v>0</v>
      </c>
      <c r="P35" s="61"/>
      <c r="Q35" s="227"/>
      <c r="R35" s="227"/>
      <c r="S35" s="1150" t="e">
        <f>ESTABLECIMIENTO!#REF!</f>
        <v>#REF!</v>
      </c>
      <c r="T35" s="1151" t="e">
        <f>ESTABLECIMIENTO!#REF!*ESTABLECIMIENTO!#REF!</f>
        <v>#REF!</v>
      </c>
      <c r="U35" s="1151" t="e">
        <f>ESTABLECIMIENTO!#REF!*(1+5%)</f>
        <v>#REF!</v>
      </c>
      <c r="V35"/>
      <c r="W35"/>
      <c r="X35"/>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row>
    <row r="36" spans="1:55" s="62" customFormat="1" x14ac:dyDescent="0.2">
      <c r="A36" s="227"/>
      <c r="B36" s="2195" t="str">
        <f t="shared" si="4"/>
        <v>---</v>
      </c>
      <c r="C36" s="2196"/>
      <c r="D36" s="2197"/>
      <c r="E36" s="60" t="str">
        <f t="shared" si="5"/>
        <v>---</v>
      </c>
      <c r="F36" s="1146" t="str">
        <f t="shared" si="6"/>
        <v>---</v>
      </c>
      <c r="G36" s="1158">
        <f>IF(X36=0,0,X36)</f>
        <v>0</v>
      </c>
      <c r="P36" s="61"/>
      <c r="Q36" s="227"/>
      <c r="R36" s="227"/>
      <c r="S36" s="1150" t="e">
        <f>ESTABLECIMIENTO!#REF!</f>
        <v>#REF!</v>
      </c>
      <c r="T36" s="1151" t="e">
        <f>ESTABLECIMIENTO!#REF!*ESTABLECIMIENTO!#REF!</f>
        <v>#REF!</v>
      </c>
      <c r="U36" s="1151" t="e">
        <f>ESTABLECIMIENTO!#REF!*(1+5%)</f>
        <v>#REF!</v>
      </c>
      <c r="V36"/>
      <c r="W36"/>
      <c r="X36"/>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row>
    <row r="37" spans="1:55" s="62" customFormat="1" x14ac:dyDescent="0.2">
      <c r="A37" s="227"/>
      <c r="B37" s="1126" t="s">
        <v>321</v>
      </c>
      <c r="C37" s="1127"/>
      <c r="D37" s="1128"/>
      <c r="E37" s="60"/>
      <c r="F37" s="60"/>
      <c r="G37" s="1158" t="e">
        <f>+R39</f>
        <v>#REF!</v>
      </c>
      <c r="H37" s="60"/>
      <c r="I37" s="60"/>
      <c r="J37" s="60"/>
      <c r="K37" s="13"/>
      <c r="L37" s="13"/>
      <c r="M37" s="13"/>
      <c r="N37" s="13"/>
      <c r="O37" s="12">
        <f>+K37+L37+M37+N37</f>
        <v>0</v>
      </c>
      <c r="P37" s="61"/>
      <c r="Q37" s="227"/>
      <c r="R37" s="227"/>
      <c r="S37" s="1156" t="s">
        <v>1426</v>
      </c>
      <c r="T37" s="1156" t="s">
        <v>254</v>
      </c>
      <c r="U37" s="1156" t="s">
        <v>1423</v>
      </c>
      <c r="V37"/>
      <c r="W37" s="1144" t="s">
        <v>1463</v>
      </c>
      <c r="X3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row>
    <row r="38" spans="1:55" s="62" customFormat="1" x14ac:dyDescent="0.2">
      <c r="A38" s="227"/>
      <c r="B38" s="2195" t="str">
        <f>IF(V38=0,"---",V38)</f>
        <v>Etiquetas de fila</v>
      </c>
      <c r="C38" s="2196"/>
      <c r="D38" s="2197"/>
      <c r="E38" s="60" t="s">
        <v>89</v>
      </c>
      <c r="F38" s="1146" t="str">
        <f>IF(W38=0,"---",W38)</f>
        <v>Suma de CANTIDAD</v>
      </c>
      <c r="G38" s="1158">
        <f>+X40</f>
        <v>0</v>
      </c>
      <c r="H38" s="60"/>
      <c r="I38" s="60"/>
      <c r="J38" s="60"/>
      <c r="K38" s="13">
        <f>+IF(G38&gt;0,FINANC!F39-(ESTABLECIMIENTO!#REF!*FINANC!S39),0)</f>
        <v>0</v>
      </c>
      <c r="L38" s="13">
        <f>+IF(G38&gt;0,FINANC!H39-(ESTABLECIMIENTO!#REF!*FINANC!T39),0)</f>
        <v>0</v>
      </c>
      <c r="M38" s="13">
        <f>+IF(G38&gt;0,FINANC!P39-(ESTABLECIMIENTO!#REF!*FINANC!W39),0)</f>
        <v>0</v>
      </c>
      <c r="N38" s="13">
        <f>+IF(G38&gt;0,FINANC!L39-(ESTABLECIMIENTO!#REF!*FINANC!V39),0)</f>
        <v>0</v>
      </c>
      <c r="O38" s="12">
        <f>+K38+L38+M38+N38</f>
        <v>0</v>
      </c>
      <c r="P38" s="61"/>
      <c r="Q38" s="227"/>
      <c r="R38" s="1147" t="e">
        <f>SUM(T38:T44)</f>
        <v>#REF!</v>
      </c>
      <c r="S38" s="1152" t="str">
        <f>ESTABLECIMIENTO!C19</f>
        <v>Boro natural</v>
      </c>
      <c r="T38" s="1153">
        <f>ESTABLECIMIENTO!D46*ESTABLECIMIENTO!F24</f>
        <v>0</v>
      </c>
      <c r="U38" s="1153">
        <f>ESTABLECIMIENTO!G46*(1+5%)</f>
        <v>0</v>
      </c>
      <c r="V38" s="1144" t="s">
        <v>1465</v>
      </c>
      <c r="W38" t="s">
        <v>1422</v>
      </c>
      <c r="X38" t="s">
        <v>1424</v>
      </c>
      <c r="Y38" s="227"/>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227"/>
      <c r="AV38" s="227"/>
      <c r="AW38" s="227"/>
      <c r="AX38" s="227"/>
      <c r="AY38" s="227"/>
      <c r="AZ38" s="227"/>
      <c r="BA38" s="227"/>
      <c r="BB38" s="227"/>
      <c r="BC38" s="227"/>
    </row>
    <row r="39" spans="1:55" s="62" customFormat="1" x14ac:dyDescent="0.2">
      <c r="A39" s="227"/>
      <c r="B39" s="2201"/>
      <c r="C39" s="2202"/>
      <c r="D39" s="2203"/>
      <c r="E39" s="68"/>
      <c r="F39" s="1146"/>
      <c r="G39" s="1158"/>
      <c r="H39" s="60"/>
      <c r="I39" s="60"/>
      <c r="J39" s="60"/>
      <c r="K39" s="13">
        <f>+IF(G39&gt;0,FINANC!F39-K38,0)</f>
        <v>0</v>
      </c>
      <c r="L39" s="13">
        <f>+IF(G39&gt;0,FINANC!H39-L38,0)</f>
        <v>0</v>
      </c>
      <c r="M39" s="13">
        <f>+IF(G39&gt;0,FINANC!P39-M38,0)</f>
        <v>0</v>
      </c>
      <c r="N39" s="13">
        <f>+IF(G39&gt;0,FINANC!L39-N38,0)</f>
        <v>0</v>
      </c>
      <c r="O39" s="12">
        <f>+K39+L39+M39+N39</f>
        <v>0</v>
      </c>
      <c r="P39" s="61"/>
      <c r="Q39" s="227"/>
      <c r="R39" s="1147" t="e">
        <f>SUM(U38:U44)</f>
        <v>#REF!</v>
      </c>
      <c r="S39" s="1152" t="str">
        <f>ESTABLECIMIENTO!J21</f>
        <v>Boro natural</v>
      </c>
      <c r="T39" s="1153">
        <f>ESTABLECIMIENTO!K48*ESTABLECIMIENTO!M26</f>
        <v>0</v>
      </c>
      <c r="U39" s="1153">
        <f>ESTABLECIMIENTO!N48*(1+5%)</f>
        <v>0</v>
      </c>
      <c r="V39" s="1145">
        <v>0</v>
      </c>
      <c r="W39">
        <v>0</v>
      </c>
      <c r="X39">
        <v>0</v>
      </c>
      <c r="Y39" s="227"/>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227"/>
      <c r="AV39" s="227"/>
      <c r="AW39" s="227"/>
      <c r="AX39" s="227"/>
      <c r="AY39" s="227"/>
      <c r="AZ39" s="227"/>
      <c r="BA39" s="227"/>
      <c r="BB39" s="227"/>
      <c r="BC39" s="227"/>
    </row>
    <row r="40" spans="1:55" s="62" customFormat="1" x14ac:dyDescent="0.2">
      <c r="A40" s="227"/>
      <c r="B40" s="2195" t="s">
        <v>1354</v>
      </c>
      <c r="C40" s="2196"/>
      <c r="D40" s="2197"/>
      <c r="E40" s="60" t="str">
        <f t="shared" ref="E40:E44" si="7">IF(V40=0,"---",$E$38)</f>
        <v>Kgs</v>
      </c>
      <c r="F40" s="1146">
        <v>0</v>
      </c>
      <c r="G40" s="1158">
        <v>0</v>
      </c>
      <c r="P40" s="61"/>
      <c r="Q40" s="227"/>
      <c r="R40" s="227"/>
      <c r="S40" s="1152" t="e">
        <f>ESTABLECIMIENTO!#REF!</f>
        <v>#REF!</v>
      </c>
      <c r="T40" s="1153" t="e">
        <f>ESTABLECIMIENTO!#REF!*ESTABLECIMIENTO!#REF!</f>
        <v>#REF!</v>
      </c>
      <c r="U40" s="1153" t="e">
        <f>ESTABLECIMIENTO!#REF!*(1+5%)</f>
        <v>#REF!</v>
      </c>
      <c r="V40" s="1145" t="s">
        <v>1466</v>
      </c>
      <c r="W40">
        <v>0</v>
      </c>
      <c r="X40">
        <v>0</v>
      </c>
      <c r="Y40" s="227"/>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227"/>
      <c r="AV40" s="227"/>
      <c r="AW40" s="227"/>
      <c r="AX40" s="227"/>
      <c r="AY40" s="227"/>
      <c r="AZ40" s="227"/>
      <c r="BA40" s="227"/>
      <c r="BB40" s="227"/>
      <c r="BC40" s="227"/>
    </row>
    <row r="41" spans="1:55" s="62" customFormat="1" x14ac:dyDescent="0.2">
      <c r="A41" s="227"/>
      <c r="B41" s="2195" t="str">
        <f t="shared" ref="B41:B44" si="8">IF(V41=0,"---",V41)</f>
        <v>---</v>
      </c>
      <c r="C41" s="2196"/>
      <c r="D41" s="2197"/>
      <c r="E41" s="60" t="str">
        <f t="shared" si="7"/>
        <v>---</v>
      </c>
      <c r="F41" s="1146" t="str">
        <f t="shared" ref="F41:F44" si="9">IF(W41=0,"---",W41)</f>
        <v>---</v>
      </c>
      <c r="G41" s="1158">
        <f>IF(X41=0,0,X41)</f>
        <v>0</v>
      </c>
      <c r="P41" s="61"/>
      <c r="Q41" s="227"/>
      <c r="R41" s="227"/>
      <c r="S41" s="1152" t="e">
        <f>ESTABLECIMIENTO!#REF!</f>
        <v>#REF!</v>
      </c>
      <c r="T41" s="1153" t="e">
        <f>ESTABLECIMIENTO!#REF!*ESTABLECIMIENTO!#REF!</f>
        <v>#REF!</v>
      </c>
      <c r="U41" s="1153" t="e">
        <f>ESTABLECIMIENTO!#REF!*(1+5%)</f>
        <v>#REF!</v>
      </c>
      <c r="V41"/>
      <c r="W41"/>
      <c r="X41"/>
      <c r="Y41" s="227"/>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227"/>
      <c r="AV41" s="227"/>
      <c r="AW41" s="227"/>
      <c r="AX41" s="227"/>
      <c r="AY41" s="227"/>
      <c r="AZ41" s="227"/>
      <c r="BA41" s="227"/>
      <c r="BB41" s="227"/>
      <c r="BC41" s="227"/>
    </row>
    <row r="42" spans="1:55" s="62" customFormat="1" x14ac:dyDescent="0.2">
      <c r="A42" s="227"/>
      <c r="B42" s="2195" t="str">
        <f t="shared" si="8"/>
        <v>---</v>
      </c>
      <c r="C42" s="2196"/>
      <c r="D42" s="2197"/>
      <c r="E42" s="60" t="str">
        <f t="shared" si="7"/>
        <v>---</v>
      </c>
      <c r="F42" s="1146" t="str">
        <f t="shared" si="9"/>
        <v>---</v>
      </c>
      <c r="G42" s="1158">
        <f>IF(X42=0,0,X42)</f>
        <v>0</v>
      </c>
      <c r="P42" s="61"/>
      <c r="Q42" s="227"/>
      <c r="R42" s="227"/>
      <c r="S42" s="1152" t="e">
        <f>ESTABLECIMIENTO!#REF!</f>
        <v>#REF!</v>
      </c>
      <c r="T42" s="1153" t="e">
        <f>ESTABLECIMIENTO!#REF!*ESTABLECIMIENTO!#REF!</f>
        <v>#REF!</v>
      </c>
      <c r="U42" s="1153" t="e">
        <f>ESTABLECIMIENTO!#REF!*(1+5%)</f>
        <v>#REF!</v>
      </c>
      <c r="V42"/>
      <c r="W42"/>
      <c r="X42"/>
      <c r="Y42" s="227"/>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227"/>
      <c r="AV42" s="227"/>
      <c r="AW42" s="227"/>
      <c r="AX42" s="227"/>
      <c r="AY42" s="227"/>
      <c r="AZ42" s="227"/>
      <c r="BA42" s="227"/>
      <c r="BB42" s="227"/>
      <c r="BC42" s="227"/>
    </row>
    <row r="43" spans="1:55" s="62" customFormat="1" x14ac:dyDescent="0.2">
      <c r="A43" s="227"/>
      <c r="B43" s="2195" t="str">
        <f t="shared" si="8"/>
        <v>---</v>
      </c>
      <c r="C43" s="2196"/>
      <c r="D43" s="2197"/>
      <c r="E43" s="60" t="str">
        <f t="shared" si="7"/>
        <v>---</v>
      </c>
      <c r="F43" s="1146" t="str">
        <f t="shared" si="9"/>
        <v>---</v>
      </c>
      <c r="G43" s="1158">
        <f>IF(X43=0,0,X43)</f>
        <v>0</v>
      </c>
      <c r="P43" s="61"/>
      <c r="Q43" s="227"/>
      <c r="R43" s="227"/>
      <c r="S43" s="1152" t="e">
        <f>ESTABLECIMIENTO!#REF!</f>
        <v>#REF!</v>
      </c>
      <c r="T43" s="1153" t="e">
        <f>ESTABLECIMIENTO!#REF!*ESTABLECIMIENTO!#REF!</f>
        <v>#REF!</v>
      </c>
      <c r="U43" s="1153" t="e">
        <f>ESTABLECIMIENTO!#REF!*(1+5%)</f>
        <v>#REF!</v>
      </c>
      <c r="V43"/>
      <c r="W43"/>
      <c r="X43"/>
      <c r="Y43" s="227"/>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227"/>
      <c r="AV43" s="227"/>
      <c r="AW43" s="227"/>
      <c r="AX43" s="227"/>
      <c r="AY43" s="227"/>
      <c r="AZ43" s="227"/>
      <c r="BA43" s="227"/>
      <c r="BB43" s="227"/>
      <c r="BC43" s="227"/>
    </row>
    <row r="44" spans="1:55" s="62" customFormat="1" x14ac:dyDescent="0.2">
      <c r="A44" s="227"/>
      <c r="B44" s="2195" t="str">
        <f t="shared" si="8"/>
        <v>---</v>
      </c>
      <c r="C44" s="2196"/>
      <c r="D44" s="2197"/>
      <c r="E44" s="60" t="str">
        <f t="shared" si="7"/>
        <v>---</v>
      </c>
      <c r="F44" s="1146" t="str">
        <f t="shared" si="9"/>
        <v>---</v>
      </c>
      <c r="G44" s="1158">
        <f>IF(X44=0,0,X44)</f>
        <v>0</v>
      </c>
      <c r="P44" s="61"/>
      <c r="Q44" s="227"/>
      <c r="R44" s="227"/>
      <c r="S44" s="1152" t="e">
        <f>ESTABLECIMIENTO!#REF!</f>
        <v>#REF!</v>
      </c>
      <c r="T44" s="1152" t="e">
        <f>ESTABLECIMIENTO!#REF!*ESTABLECIMIENTO!#REF!</f>
        <v>#REF!</v>
      </c>
      <c r="U44" s="1153" t="e">
        <f>ESTABLECIMIENTO!#REF!*(1+5%)</f>
        <v>#REF!</v>
      </c>
      <c r="V44"/>
      <c r="W44"/>
      <c r="X44"/>
      <c r="Y44" s="227"/>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227"/>
      <c r="AV44" s="227"/>
      <c r="AW44" s="227"/>
      <c r="AX44" s="227"/>
      <c r="AY44" s="227"/>
      <c r="AZ44" s="227"/>
      <c r="BA44" s="227"/>
      <c r="BB44" s="227"/>
      <c r="BC44" s="227"/>
    </row>
    <row r="45" spans="1:55" s="62" customFormat="1" x14ac:dyDescent="0.2">
      <c r="A45" s="227"/>
      <c r="B45" s="1126" t="s">
        <v>322</v>
      </c>
      <c r="C45" s="1127"/>
      <c r="D45" s="1128"/>
      <c r="E45" s="60"/>
      <c r="F45" s="60"/>
      <c r="G45" s="1158" t="e">
        <f>+R47</f>
        <v>#REF!</v>
      </c>
      <c r="H45" s="60"/>
      <c r="I45" s="60"/>
      <c r="J45" s="60"/>
      <c r="K45" s="13"/>
      <c r="L45" s="13"/>
      <c r="M45" s="13"/>
      <c r="N45" s="13"/>
      <c r="O45" s="12">
        <f>+K45+L45+M45+N45</f>
        <v>0</v>
      </c>
      <c r="P45" s="61"/>
      <c r="Q45" s="227"/>
      <c r="R45" s="227"/>
      <c r="S45" s="1156" t="s">
        <v>1427</v>
      </c>
      <c r="T45" s="1156" t="s">
        <v>254</v>
      </c>
      <c r="U45" s="1156" t="s">
        <v>1423</v>
      </c>
      <c r="V45"/>
      <c r="W45" s="1144" t="s">
        <v>1463</v>
      </c>
      <c r="X45"/>
      <c r="Y45" s="227"/>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227"/>
      <c r="AV45" s="227"/>
      <c r="AW45" s="227"/>
      <c r="AX45" s="227"/>
      <c r="AY45" s="227"/>
      <c r="AZ45" s="227"/>
      <c r="BA45" s="227"/>
      <c r="BB45" s="227"/>
      <c r="BC45" s="227"/>
    </row>
    <row r="46" spans="1:55" s="62" customFormat="1" x14ac:dyDescent="0.2">
      <c r="A46" s="227"/>
      <c r="B46" s="2195" t="str">
        <f>IF(V46=0,"---",V46)</f>
        <v>Etiquetas de fila</v>
      </c>
      <c r="C46" s="2196"/>
      <c r="D46" s="2197"/>
      <c r="E46" s="60" t="str">
        <f>ESTABLECIMIENTO!C47</f>
        <v>Kgr.- Lts.</v>
      </c>
      <c r="F46" s="1146" t="str">
        <f>IF(W46=0,"---",W46)</f>
        <v>Suma de CANTIDAD</v>
      </c>
      <c r="G46" s="1158">
        <f>+GETPIVOTDATA("Suma de VALOR",$V$45)</f>
        <v>0</v>
      </c>
      <c r="H46" s="60"/>
      <c r="I46" s="60"/>
      <c r="J46" s="60"/>
      <c r="K46" s="13" t="e">
        <f>+FINANC!F40</f>
        <v>#REF!</v>
      </c>
      <c r="L46" s="13">
        <f>+FINANC!H40</f>
        <v>0</v>
      </c>
      <c r="M46" s="13">
        <f>+FINANC!P40</f>
        <v>0</v>
      </c>
      <c r="N46" s="13">
        <f>+FINANC!L40</f>
        <v>0</v>
      </c>
      <c r="O46" s="12" t="e">
        <f>+K46+L46+M46+N46</f>
        <v>#REF!</v>
      </c>
      <c r="P46" s="61"/>
      <c r="Q46" s="227"/>
      <c r="R46" s="1147" t="e">
        <f>SUM(T46:T51)</f>
        <v>#REF!</v>
      </c>
      <c r="S46" s="1152" t="str">
        <f>ESTABLECIMIENTO!C20</f>
        <v>Attakill</v>
      </c>
      <c r="T46" s="1153">
        <f>ESTABLECIMIENTO!D47*ESTABLECIMIENTO!F24</f>
        <v>0</v>
      </c>
      <c r="U46" s="1153">
        <f>ESTABLECIMIENTO!G47*(1+5%)</f>
        <v>0</v>
      </c>
      <c r="V46" s="1144" t="s">
        <v>1465</v>
      </c>
      <c r="W46" t="s">
        <v>1422</v>
      </c>
      <c r="X46" t="s">
        <v>1424</v>
      </c>
      <c r="Y46" s="227"/>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227"/>
      <c r="AV46" s="227"/>
      <c r="AW46" s="227"/>
      <c r="AX46" s="227"/>
      <c r="AY46" s="227"/>
      <c r="AZ46" s="227"/>
      <c r="BA46" s="227"/>
      <c r="BB46" s="227"/>
      <c r="BC46" s="227"/>
    </row>
    <row r="47" spans="1:55" s="62" customFormat="1" x14ac:dyDescent="0.2">
      <c r="A47" s="227"/>
      <c r="B47" s="2201"/>
      <c r="C47" s="2202"/>
      <c r="D47" s="2203"/>
      <c r="E47" s="68"/>
      <c r="F47" s="1146"/>
      <c r="G47" s="1158"/>
      <c r="P47" s="61"/>
      <c r="Q47" s="227"/>
      <c r="R47" s="1147" t="e">
        <f>SUM(U46:U51)</f>
        <v>#REF!</v>
      </c>
      <c r="S47" s="1152" t="str">
        <f>ESTABLECIMIENTO!J22</f>
        <v>Attakill</v>
      </c>
      <c r="T47" s="1153">
        <f>ESTABLECIMIENTO!K49*ESTABLECIMIENTO!M26</f>
        <v>0</v>
      </c>
      <c r="U47" s="1153">
        <f>ESTABLECIMIENTO!N49*(1+5%)</f>
        <v>0</v>
      </c>
      <c r="V47" s="1145">
        <v>0</v>
      </c>
      <c r="W47">
        <v>0</v>
      </c>
      <c r="X47">
        <v>0</v>
      </c>
      <c r="Y47" s="227"/>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227"/>
      <c r="AV47" s="227"/>
      <c r="AW47" s="227"/>
      <c r="AX47" s="227"/>
      <c r="AY47" s="227"/>
      <c r="AZ47" s="227"/>
      <c r="BA47" s="227"/>
      <c r="BB47" s="227"/>
      <c r="BC47" s="227"/>
    </row>
    <row r="48" spans="1:55" s="62" customFormat="1" x14ac:dyDescent="0.2">
      <c r="A48" s="227"/>
      <c r="B48" s="2195" t="str">
        <f t="shared" ref="B48:B51" si="10">IF(V48=0,"---",V48)</f>
        <v>Total general</v>
      </c>
      <c r="C48" s="2196"/>
      <c r="D48" s="2197"/>
      <c r="E48" s="60" t="str">
        <f t="shared" ref="E48:E51" si="11">IF(V48=0,"---",$E$46)</f>
        <v>Kgr.- Lts.</v>
      </c>
      <c r="F48" s="1146" t="str">
        <f t="shared" ref="F48:F51" si="12">IF(W48=0,"---",W48)</f>
        <v>---</v>
      </c>
      <c r="G48" s="1158">
        <f>IF(X48=0,0,X48)</f>
        <v>0</v>
      </c>
      <c r="P48" s="61"/>
      <c r="Q48" s="227"/>
      <c r="R48" s="227"/>
      <c r="S48" s="1152" t="e">
        <f>ESTABLECIMIENTO!#REF!</f>
        <v>#REF!</v>
      </c>
      <c r="T48" s="1153" t="e">
        <f>ESTABLECIMIENTO!#REF!*ESTABLECIMIENTO!#REF!</f>
        <v>#REF!</v>
      </c>
      <c r="U48" s="1153" t="e">
        <f>ESTABLECIMIENTO!#REF!*(1+5%)</f>
        <v>#REF!</v>
      </c>
      <c r="V48" s="1145" t="s">
        <v>1466</v>
      </c>
      <c r="W48">
        <v>0</v>
      </c>
      <c r="X48">
        <v>0</v>
      </c>
      <c r="Y48" s="227"/>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227"/>
      <c r="AV48" s="227"/>
      <c r="AW48" s="227"/>
      <c r="AX48" s="227"/>
      <c r="AY48" s="227"/>
      <c r="AZ48" s="227"/>
      <c r="BA48" s="227"/>
      <c r="BB48" s="227"/>
      <c r="BC48" s="227"/>
    </row>
    <row r="49" spans="1:56" s="62" customFormat="1" x14ac:dyDescent="0.2">
      <c r="A49" s="227"/>
      <c r="B49" s="2195" t="str">
        <f t="shared" si="10"/>
        <v>---</v>
      </c>
      <c r="C49" s="2196"/>
      <c r="D49" s="2197"/>
      <c r="E49" s="60" t="str">
        <f t="shared" si="11"/>
        <v>---</v>
      </c>
      <c r="F49" s="1146" t="str">
        <f t="shared" si="12"/>
        <v>---</v>
      </c>
      <c r="G49" s="1158">
        <f>IF(X49=0,0,X49)</f>
        <v>0</v>
      </c>
      <c r="P49" s="61"/>
      <c r="Q49" s="227"/>
      <c r="R49" s="227"/>
      <c r="S49" s="1152" t="e">
        <f>ESTABLECIMIENTO!#REF!</f>
        <v>#REF!</v>
      </c>
      <c r="T49" s="1153" t="e">
        <f>ESTABLECIMIENTO!#REF!*ESTABLECIMIENTO!#REF!</f>
        <v>#REF!</v>
      </c>
      <c r="U49" s="1153" t="e">
        <f>ESTABLECIMIENTO!#REF!*(1+5%)</f>
        <v>#REF!</v>
      </c>
      <c r="V49"/>
      <c r="W49"/>
      <c r="X49"/>
      <c r="Y49" s="227"/>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227"/>
      <c r="AV49" s="227"/>
      <c r="AW49" s="227"/>
      <c r="AX49" s="227"/>
      <c r="AY49" s="227"/>
      <c r="AZ49" s="227"/>
      <c r="BA49" s="227"/>
      <c r="BB49" s="227"/>
      <c r="BC49" s="227"/>
    </row>
    <row r="50" spans="1:56" s="3" customFormat="1" x14ac:dyDescent="0.2">
      <c r="A50" s="228"/>
      <c r="B50" s="2195" t="str">
        <f t="shared" si="10"/>
        <v>---</v>
      </c>
      <c r="C50" s="2196"/>
      <c r="D50" s="2197"/>
      <c r="E50" s="60" t="str">
        <f t="shared" si="11"/>
        <v>---</v>
      </c>
      <c r="F50" s="1146" t="str">
        <f t="shared" si="12"/>
        <v>---</v>
      </c>
      <c r="G50" s="1158">
        <f>IF(X50=0,0,X50)</f>
        <v>0</v>
      </c>
      <c r="P50" s="61"/>
      <c r="Q50" s="228"/>
      <c r="R50" s="228"/>
      <c r="S50" s="1152" t="e">
        <f>ESTABLECIMIENTO!#REF!</f>
        <v>#REF!</v>
      </c>
      <c r="T50" s="1153" t="e">
        <f>ESTABLECIMIENTO!#REF!*ESTABLECIMIENTO!#REF!</f>
        <v>#REF!</v>
      </c>
      <c r="U50" s="1153" t="e">
        <f>ESTABLECIMIENTO!#REF!*(1+5%)</f>
        <v>#REF!</v>
      </c>
      <c r="V50"/>
      <c r="W50"/>
      <c r="X50"/>
      <c r="Y50" s="227"/>
      <c r="Z50" s="171"/>
      <c r="AA50" s="171"/>
      <c r="AB50" s="171"/>
      <c r="AC50" s="171"/>
      <c r="AD50" s="171"/>
      <c r="AE50" s="171"/>
      <c r="AF50" s="171"/>
      <c r="AG50" s="171"/>
      <c r="AH50" s="171"/>
      <c r="AI50" s="171"/>
      <c r="AJ50" s="171"/>
      <c r="AK50" s="171"/>
      <c r="AL50" s="171"/>
      <c r="AM50" s="171"/>
      <c r="AN50" s="171"/>
      <c r="AO50" s="171"/>
      <c r="AP50" s="171"/>
      <c r="AQ50" s="171"/>
      <c r="AR50" s="171"/>
      <c r="AS50" s="171"/>
      <c r="AT50" s="171"/>
      <c r="AU50" s="228"/>
      <c r="AV50" s="228"/>
      <c r="AW50" s="228"/>
      <c r="AX50" s="228"/>
      <c r="AY50" s="228"/>
      <c r="AZ50" s="228"/>
      <c r="BA50" s="228"/>
      <c r="BB50" s="228"/>
      <c r="BC50" s="228"/>
    </row>
    <row r="51" spans="1:56" x14ac:dyDescent="0.2">
      <c r="B51" s="2195" t="str">
        <f t="shared" si="10"/>
        <v>---</v>
      </c>
      <c r="C51" s="2196"/>
      <c r="D51" s="2197"/>
      <c r="E51" s="60" t="str">
        <f t="shared" si="11"/>
        <v>---</v>
      </c>
      <c r="F51" s="1146" t="str">
        <f t="shared" si="12"/>
        <v>---</v>
      </c>
      <c r="G51" s="1158">
        <f>IF(X51=0,0,X51)</f>
        <v>0</v>
      </c>
      <c r="P51" s="61"/>
      <c r="S51" s="1152" t="e">
        <f>ESTABLECIMIENTO!#REF!</f>
        <v>#REF!</v>
      </c>
      <c r="T51" s="1153" t="e">
        <f>ESTABLECIMIENTO!#REF!*ESTABLECIMIENTO!#REF!</f>
        <v>#REF!</v>
      </c>
      <c r="U51" s="1153" t="e">
        <f>ESTABLECIMIENTO!#REF!*(1+5%)</f>
        <v>#REF!</v>
      </c>
      <c r="V51"/>
      <c r="W51"/>
      <c r="X51"/>
      <c r="Y51" s="227"/>
      <c r="Z51" s="171"/>
      <c r="AA51" s="171"/>
      <c r="AB51" s="171"/>
      <c r="AC51" s="171"/>
      <c r="AD51" s="171"/>
      <c r="AE51" s="171"/>
      <c r="AF51" s="171"/>
      <c r="AG51" s="171"/>
      <c r="AH51" s="171"/>
      <c r="AI51" s="171"/>
      <c r="AJ51" s="171"/>
      <c r="AK51" s="171"/>
      <c r="AL51" s="171"/>
      <c r="AM51" s="171"/>
      <c r="AN51" s="171"/>
      <c r="AO51" s="171"/>
      <c r="AP51" s="171"/>
      <c r="AQ51" s="171"/>
      <c r="AR51" s="171"/>
      <c r="AS51" s="171"/>
      <c r="AT51" s="171"/>
      <c r="AU51" s="171"/>
      <c r="AV51" s="171"/>
      <c r="AW51" s="171"/>
      <c r="AX51" s="171"/>
      <c r="AY51" s="171"/>
      <c r="AZ51" s="171"/>
      <c r="BA51" s="171"/>
      <c r="BB51" s="171"/>
      <c r="BC51" s="171"/>
      <c r="BD51" s="171"/>
    </row>
    <row r="52" spans="1:56" s="171" customFormat="1" x14ac:dyDescent="0.2">
      <c r="B52" s="1126" t="s">
        <v>323</v>
      </c>
      <c r="C52" s="1127"/>
      <c r="D52" s="1128"/>
      <c r="E52" s="60" t="s">
        <v>43</v>
      </c>
      <c r="F52" s="60" t="e">
        <f>+ESTABLECIMIENTO!#REF!*ESTABLECIMIENTO!#REF!+#REF!*#REF!</f>
        <v>#REF!</v>
      </c>
      <c r="G52" s="1158" t="e">
        <f>+FINANC!E41</f>
        <v>#REF!</v>
      </c>
      <c r="H52" s="60"/>
      <c r="I52" s="60"/>
      <c r="J52" s="60"/>
      <c r="K52" s="13" t="e">
        <f>+FINANC!F41</f>
        <v>#REF!</v>
      </c>
      <c r="L52" s="13">
        <f>+FINANC!H41</f>
        <v>0</v>
      </c>
      <c r="M52" s="13">
        <f>+FINANC!P41</f>
        <v>0</v>
      </c>
      <c r="N52" s="13">
        <f>+FINANC!L41</f>
        <v>0</v>
      </c>
      <c r="O52" s="12" t="e">
        <f t="shared" ref="O52:O58" si="13">+K52+L52+M52+N52</f>
        <v>#REF!</v>
      </c>
      <c r="P52" s="61"/>
      <c r="U52" s="231"/>
      <c r="V52"/>
      <c r="W52"/>
      <c r="X52"/>
    </row>
    <row r="53" spans="1:56" s="171" customFormat="1" x14ac:dyDescent="0.2">
      <c r="B53" s="1126" t="s">
        <v>324</v>
      </c>
      <c r="C53" s="1127"/>
      <c r="D53" s="1128"/>
      <c r="E53" s="60" t="s">
        <v>101</v>
      </c>
      <c r="F53" s="60" t="e">
        <f>+ESTABLECIMIENTO!#REF!*ESTABLECIMIENTO!#REF!+#REF!*#REF!</f>
        <v>#REF!</v>
      </c>
      <c r="G53" s="1158" t="e">
        <f>+FINANC!E42</f>
        <v>#REF!</v>
      </c>
      <c r="H53" s="60"/>
      <c r="I53" s="60"/>
      <c r="J53" s="60"/>
      <c r="K53" s="13" t="e">
        <f>+FINANC!F42</f>
        <v>#REF!</v>
      </c>
      <c r="L53" s="13">
        <f>+FINANC!H42</f>
        <v>0</v>
      </c>
      <c r="M53" s="13">
        <f>+FINANC!P42</f>
        <v>0</v>
      </c>
      <c r="N53" s="13">
        <f>+FINANC!L42</f>
        <v>0</v>
      </c>
      <c r="O53" s="12" t="e">
        <f t="shared" si="13"/>
        <v>#REF!</v>
      </c>
      <c r="P53" s="61"/>
      <c r="U53" s="231"/>
      <c r="V53"/>
      <c r="W53"/>
      <c r="X53"/>
    </row>
    <row r="54" spans="1:56" s="171" customFormat="1" x14ac:dyDescent="0.2">
      <c r="B54" s="1126" t="s">
        <v>325</v>
      </c>
      <c r="C54" s="1127"/>
      <c r="D54" s="1128"/>
      <c r="E54" s="60" t="s">
        <v>89</v>
      </c>
      <c r="F54" s="60" t="e">
        <f>+ESTABLECIMIENTO!#REF!*ESTABLECIMIENTO!#REF!+#REF!*#REF!</f>
        <v>#REF!</v>
      </c>
      <c r="G54" s="1158" t="e">
        <f>+FINANC!E43</f>
        <v>#REF!</v>
      </c>
      <c r="H54" s="60"/>
      <c r="I54" s="60"/>
      <c r="J54" s="60"/>
      <c r="K54" s="13" t="e">
        <f>+FINANC!F43</f>
        <v>#REF!</v>
      </c>
      <c r="L54" s="13">
        <f>+FINANC!H43</f>
        <v>0</v>
      </c>
      <c r="M54" s="13">
        <f>+FINANC!P43</f>
        <v>0</v>
      </c>
      <c r="N54" s="13">
        <f>+FINANC!L43</f>
        <v>0</v>
      </c>
      <c r="O54" s="12" t="e">
        <f t="shared" si="13"/>
        <v>#REF!</v>
      </c>
      <c r="P54" s="61"/>
      <c r="V54"/>
      <c r="W54"/>
      <c r="X54"/>
    </row>
    <row r="55" spans="1:56" s="171" customFormat="1" x14ac:dyDescent="0.2">
      <c r="B55" s="1126" t="s">
        <v>326</v>
      </c>
      <c r="C55" s="1127"/>
      <c r="D55" s="1128"/>
      <c r="E55" s="68" t="s">
        <v>263</v>
      </c>
      <c r="F55" s="77" t="e">
        <f>+IF(FINANC!#REF!&gt;0,1,0)</f>
        <v>#REF!</v>
      </c>
      <c r="G55" s="1158" t="e">
        <f>+FINANC!#REF!</f>
        <v>#REF!</v>
      </c>
      <c r="H55" s="60"/>
      <c r="I55" s="60"/>
      <c r="J55" s="60"/>
      <c r="K55" s="13" t="e">
        <f>+FINANC!#REF!</f>
        <v>#REF!</v>
      </c>
      <c r="L55" s="13" t="e">
        <f>+FINANC!#REF!</f>
        <v>#REF!</v>
      </c>
      <c r="M55" s="13" t="e">
        <f>+FINANC!#REF!</f>
        <v>#REF!</v>
      </c>
      <c r="N55" s="13" t="e">
        <f>+FINANC!#REF!</f>
        <v>#REF!</v>
      </c>
      <c r="O55" s="12" t="e">
        <f t="shared" si="13"/>
        <v>#REF!</v>
      </c>
      <c r="P55" s="61"/>
      <c r="V55"/>
      <c r="W55"/>
      <c r="X55"/>
    </row>
    <row r="56" spans="1:56" s="171" customFormat="1" x14ac:dyDescent="0.2">
      <c r="B56" s="1124" t="s">
        <v>327</v>
      </c>
      <c r="C56" s="1125"/>
      <c r="D56" s="1131"/>
      <c r="E56" s="60"/>
      <c r="F56" s="60"/>
      <c r="G56" s="1158"/>
      <c r="H56" s="60"/>
      <c r="I56" s="60"/>
      <c r="J56" s="60"/>
      <c r="K56" s="13"/>
      <c r="L56" s="13"/>
      <c r="M56" s="13"/>
      <c r="N56" s="13"/>
      <c r="O56" s="12">
        <f t="shared" si="13"/>
        <v>0</v>
      </c>
      <c r="P56" s="61"/>
      <c r="V56"/>
      <c r="W56"/>
      <c r="X56"/>
    </row>
    <row r="57" spans="1:56" s="171" customFormat="1" x14ac:dyDescent="0.2">
      <c r="B57" s="1126" t="s">
        <v>197</v>
      </c>
      <c r="C57" s="1127"/>
      <c r="D57" s="1128"/>
      <c r="E57" s="60">
        <f>GESTION!D17</f>
        <v>0</v>
      </c>
      <c r="F57" s="60">
        <f>+GESTION!E17</f>
        <v>0</v>
      </c>
      <c r="G57" s="1158">
        <f>+GESTION!H17</f>
        <v>0</v>
      </c>
      <c r="H57" s="60"/>
      <c r="I57" s="60"/>
      <c r="J57" s="60"/>
      <c r="K57" s="13">
        <f>+G57-L57-M57-N57</f>
        <v>0</v>
      </c>
      <c r="L57" s="411">
        <v>0</v>
      </c>
      <c r="M57" s="411">
        <v>0</v>
      </c>
      <c r="N57" s="411">
        <v>0</v>
      </c>
      <c r="O57" s="12">
        <f t="shared" si="13"/>
        <v>0</v>
      </c>
      <c r="P57" s="61"/>
      <c r="V57"/>
      <c r="W57"/>
      <c r="X57"/>
    </row>
    <row r="58" spans="1:56" s="171" customFormat="1" x14ac:dyDescent="0.2">
      <c r="B58" s="1126" t="s">
        <v>219</v>
      </c>
      <c r="C58" s="1127"/>
      <c r="D58" s="1128"/>
      <c r="E58" s="60">
        <f>GESTION!D18</f>
        <v>0</v>
      </c>
      <c r="F58" s="60">
        <f>+GESTION!E18</f>
        <v>0</v>
      </c>
      <c r="G58" s="1158">
        <f>+GESTION!H18</f>
        <v>0</v>
      </c>
      <c r="H58" s="60"/>
      <c r="I58" s="60"/>
      <c r="J58" s="60"/>
      <c r="K58" s="13">
        <f>+G58-L58-M58-N58</f>
        <v>0</v>
      </c>
      <c r="L58" s="411">
        <v>0</v>
      </c>
      <c r="M58" s="411">
        <v>0</v>
      </c>
      <c r="N58" s="411">
        <v>0</v>
      </c>
      <c r="O58" s="12">
        <f t="shared" si="13"/>
        <v>0</v>
      </c>
      <c r="P58" s="61"/>
      <c r="V58"/>
      <c r="W58"/>
      <c r="X58"/>
    </row>
    <row r="59" spans="1:56" s="171" customFormat="1" x14ac:dyDescent="0.2">
      <c r="B59" s="1126" t="s">
        <v>1414</v>
      </c>
      <c r="C59" s="1127"/>
      <c r="D59" s="1128"/>
      <c r="E59" s="60">
        <f>GESTION!D19</f>
        <v>0</v>
      </c>
      <c r="F59" s="68">
        <f>GESTION!E19</f>
        <v>0</v>
      </c>
      <c r="G59" s="1158">
        <f>GESTION!H19</f>
        <v>0</v>
      </c>
      <c r="H59" s="60"/>
      <c r="I59" s="60"/>
      <c r="J59" s="60"/>
      <c r="K59" s="13">
        <f>+G59-L59-M59-N59</f>
        <v>0</v>
      </c>
      <c r="L59" s="411">
        <v>0</v>
      </c>
      <c r="M59" s="411">
        <v>0</v>
      </c>
      <c r="N59" s="411">
        <v>0</v>
      </c>
      <c r="O59" s="12">
        <f t="shared" ref="O59" si="14">+K59+L59+M59+N59</f>
        <v>0</v>
      </c>
      <c r="P59" s="61"/>
      <c r="V59"/>
      <c r="W59"/>
      <c r="X59"/>
    </row>
    <row r="60" spans="1:56" s="171" customFormat="1" x14ac:dyDescent="0.2">
      <c r="B60" s="1124" t="s">
        <v>328</v>
      </c>
      <c r="C60" s="1125"/>
      <c r="D60" s="1131"/>
      <c r="E60" s="60" t="s">
        <v>142</v>
      </c>
      <c r="F60" s="60" t="e">
        <f>+(ESTABLECIMIENTO!D40*ESTABLECIMIENTO!F24+ESTABLECIMIENTO!K42*ESTABLECIMIENTO!M26+ESTABLECIMIENTO!#REF!*ESTABLECIMIENTO!#REF!+ESTABLECIMIENTO!#REF!*ESTABLECIMIENTO!#REF!+ESTABLECIMIENTO!#REF!*ESTABLECIMIENTO!#REF!+ESTABLECIMIENTO!#REF!*ESTABLECIMIENTO!#REF!+(ESTABLECIMIENTO!#REF!*ESTABLECIMIENTO!#REF!/1000)*ESTABLECIMIENTO!#REF!+(#REF!*#REF!/1000)*#REF!)</f>
        <v>#REF!</v>
      </c>
      <c r="G60" s="1158" t="e">
        <f>+FINANC!E46</f>
        <v>#REF!</v>
      </c>
      <c r="H60" s="60"/>
      <c r="I60" s="60"/>
      <c r="J60" s="60"/>
      <c r="K60" s="13" t="e">
        <f>+FINANC!F46</f>
        <v>#REF!</v>
      </c>
      <c r="L60" s="13">
        <f>+FINANC!H46</f>
        <v>0</v>
      </c>
      <c r="M60" s="13">
        <f>+FINANC!P46</f>
        <v>0</v>
      </c>
      <c r="N60" s="13">
        <f>+FINANC!L46</f>
        <v>0</v>
      </c>
      <c r="O60" s="12" t="e">
        <f t="shared" ref="O60:O67" si="15">+K60+L60+M60+N60</f>
        <v>#REF!</v>
      </c>
      <c r="P60" s="61"/>
      <c r="V60"/>
      <c r="W60"/>
      <c r="X60"/>
    </row>
    <row r="61" spans="1:56" s="171" customFormat="1" x14ac:dyDescent="0.2">
      <c r="B61" s="1124" t="s">
        <v>329</v>
      </c>
      <c r="C61" s="1125"/>
      <c r="D61" s="1131"/>
      <c r="E61" s="60"/>
      <c r="F61" s="60"/>
      <c r="G61" s="1158"/>
      <c r="H61" s="60"/>
      <c r="I61" s="60"/>
      <c r="J61" s="60"/>
      <c r="K61" s="13"/>
      <c r="L61" s="13"/>
      <c r="M61" s="13"/>
      <c r="N61" s="13"/>
      <c r="O61" s="12">
        <f t="shared" si="15"/>
        <v>0</v>
      </c>
      <c r="P61" s="61"/>
      <c r="V61"/>
      <c r="W61"/>
      <c r="X61"/>
    </row>
    <row r="62" spans="1:56" s="171" customFormat="1" x14ac:dyDescent="0.2">
      <c r="B62" s="151" t="s">
        <v>330</v>
      </c>
      <c r="C62" s="74">
        <f>+GESTION!C21</f>
        <v>0</v>
      </c>
      <c r="D62" s="75">
        <f>+GESTION!F21</f>
        <v>0</v>
      </c>
      <c r="E62" s="60" t="s">
        <v>90</v>
      </c>
      <c r="F62" s="60">
        <f>+GESTION!E21</f>
        <v>0</v>
      </c>
      <c r="G62" s="1158">
        <f>+GESTION!H21</f>
        <v>0</v>
      </c>
      <c r="H62" s="60"/>
      <c r="I62" s="60"/>
      <c r="J62" s="60"/>
      <c r="K62" s="13">
        <f>+G62-L62-M62-N62</f>
        <v>0</v>
      </c>
      <c r="L62" s="411">
        <v>0</v>
      </c>
      <c r="M62" s="411">
        <v>0</v>
      </c>
      <c r="N62" s="411">
        <v>0</v>
      </c>
      <c r="O62" s="12">
        <f t="shared" si="15"/>
        <v>0</v>
      </c>
      <c r="P62" s="61"/>
      <c r="V62"/>
      <c r="W62"/>
      <c r="X62"/>
    </row>
    <row r="63" spans="1:56" s="171" customFormat="1" x14ac:dyDescent="0.2">
      <c r="B63" s="151" t="s">
        <v>331</v>
      </c>
      <c r="C63" s="74">
        <f>+GESTION!C22</f>
        <v>0</v>
      </c>
      <c r="D63" s="75">
        <f>+GESTION!F22</f>
        <v>0</v>
      </c>
      <c r="E63" s="60" t="s">
        <v>90</v>
      </c>
      <c r="F63" s="60">
        <f>+GESTION!E22</f>
        <v>0</v>
      </c>
      <c r="G63" s="1158">
        <f>+GESTION!H22</f>
        <v>0</v>
      </c>
      <c r="H63" s="60"/>
      <c r="I63" s="60"/>
      <c r="J63" s="60"/>
      <c r="K63" s="13">
        <f>+G63-L63-M63-N63</f>
        <v>0</v>
      </c>
      <c r="L63" s="411">
        <v>0</v>
      </c>
      <c r="M63" s="411">
        <v>0</v>
      </c>
      <c r="N63" s="411">
        <v>0</v>
      </c>
      <c r="O63" s="12">
        <f t="shared" si="15"/>
        <v>0</v>
      </c>
      <c r="P63" s="61"/>
    </row>
    <row r="64" spans="1:56" s="171" customFormat="1" x14ac:dyDescent="0.2">
      <c r="B64" s="151" t="s">
        <v>332</v>
      </c>
      <c r="C64" s="74">
        <f>+GESTION!C23</f>
        <v>0</v>
      </c>
      <c r="D64" s="75">
        <f>+GESTION!F23</f>
        <v>0</v>
      </c>
      <c r="E64" s="60" t="s">
        <v>90</v>
      </c>
      <c r="F64" s="60">
        <f>+GESTION!E23</f>
        <v>0</v>
      </c>
      <c r="G64" s="1158">
        <f>+GESTION!H23</f>
        <v>0</v>
      </c>
      <c r="H64" s="60"/>
      <c r="I64" s="60"/>
      <c r="J64" s="60"/>
      <c r="K64" s="13">
        <f>+G64-L64-M64-N64</f>
        <v>0</v>
      </c>
      <c r="L64" s="411">
        <v>0</v>
      </c>
      <c r="M64" s="411">
        <v>0</v>
      </c>
      <c r="N64" s="411">
        <v>0</v>
      </c>
      <c r="O64" s="12">
        <f t="shared" si="15"/>
        <v>0</v>
      </c>
      <c r="P64" s="61"/>
    </row>
    <row r="65" spans="2:16" s="171" customFormat="1" x14ac:dyDescent="0.2">
      <c r="B65" s="151" t="s">
        <v>333</v>
      </c>
      <c r="C65" s="74">
        <f>+GESTION!C24</f>
        <v>0</v>
      </c>
      <c r="D65" s="75">
        <f>+GESTION!F24</f>
        <v>0</v>
      </c>
      <c r="E65" s="60" t="s">
        <v>90</v>
      </c>
      <c r="F65" s="60">
        <f>+GESTION!E24</f>
        <v>0</v>
      </c>
      <c r="G65" s="1158">
        <f>+GESTION!H24</f>
        <v>0</v>
      </c>
      <c r="H65" s="60"/>
      <c r="I65" s="60"/>
      <c r="J65" s="60"/>
      <c r="K65" s="13">
        <f>+G65-L65-M65-N65</f>
        <v>0</v>
      </c>
      <c r="L65" s="411">
        <v>0</v>
      </c>
      <c r="M65" s="411">
        <v>0</v>
      </c>
      <c r="N65" s="411">
        <v>0</v>
      </c>
      <c r="O65" s="12">
        <f t="shared" si="15"/>
        <v>0</v>
      </c>
      <c r="P65" s="61"/>
    </row>
    <row r="66" spans="2:16" s="171" customFormat="1" x14ac:dyDescent="0.2">
      <c r="B66" s="1132" t="s">
        <v>334</v>
      </c>
      <c r="C66" s="1133"/>
      <c r="D66" s="1134"/>
      <c r="E66" s="60" t="s">
        <v>90</v>
      </c>
      <c r="F66" s="60">
        <f>+GESTION!E25</f>
        <v>0</v>
      </c>
      <c r="G66" s="1158">
        <f>GESTION!H25</f>
        <v>0</v>
      </c>
      <c r="H66" s="60"/>
      <c r="I66" s="60"/>
      <c r="J66" s="60"/>
      <c r="K66" s="13" t="e">
        <f>+FINANC!#REF!</f>
        <v>#REF!</v>
      </c>
      <c r="L66" s="13" t="e">
        <f>+FINANC!#REF!</f>
        <v>#REF!</v>
      </c>
      <c r="M66" s="13" t="e">
        <f>+FINANC!#REF!</f>
        <v>#REF!</v>
      </c>
      <c r="N66" s="13" t="e">
        <f>+FINANC!#REF!</f>
        <v>#REF!</v>
      </c>
      <c r="O66" s="12" t="e">
        <f t="shared" si="15"/>
        <v>#REF!</v>
      </c>
      <c r="P66" s="61"/>
    </row>
    <row r="67" spans="2:16" s="171" customFormat="1" x14ac:dyDescent="0.2">
      <c r="B67" s="1124" t="s">
        <v>206</v>
      </c>
      <c r="C67" s="1125"/>
      <c r="D67" s="1131"/>
      <c r="E67" s="60"/>
      <c r="F67" s="60"/>
      <c r="G67" s="1158"/>
      <c r="H67" s="60"/>
      <c r="I67" s="60"/>
      <c r="J67" s="60"/>
      <c r="K67" s="13"/>
      <c r="L67" s="13"/>
      <c r="M67" s="13"/>
      <c r="N67" s="13"/>
      <c r="O67" s="12">
        <f t="shared" si="15"/>
        <v>0</v>
      </c>
      <c r="P67" s="61"/>
    </row>
    <row r="68" spans="2:16" s="171" customFormat="1" ht="22.5" x14ac:dyDescent="0.2">
      <c r="B68" s="1123" t="s">
        <v>1122</v>
      </c>
      <c r="C68" s="1129"/>
      <c r="D68" s="1130"/>
      <c r="E68" s="60">
        <f>GESTION!D27</f>
        <v>0</v>
      </c>
      <c r="F68" s="60">
        <f>+GESTION!E27</f>
        <v>0</v>
      </c>
      <c r="G68" s="1158">
        <f>+GESTION!H27</f>
        <v>0</v>
      </c>
      <c r="H68" s="60"/>
      <c r="I68" s="60"/>
      <c r="J68" s="60"/>
      <c r="K68" s="13">
        <f>+G68-L68-M68-N68</f>
        <v>0</v>
      </c>
      <c r="L68" s="411">
        <v>0</v>
      </c>
      <c r="M68" s="411">
        <v>0</v>
      </c>
      <c r="N68" s="411">
        <v>0</v>
      </c>
      <c r="O68" s="12">
        <f t="shared" ref="O68" si="16">+K68+L68+M68+N68</f>
        <v>0</v>
      </c>
      <c r="P68" s="61"/>
    </row>
    <row r="69" spans="2:16" s="171" customFormat="1" x14ac:dyDescent="0.2">
      <c r="B69" s="1123" t="s">
        <v>1123</v>
      </c>
      <c r="C69" s="1129"/>
      <c r="D69" s="1130"/>
      <c r="E69" s="60" t="s">
        <v>91</v>
      </c>
      <c r="F69" s="60">
        <f>+GESTION!E28</f>
        <v>0</v>
      </c>
      <c r="G69" s="1158">
        <f>+GESTION!H28</f>
        <v>0</v>
      </c>
      <c r="H69" s="60"/>
      <c r="I69" s="60"/>
      <c r="J69" s="60"/>
      <c r="K69" s="13">
        <f>+G69-L69-M69-N69</f>
        <v>0</v>
      </c>
      <c r="L69" s="411">
        <v>0</v>
      </c>
      <c r="M69" s="411">
        <v>0</v>
      </c>
      <c r="N69" s="411">
        <v>0</v>
      </c>
      <c r="O69" s="12">
        <f>+K69+L69+M69+N69</f>
        <v>0</v>
      </c>
      <c r="P69" s="61"/>
    </row>
    <row r="70" spans="2:16" s="171" customFormat="1" ht="22.5" x14ac:dyDescent="0.2">
      <c r="B70" s="1123" t="s">
        <v>1124</v>
      </c>
      <c r="C70" s="1129"/>
      <c r="D70" s="1130"/>
      <c r="E70" s="60" t="s">
        <v>92</v>
      </c>
      <c r="F70" s="60">
        <f>+GESTION!E29</f>
        <v>0</v>
      </c>
      <c r="G70" s="1158">
        <f>+GESTION!H29</f>
        <v>0</v>
      </c>
      <c r="H70" s="60"/>
      <c r="I70" s="60"/>
      <c r="J70" s="60"/>
      <c r="K70" s="13">
        <f>+G70-L70-M70-N70</f>
        <v>0</v>
      </c>
      <c r="L70" s="411">
        <v>0</v>
      </c>
      <c r="M70" s="411">
        <v>0</v>
      </c>
      <c r="N70" s="411">
        <v>0</v>
      </c>
      <c r="O70" s="12">
        <f>+K70+L70+M70+N70</f>
        <v>0</v>
      </c>
      <c r="P70" s="61"/>
    </row>
    <row r="71" spans="2:16" s="171" customFormat="1" ht="22.5" x14ac:dyDescent="0.2">
      <c r="B71" s="1123" t="s">
        <v>1125</v>
      </c>
      <c r="C71" s="1129"/>
      <c r="D71" s="1130"/>
      <c r="E71" s="68" t="s">
        <v>278</v>
      </c>
      <c r="F71" s="1157">
        <f>GESTION!E30</f>
        <v>0</v>
      </c>
      <c r="G71" s="1158">
        <f>+GESTION!H30</f>
        <v>0</v>
      </c>
      <c r="H71" s="60"/>
      <c r="I71" s="60"/>
      <c r="J71" s="60"/>
      <c r="K71" s="13">
        <f>+G71-L71-M71-N71</f>
        <v>0</v>
      </c>
      <c r="L71" s="411">
        <v>0</v>
      </c>
      <c r="M71" s="411">
        <v>0</v>
      </c>
      <c r="N71" s="411">
        <v>0</v>
      </c>
      <c r="O71" s="12">
        <f>+K71+L71+M71+N71</f>
        <v>0</v>
      </c>
      <c r="P71" s="61"/>
    </row>
    <row r="72" spans="2:16" s="171" customFormat="1" ht="24.6" customHeight="1" thickBot="1" x14ac:dyDescent="0.25">
      <c r="B72" s="2198" t="s">
        <v>288</v>
      </c>
      <c r="C72" s="2199"/>
      <c r="D72" s="2200"/>
      <c r="E72" s="1135"/>
      <c r="F72" s="1135"/>
      <c r="G72" s="1159" t="e">
        <f>SUM(G24+G33+G40+G48+G52+G53+G54+G57+G60+G62+G63+G64+G69+G71)</f>
        <v>#REF!</v>
      </c>
      <c r="H72" s="329"/>
      <c r="I72" s="329"/>
      <c r="J72" s="329"/>
      <c r="K72" s="328" t="e">
        <f>SUM(K16:K59)</f>
        <v>#REF!</v>
      </c>
      <c r="L72" s="328" t="e">
        <f>SUM(L16:L59)</f>
        <v>#REF!</v>
      </c>
      <c r="M72" s="328" t="e">
        <f>SUM(M16:M59)</f>
        <v>#REF!</v>
      </c>
      <c r="N72" s="328" t="e">
        <f>SUM(N16:N59)</f>
        <v>#REF!</v>
      </c>
      <c r="O72" s="328" t="e">
        <f>SUM(O16:O59)</f>
        <v>#REF!</v>
      </c>
      <c r="P72" s="330"/>
    </row>
    <row r="73" spans="2:16" s="171" customFormat="1" x14ac:dyDescent="0.2"/>
    <row r="74" spans="2:16" s="171" customFormat="1" x14ac:dyDescent="0.2"/>
    <row r="75" spans="2:16" s="171" customFormat="1" x14ac:dyDescent="0.2"/>
    <row r="76" spans="2:16" s="171" customFormat="1" x14ac:dyDescent="0.2"/>
    <row r="77" spans="2:16" s="171" customFormat="1" x14ac:dyDescent="0.2"/>
    <row r="78" spans="2:16" s="171" customFormat="1" x14ac:dyDescent="0.2"/>
    <row r="79" spans="2:16" s="171" customFormat="1" x14ac:dyDescent="0.2"/>
    <row r="80" spans="2:16" s="171" customFormat="1" x14ac:dyDescent="0.2"/>
    <row r="81" s="171" customFormat="1" x14ac:dyDescent="0.2"/>
    <row r="82" s="171" customFormat="1" x14ac:dyDescent="0.2"/>
    <row r="83" s="171" customFormat="1" x14ac:dyDescent="0.2"/>
    <row r="84" s="171" customFormat="1" x14ac:dyDescent="0.2"/>
    <row r="85" s="171" customFormat="1" x14ac:dyDescent="0.2"/>
    <row r="86" s="171" customFormat="1" x14ac:dyDescent="0.2"/>
    <row r="87" s="171" customFormat="1" x14ac:dyDescent="0.2"/>
    <row r="88" s="171" customFormat="1" x14ac:dyDescent="0.2"/>
    <row r="89" s="171" customFormat="1" x14ac:dyDescent="0.2"/>
    <row r="90" s="171" customFormat="1" x14ac:dyDescent="0.2"/>
    <row r="91" s="171" customFormat="1" x14ac:dyDescent="0.2"/>
    <row r="92" s="171" customFormat="1" x14ac:dyDescent="0.2"/>
    <row r="93" s="171" customFormat="1" x14ac:dyDescent="0.2"/>
    <row r="94" s="171" customFormat="1" x14ac:dyDescent="0.2"/>
    <row r="95" s="171" customFormat="1" x14ac:dyDescent="0.2"/>
    <row r="96" s="171" customFormat="1" x14ac:dyDescent="0.2"/>
    <row r="97" s="171" customFormat="1" x14ac:dyDescent="0.2"/>
    <row r="98" s="171" customFormat="1" x14ac:dyDescent="0.2"/>
    <row r="99" s="171" customFormat="1" x14ac:dyDescent="0.2"/>
    <row r="100" s="171" customFormat="1" x14ac:dyDescent="0.2"/>
    <row r="101" s="171" customFormat="1" x14ac:dyDescent="0.2"/>
    <row r="102" s="171" customFormat="1" x14ac:dyDescent="0.2"/>
    <row r="103" s="171" customFormat="1" x14ac:dyDescent="0.2"/>
    <row r="104" s="171" customFormat="1" x14ac:dyDescent="0.2"/>
    <row r="105" s="171" customFormat="1" x14ac:dyDescent="0.2"/>
    <row r="106" s="171" customFormat="1" x14ac:dyDescent="0.2"/>
    <row r="107" s="171" customFormat="1" x14ac:dyDescent="0.2"/>
    <row r="108" s="171" customFormat="1" x14ac:dyDescent="0.2"/>
    <row r="109" s="171" customFormat="1" x14ac:dyDescent="0.2"/>
    <row r="110" s="171" customFormat="1" x14ac:dyDescent="0.2"/>
    <row r="111" s="171" customFormat="1" x14ac:dyDescent="0.2"/>
    <row r="112" s="171" customFormat="1" x14ac:dyDescent="0.2"/>
    <row r="113" s="171" customFormat="1" x14ac:dyDescent="0.2"/>
    <row r="114" s="171" customFormat="1" x14ac:dyDescent="0.2"/>
    <row r="115" s="171" customFormat="1" x14ac:dyDescent="0.2"/>
    <row r="116" s="171" customFormat="1" x14ac:dyDescent="0.2"/>
    <row r="117" s="171" customFormat="1" x14ac:dyDescent="0.2"/>
    <row r="118" s="171" customFormat="1" x14ac:dyDescent="0.2"/>
    <row r="119" s="171" customFormat="1" x14ac:dyDescent="0.2"/>
    <row r="120" s="171" customFormat="1" x14ac:dyDescent="0.2"/>
    <row r="121" s="171" customFormat="1" x14ac:dyDescent="0.2"/>
    <row r="122" s="171" customFormat="1" x14ac:dyDescent="0.2"/>
    <row r="123" s="171" customFormat="1" x14ac:dyDescent="0.2"/>
    <row r="124" s="171" customFormat="1" x14ac:dyDescent="0.2"/>
    <row r="125" s="171" customFormat="1" x14ac:dyDescent="0.2"/>
    <row r="126" s="171" customFormat="1" x14ac:dyDescent="0.2"/>
    <row r="127" s="171" customFormat="1" x14ac:dyDescent="0.2"/>
    <row r="128" s="171" customFormat="1" x14ac:dyDescent="0.2"/>
    <row r="129" s="171" customFormat="1" x14ac:dyDescent="0.2"/>
    <row r="130" s="171" customFormat="1" x14ac:dyDescent="0.2"/>
    <row r="131" s="171" customFormat="1" x14ac:dyDescent="0.2"/>
    <row r="132" s="171" customFormat="1" x14ac:dyDescent="0.2"/>
    <row r="133" s="171" customFormat="1" x14ac:dyDescent="0.2"/>
    <row r="134" s="171" customFormat="1" x14ac:dyDescent="0.2"/>
    <row r="135" s="171" customFormat="1" x14ac:dyDescent="0.2"/>
    <row r="136" s="171" customFormat="1" x14ac:dyDescent="0.2"/>
    <row r="137" s="171" customFormat="1" x14ac:dyDescent="0.2"/>
    <row r="138" s="171" customFormat="1" x14ac:dyDescent="0.2"/>
    <row r="139" s="171" customFormat="1" x14ac:dyDescent="0.2"/>
    <row r="140" s="171" customFormat="1" x14ac:dyDescent="0.2"/>
    <row r="141" s="171" customFormat="1" x14ac:dyDescent="0.2"/>
    <row r="142" s="171" customFormat="1" x14ac:dyDescent="0.2"/>
    <row r="143" s="171" customFormat="1" x14ac:dyDescent="0.2"/>
    <row r="144" s="171" customFormat="1" x14ac:dyDescent="0.2"/>
    <row r="145" s="171" customFormat="1" x14ac:dyDescent="0.2"/>
    <row r="146" s="171" customFormat="1" x14ac:dyDescent="0.2"/>
    <row r="147" s="171" customFormat="1" x14ac:dyDescent="0.2"/>
    <row r="148" s="171" customFormat="1" x14ac:dyDescent="0.2"/>
    <row r="149" s="171" customFormat="1" x14ac:dyDescent="0.2"/>
    <row r="150" s="171" customFormat="1" x14ac:dyDescent="0.2"/>
    <row r="151" s="171" customFormat="1" x14ac:dyDescent="0.2"/>
    <row r="152" s="171" customFormat="1" x14ac:dyDescent="0.2"/>
    <row r="153" s="171" customFormat="1" x14ac:dyDescent="0.2"/>
    <row r="154" s="171" customFormat="1" x14ac:dyDescent="0.2"/>
    <row r="155" s="171" customFormat="1" x14ac:dyDescent="0.2"/>
    <row r="156" s="171" customFormat="1" x14ac:dyDescent="0.2"/>
    <row r="157" s="171" customFormat="1" x14ac:dyDescent="0.2"/>
    <row r="158" s="171" customFormat="1" x14ac:dyDescent="0.2"/>
    <row r="159" s="171" customFormat="1" x14ac:dyDescent="0.2"/>
    <row r="160" s="171" customFormat="1" x14ac:dyDescent="0.2"/>
    <row r="161" s="171" customFormat="1" x14ac:dyDescent="0.2"/>
    <row r="162" s="171" customFormat="1" x14ac:dyDescent="0.2"/>
    <row r="163" s="171" customFormat="1" x14ac:dyDescent="0.2"/>
    <row r="164" s="171" customFormat="1" x14ac:dyDescent="0.2"/>
    <row r="165" s="171" customFormat="1" x14ac:dyDescent="0.2"/>
    <row r="166" s="171" customFormat="1" x14ac:dyDescent="0.2"/>
    <row r="167" s="171" customFormat="1" x14ac:dyDescent="0.2"/>
    <row r="168" s="171" customFormat="1" x14ac:dyDescent="0.2"/>
    <row r="169" s="171" customFormat="1" x14ac:dyDescent="0.2"/>
    <row r="170" s="171" customFormat="1" x14ac:dyDescent="0.2"/>
    <row r="171" s="171" customFormat="1" x14ac:dyDescent="0.2"/>
    <row r="172" s="171" customFormat="1" x14ac:dyDescent="0.2"/>
    <row r="173" s="171" customFormat="1" x14ac:dyDescent="0.2"/>
    <row r="174" s="171" customFormat="1" x14ac:dyDescent="0.2"/>
    <row r="175" s="171" customFormat="1" x14ac:dyDescent="0.2"/>
    <row r="176" s="171" customFormat="1" x14ac:dyDescent="0.2"/>
    <row r="177" s="171" customFormat="1" x14ac:dyDescent="0.2"/>
    <row r="178" s="171" customFormat="1" x14ac:dyDescent="0.2"/>
    <row r="179" s="171" customFormat="1" x14ac:dyDescent="0.2"/>
    <row r="180" s="171" customFormat="1" x14ac:dyDescent="0.2"/>
    <row r="181" s="171" customFormat="1" x14ac:dyDescent="0.2"/>
    <row r="182" s="171" customFormat="1" x14ac:dyDescent="0.2"/>
    <row r="183" s="171" customFormat="1" x14ac:dyDescent="0.2"/>
    <row r="184" s="171" customFormat="1" x14ac:dyDescent="0.2"/>
    <row r="185" s="171" customFormat="1" x14ac:dyDescent="0.2"/>
    <row r="186" s="171" customFormat="1" x14ac:dyDescent="0.2"/>
    <row r="187" s="171" customFormat="1" x14ac:dyDescent="0.2"/>
    <row r="188" s="171" customFormat="1" x14ac:dyDescent="0.2"/>
    <row r="189" s="171" customFormat="1" x14ac:dyDescent="0.2"/>
    <row r="190" s="171" customFormat="1" x14ac:dyDescent="0.2"/>
    <row r="191" s="171" customFormat="1" x14ac:dyDescent="0.2"/>
    <row r="192" s="171" customFormat="1" x14ac:dyDescent="0.2"/>
    <row r="193" s="171" customFormat="1" x14ac:dyDescent="0.2"/>
    <row r="194" s="171" customFormat="1" x14ac:dyDescent="0.2"/>
    <row r="195" s="171" customFormat="1" x14ac:dyDescent="0.2"/>
    <row r="196" s="171" customFormat="1" x14ac:dyDescent="0.2"/>
    <row r="197" s="171" customFormat="1" x14ac:dyDescent="0.2"/>
    <row r="198" s="171" customFormat="1" x14ac:dyDescent="0.2"/>
    <row r="199" s="171" customFormat="1" x14ac:dyDescent="0.2"/>
    <row r="200" s="171" customFormat="1" x14ac:dyDescent="0.2"/>
    <row r="201" s="171" customFormat="1" x14ac:dyDescent="0.2"/>
    <row r="202" s="171" customFormat="1" x14ac:dyDescent="0.2"/>
    <row r="203" s="171" customFormat="1" x14ac:dyDescent="0.2"/>
    <row r="204" s="171" customFormat="1" x14ac:dyDescent="0.2"/>
    <row r="205" s="171" customFormat="1" x14ac:dyDescent="0.2"/>
    <row r="206" s="171" customFormat="1" x14ac:dyDescent="0.2"/>
    <row r="207" s="171" customFormat="1" x14ac:dyDescent="0.2"/>
    <row r="208" s="171" customFormat="1" x14ac:dyDescent="0.2"/>
    <row r="209" s="171" customFormat="1" x14ac:dyDescent="0.2"/>
    <row r="210" s="171" customFormat="1" x14ac:dyDescent="0.2"/>
    <row r="211" s="171" customFormat="1" x14ac:dyDescent="0.2"/>
    <row r="212" s="171" customFormat="1" x14ac:dyDescent="0.2"/>
    <row r="213" s="171" customFormat="1" x14ac:dyDescent="0.2"/>
    <row r="214" s="171" customFormat="1" x14ac:dyDescent="0.2"/>
    <row r="215" s="171" customFormat="1" x14ac:dyDescent="0.2"/>
    <row r="216" s="171" customFormat="1" x14ac:dyDescent="0.2"/>
    <row r="217" s="171" customFormat="1" x14ac:dyDescent="0.2"/>
    <row r="218" s="171" customFormat="1" x14ac:dyDescent="0.2"/>
    <row r="219" s="171" customFormat="1" x14ac:dyDescent="0.2"/>
    <row r="220" s="171" customFormat="1" x14ac:dyDescent="0.2"/>
    <row r="221" s="171" customFormat="1" x14ac:dyDescent="0.2"/>
    <row r="222" s="171" customFormat="1" x14ac:dyDescent="0.2"/>
    <row r="223" s="171" customFormat="1" x14ac:dyDescent="0.2"/>
    <row r="224" s="171" customFormat="1" x14ac:dyDescent="0.2"/>
    <row r="225" s="171" customFormat="1" x14ac:dyDescent="0.2"/>
    <row r="226" s="171" customFormat="1" x14ac:dyDescent="0.2"/>
    <row r="227" s="171" customFormat="1" x14ac:dyDescent="0.2"/>
    <row r="228" s="171" customFormat="1" x14ac:dyDescent="0.2"/>
    <row r="229" s="171" customFormat="1" x14ac:dyDescent="0.2"/>
    <row r="230" s="171" customFormat="1" x14ac:dyDescent="0.2"/>
    <row r="231" s="171" customFormat="1" x14ac:dyDescent="0.2"/>
    <row r="232" s="171" customFormat="1" x14ac:dyDescent="0.2"/>
    <row r="233" s="171" customFormat="1" x14ac:dyDescent="0.2"/>
    <row r="234" s="171" customFormat="1" x14ac:dyDescent="0.2"/>
    <row r="235" s="171" customFormat="1" x14ac:dyDescent="0.2"/>
    <row r="236" s="171" customFormat="1" x14ac:dyDescent="0.2"/>
    <row r="237" s="171" customFormat="1" x14ac:dyDescent="0.2"/>
    <row r="238" s="171" customFormat="1" x14ac:dyDescent="0.2"/>
    <row r="239" s="171" customFormat="1" x14ac:dyDescent="0.2"/>
    <row r="240" s="171" customFormat="1" x14ac:dyDescent="0.2"/>
    <row r="241" s="171" customFormat="1" x14ac:dyDescent="0.2"/>
    <row r="242" s="171" customFormat="1" x14ac:dyDescent="0.2"/>
    <row r="243" s="171" customFormat="1" x14ac:dyDescent="0.2"/>
    <row r="244" s="171" customFormat="1" x14ac:dyDescent="0.2"/>
    <row r="245" s="171" customFormat="1" x14ac:dyDescent="0.2"/>
    <row r="246" s="171" customFormat="1" x14ac:dyDescent="0.2"/>
    <row r="247" s="171" customFormat="1" x14ac:dyDescent="0.2"/>
  </sheetData>
  <dataConsolidate>
    <dataRefs count="1">
      <dataRef ref="R22:S28" sheet="Plan Adq"/>
    </dataRefs>
  </dataConsolidate>
  <mergeCells count="56">
    <mergeCell ref="B31:D31"/>
    <mergeCell ref="H10:J10"/>
    <mergeCell ref="K10:L10"/>
    <mergeCell ref="H11:J11"/>
    <mergeCell ref="B35:D35"/>
    <mergeCell ref="B32:D32"/>
    <mergeCell ref="B29:D29"/>
    <mergeCell ref="B30:D30"/>
    <mergeCell ref="K14:O14"/>
    <mergeCell ref="E14:E15"/>
    <mergeCell ref="B14:D15"/>
    <mergeCell ref="B16:D16"/>
    <mergeCell ref="B19:D19"/>
    <mergeCell ref="B17:D17"/>
    <mergeCell ref="B18:D18"/>
    <mergeCell ref="K11:O11"/>
    <mergeCell ref="C2:O3"/>
    <mergeCell ref="C6:P6"/>
    <mergeCell ref="B4:P4"/>
    <mergeCell ref="B33:D33"/>
    <mergeCell ref="B34:D34"/>
    <mergeCell ref="E8:P8"/>
    <mergeCell ref="B8:D8"/>
    <mergeCell ref="B10:D10"/>
    <mergeCell ref="B13:P13"/>
    <mergeCell ref="N10:O10"/>
    <mergeCell ref="B20:D20"/>
    <mergeCell ref="B21:D21"/>
    <mergeCell ref="P14:P15"/>
    <mergeCell ref="H14:H15"/>
    <mergeCell ref="I14:I15"/>
    <mergeCell ref="B22:D22"/>
    <mergeCell ref="F14:F15"/>
    <mergeCell ref="G14:G15"/>
    <mergeCell ref="J14:J15"/>
    <mergeCell ref="B28:D28"/>
    <mergeCell ref="B23:D23"/>
    <mergeCell ref="B24:D24"/>
    <mergeCell ref="B25:D25"/>
    <mergeCell ref="B26:D26"/>
    <mergeCell ref="B27:D27"/>
    <mergeCell ref="B36:D36"/>
    <mergeCell ref="B40:D40"/>
    <mergeCell ref="B41:D41"/>
    <mergeCell ref="B42:D42"/>
    <mergeCell ref="B43:D43"/>
    <mergeCell ref="B38:D38"/>
    <mergeCell ref="B39:D39"/>
    <mergeCell ref="B51:D51"/>
    <mergeCell ref="B72:D72"/>
    <mergeCell ref="B44:D44"/>
    <mergeCell ref="B46:D46"/>
    <mergeCell ref="B48:D48"/>
    <mergeCell ref="B49:D49"/>
    <mergeCell ref="B50:D50"/>
    <mergeCell ref="B47:D47"/>
  </mergeCells>
  <phoneticPr fontId="5" type="noConversion"/>
  <printOptions horizontalCentered="1" verticalCentered="1"/>
  <pageMargins left="0.39370078740157483" right="0.39370078740157483" top="0.55118110236220474" bottom="0.6692913385826772" header="0" footer="0.43307086614173229"/>
  <pageSetup scale="95" orientation="portrait" r:id="rId5"/>
  <headerFooter alignWithMargins="0">
    <oddFooter>&amp;L&amp;"Arial Narrow,Cursiva"&amp;8F-PY-103.79 Plan de Adquisiciones - Establecimiento&amp;R&amp;"Arial Narrow,Cursiva"&amp;8Página &amp;P de &amp;N</oddFooter>
  </headerFooter>
  <ignoredErrors>
    <ignoredError sqref="S22:S28 C22:D22 B31:D31 B38:D38 B46:D46 C47:D47 B48:D51 F46 B24:D28 C23:D23 B33:D36 C32:D32 B41:D44 C39:D39 C40:D40" unlockedFormula="1"/>
  </ignoredErrors>
  <drawing r:id="rId6"/>
  <legacyDrawing r:id="rId7"/>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pageSetUpPr fitToPage="1"/>
  </sheetPr>
  <dimension ref="A1:FA178"/>
  <sheetViews>
    <sheetView showGridLines="0" tabSelected="1" zoomScaleNormal="100" workbookViewId="0">
      <selection activeCell="E16" sqref="E16:H16"/>
    </sheetView>
  </sheetViews>
  <sheetFormatPr baseColWidth="10" defaultColWidth="11.42578125" defaultRowHeight="12.75" x14ac:dyDescent="0.2"/>
  <cols>
    <col min="1" max="1" width="2" style="171" customWidth="1"/>
    <col min="2" max="2" width="39.28515625" style="2" customWidth="1"/>
    <col min="3" max="3" width="13.42578125" style="2" customWidth="1"/>
    <col min="4" max="4" width="10.42578125" style="2" customWidth="1"/>
    <col min="5" max="7" width="3.5703125" style="2" customWidth="1"/>
    <col min="8" max="8" width="5.28515625" style="2" customWidth="1"/>
    <col min="9" max="11" width="3.5703125" style="2" customWidth="1"/>
    <col min="12" max="12" width="4.7109375" style="2" customWidth="1"/>
    <col min="13" max="15" width="3.5703125" style="2" customWidth="1"/>
    <col min="16" max="16" width="4.7109375" style="2" customWidth="1"/>
    <col min="17" max="19" width="3.5703125" style="2" customWidth="1"/>
    <col min="20" max="20" width="4.7109375" style="2" customWidth="1"/>
    <col min="21" max="23" width="3.5703125" style="2" customWidth="1"/>
    <col min="24" max="24" width="4.7109375" style="2" customWidth="1"/>
    <col min="25" max="27" width="3.5703125" style="2" customWidth="1"/>
    <col min="28" max="28" width="4.7109375" style="2" customWidth="1"/>
    <col min="29" max="31" width="3.5703125" style="2" customWidth="1"/>
    <col min="32" max="32" width="4.7109375" style="2" customWidth="1"/>
    <col min="33" max="35" width="3.5703125" style="2" customWidth="1"/>
    <col min="36" max="36" width="4.7109375" style="2" customWidth="1"/>
    <col min="37" max="39" width="3.5703125" style="2" customWidth="1"/>
    <col min="40" max="40" width="4.7109375" style="2" customWidth="1"/>
    <col min="41" max="43" width="3.5703125" style="2" customWidth="1"/>
    <col min="44" max="44" width="4.7109375" style="2" customWidth="1"/>
    <col min="45" max="47" width="3.5703125" style="2" customWidth="1"/>
    <col min="48" max="48" width="4.7109375" style="2" customWidth="1"/>
    <col min="49" max="51" width="3.5703125" style="2" customWidth="1"/>
    <col min="52" max="52" width="2.5703125" style="2" customWidth="1"/>
    <col min="53" max="55" width="3.5703125" style="2" hidden="1" customWidth="1"/>
    <col min="56" max="56" width="4.7109375" style="2" hidden="1" customWidth="1"/>
    <col min="57" max="59" width="3.5703125" style="2" hidden="1" customWidth="1"/>
    <col min="60" max="60" width="4.7109375" style="2" hidden="1" customWidth="1"/>
    <col min="61" max="63" width="3.5703125" style="2" hidden="1" customWidth="1"/>
    <col min="64" max="64" width="4.7109375" style="2" hidden="1" customWidth="1"/>
    <col min="65" max="67" width="3.5703125" style="2" hidden="1" customWidth="1"/>
    <col min="68" max="68" width="4.7109375" style="2" hidden="1" customWidth="1"/>
    <col min="69" max="71" width="3.5703125" style="2" hidden="1" customWidth="1"/>
    <col min="72" max="72" width="4.7109375" style="2" hidden="1" customWidth="1"/>
    <col min="73" max="75" width="3.5703125" style="2" hidden="1" customWidth="1"/>
    <col min="76" max="76" width="4.7109375" style="2" hidden="1" customWidth="1"/>
    <col min="77" max="79" width="3.5703125" style="2" hidden="1" customWidth="1"/>
    <col min="80" max="80" width="4.7109375" style="2" hidden="1" customWidth="1"/>
    <col min="81" max="83" width="3.5703125" style="2" hidden="1" customWidth="1"/>
    <col min="84" max="84" width="4.7109375" style="2" hidden="1" customWidth="1"/>
    <col min="85" max="87" width="3.5703125" style="2" hidden="1" customWidth="1"/>
    <col min="88" max="88" width="4.7109375" style="2" hidden="1" customWidth="1"/>
    <col min="89" max="91" width="3.5703125" style="2" hidden="1" customWidth="1"/>
    <col min="92" max="92" width="4.7109375" style="2" hidden="1" customWidth="1"/>
    <col min="93" max="95" width="3.5703125" style="2" hidden="1" customWidth="1"/>
    <col min="96" max="96" width="4.7109375" style="2" hidden="1" customWidth="1"/>
    <col min="97" max="99" width="3.5703125" style="2" hidden="1" customWidth="1"/>
    <col min="100" max="100" width="2.5703125" style="2" hidden="1" customWidth="1"/>
    <col min="101" max="101" width="19.28515625" style="2" customWidth="1"/>
    <col min="102" max="102" width="11.42578125" style="171" customWidth="1"/>
    <col min="103" max="126" width="5.7109375" style="171" hidden="1" customWidth="1"/>
    <col min="127" max="157" width="11.42578125" style="171"/>
    <col min="158" max="16384" width="11.42578125" style="2"/>
  </cols>
  <sheetData>
    <row r="1" spans="2:126" s="171" customFormat="1" ht="13.5" customHeight="1" thickBot="1" x14ac:dyDescent="0.25">
      <c r="B1" s="1483"/>
    </row>
    <row r="2" spans="2:126" s="171" customFormat="1" ht="34.5" customHeight="1" x14ac:dyDescent="0.2">
      <c r="B2" s="2287" t="s">
        <v>1585</v>
      </c>
      <c r="C2" s="2286" t="s">
        <v>1601</v>
      </c>
      <c r="D2" s="2286"/>
      <c r="E2" s="2286"/>
      <c r="F2" s="2286"/>
      <c r="G2" s="2286"/>
      <c r="H2" s="2286"/>
      <c r="I2" s="2286"/>
      <c r="J2" s="2286"/>
      <c r="K2" s="2286"/>
      <c r="L2" s="2286"/>
      <c r="M2" s="2286"/>
      <c r="N2" s="2286"/>
      <c r="O2" s="2286"/>
      <c r="P2" s="2286"/>
      <c r="Q2" s="2286"/>
      <c r="R2" s="2286"/>
      <c r="S2" s="2286"/>
      <c r="T2" s="2286"/>
      <c r="U2" s="2286"/>
      <c r="V2" s="2286"/>
      <c r="W2" s="2286"/>
      <c r="X2" s="2286"/>
      <c r="Y2" s="2286"/>
      <c r="Z2" s="2286"/>
      <c r="AA2" s="2286"/>
      <c r="AB2" s="2286"/>
      <c r="AC2" s="2286"/>
      <c r="AD2" s="2286"/>
      <c r="AE2" s="2286"/>
      <c r="AF2" s="2286"/>
      <c r="AG2" s="2286"/>
      <c r="AH2" s="2286"/>
      <c r="AI2" s="2286"/>
      <c r="AJ2" s="2286"/>
      <c r="AK2" s="2286"/>
      <c r="AL2" s="2286"/>
      <c r="AM2" s="2286"/>
      <c r="AN2" s="2286"/>
      <c r="AO2" s="2286"/>
      <c r="AP2" s="2286"/>
      <c r="AQ2" s="2286"/>
      <c r="AR2" s="2286"/>
      <c r="AS2" s="2286"/>
      <c r="AT2" s="2286"/>
      <c r="AU2" s="2286"/>
      <c r="AV2" s="2286"/>
      <c r="AW2" s="2286"/>
      <c r="AX2" s="2286"/>
      <c r="AY2" s="2286"/>
      <c r="AZ2" s="2286"/>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4"/>
      <c r="CW2" s="2292"/>
    </row>
    <row r="3" spans="2:126" s="171" customFormat="1" ht="15.75" customHeight="1" x14ac:dyDescent="0.25">
      <c r="B3" s="2288"/>
      <c r="C3" s="2289" t="s">
        <v>1625</v>
      </c>
      <c r="D3" s="2289"/>
      <c r="E3" s="2289"/>
      <c r="F3" s="2289"/>
      <c r="G3" s="2289"/>
      <c r="H3" s="2289"/>
      <c r="I3" s="2289"/>
      <c r="J3" s="2289"/>
      <c r="K3" s="2289"/>
      <c r="L3" s="2289"/>
      <c r="M3" s="2289"/>
      <c r="N3" s="2289"/>
      <c r="O3" s="2289"/>
      <c r="P3" s="2289"/>
      <c r="Q3" s="2289"/>
      <c r="R3" s="2289"/>
      <c r="S3" s="2289"/>
      <c r="T3" s="2289"/>
      <c r="U3" s="2289"/>
      <c r="V3" s="2289"/>
      <c r="W3" s="2289"/>
      <c r="X3" s="2289"/>
      <c r="Y3" s="2289"/>
      <c r="Z3" s="2289"/>
      <c r="AA3" s="2289"/>
      <c r="AB3" s="2289"/>
      <c r="AC3" s="2289"/>
      <c r="AD3" s="2289"/>
      <c r="AE3" s="2289"/>
      <c r="AF3" s="2289"/>
      <c r="AG3" s="2289"/>
      <c r="AH3" s="2289"/>
      <c r="AI3" s="2289"/>
      <c r="AJ3" s="2289"/>
      <c r="AK3" s="2289"/>
      <c r="AL3" s="2289"/>
      <c r="AM3" s="2289"/>
      <c r="AN3" s="2289"/>
      <c r="AO3" s="2289"/>
      <c r="AP3" s="2289"/>
      <c r="AQ3" s="2289"/>
      <c r="AR3" s="2289"/>
      <c r="AS3" s="2289"/>
      <c r="AT3" s="2289"/>
      <c r="AU3" s="2289"/>
      <c r="AV3" s="2289"/>
      <c r="AW3" s="2289"/>
      <c r="AX3" s="2289"/>
      <c r="AY3" s="2289"/>
      <c r="AZ3" s="2289"/>
      <c r="BA3" s="1476"/>
      <c r="BB3" s="1476"/>
      <c r="BC3" s="1476"/>
      <c r="BD3" s="1476"/>
      <c r="BE3" s="1476"/>
      <c r="BF3" s="1476"/>
      <c r="BG3" s="1476"/>
      <c r="BH3" s="1476"/>
      <c r="BI3" s="1476"/>
      <c r="BJ3" s="1476"/>
      <c r="BK3" s="1476"/>
      <c r="BL3" s="1476"/>
      <c r="BM3" s="1476"/>
      <c r="BN3" s="1476"/>
      <c r="BO3" s="1476"/>
      <c r="BP3" s="1476"/>
      <c r="BQ3" s="1476"/>
      <c r="BR3" s="1476"/>
      <c r="BS3" s="1476"/>
      <c r="BT3" s="1476"/>
      <c r="BU3" s="1476"/>
      <c r="BV3" s="1476"/>
      <c r="BW3" s="1476"/>
      <c r="BX3" s="1476"/>
      <c r="BY3" s="1476"/>
      <c r="BZ3" s="1476"/>
      <c r="CA3" s="1476"/>
      <c r="CB3" s="1476"/>
      <c r="CC3" s="1476"/>
      <c r="CD3" s="1476"/>
      <c r="CE3" s="1476"/>
      <c r="CF3" s="1476"/>
      <c r="CG3" s="1476"/>
      <c r="CH3" s="1476"/>
      <c r="CI3" s="1476"/>
      <c r="CJ3" s="1476"/>
      <c r="CK3" s="1476"/>
      <c r="CL3" s="1476"/>
      <c r="CM3" s="1476"/>
      <c r="CN3" s="1476"/>
      <c r="CO3" s="1476"/>
      <c r="CP3" s="1476"/>
      <c r="CQ3" s="1476"/>
      <c r="CR3" s="1476"/>
      <c r="CS3" s="1476"/>
      <c r="CT3" s="1476"/>
      <c r="CU3" s="1476"/>
      <c r="CV3" s="1477"/>
      <c r="CW3" s="2293"/>
    </row>
    <row r="4" spans="2:126" ht="17.25" customHeight="1" thickBot="1" x14ac:dyDescent="0.25">
      <c r="B4" s="1488" t="s">
        <v>1621</v>
      </c>
      <c r="C4" s="2290" t="s">
        <v>1624</v>
      </c>
      <c r="D4" s="2291"/>
      <c r="E4" s="2291"/>
      <c r="F4" s="2291"/>
      <c r="G4" s="2291"/>
      <c r="H4" s="2291"/>
      <c r="I4" s="2291"/>
      <c r="J4" s="2291"/>
      <c r="K4" s="2291"/>
      <c r="L4" s="2291"/>
      <c r="M4" s="2291"/>
      <c r="N4" s="2291"/>
      <c r="O4" s="2291"/>
      <c r="P4" s="2291"/>
      <c r="Q4" s="2291"/>
      <c r="R4" s="2291"/>
      <c r="S4" s="2291"/>
      <c r="T4" s="2291"/>
      <c r="U4" s="2291"/>
      <c r="V4" s="2291"/>
      <c r="W4" s="2291"/>
      <c r="X4" s="2291"/>
      <c r="Y4" s="2291"/>
      <c r="Z4" s="2291"/>
      <c r="AA4" s="2291"/>
      <c r="AB4" s="2291"/>
      <c r="AC4" s="2291"/>
      <c r="AD4" s="2291"/>
      <c r="AE4" s="2291"/>
      <c r="AF4" s="2291"/>
      <c r="AG4" s="2291"/>
      <c r="AH4" s="2291"/>
      <c r="AI4" s="2291"/>
      <c r="AJ4" s="2291"/>
      <c r="AK4" s="2291"/>
      <c r="AL4" s="2291"/>
      <c r="AM4" s="2291"/>
      <c r="AN4" s="2291"/>
      <c r="AO4" s="2291"/>
      <c r="AP4" s="2291"/>
      <c r="AQ4" s="2291"/>
      <c r="AR4" s="2291"/>
      <c r="AS4" s="2291"/>
      <c r="AT4" s="2291"/>
      <c r="AU4" s="2291"/>
      <c r="AV4" s="2291"/>
      <c r="AW4" s="2291"/>
      <c r="AX4" s="2291"/>
      <c r="AY4" s="2291"/>
      <c r="AZ4" s="2291"/>
      <c r="BA4" s="1489"/>
      <c r="BB4" s="1489"/>
      <c r="BC4" s="1489"/>
      <c r="BD4" s="1489"/>
      <c r="BE4" s="1489"/>
      <c r="BF4" s="1489"/>
      <c r="BG4" s="1489"/>
      <c r="BH4" s="1489"/>
      <c r="BI4" s="1489"/>
      <c r="BJ4" s="1489"/>
      <c r="BK4" s="1489"/>
      <c r="BL4" s="1489"/>
      <c r="BM4" s="1489"/>
      <c r="BN4" s="1489"/>
      <c r="BO4" s="1489"/>
      <c r="BP4" s="1489"/>
      <c r="BQ4" s="1489"/>
      <c r="BR4" s="1489"/>
      <c r="BS4" s="1489"/>
      <c r="BT4" s="1489"/>
      <c r="BU4" s="1489"/>
      <c r="BV4" s="1489"/>
      <c r="BW4" s="1489"/>
      <c r="BX4" s="1489"/>
      <c r="BY4" s="1489"/>
      <c r="BZ4" s="1489"/>
      <c r="CA4" s="1489"/>
      <c r="CB4" s="1489"/>
      <c r="CC4" s="1489"/>
      <c r="CD4" s="1489"/>
      <c r="CE4" s="1489"/>
      <c r="CF4" s="1489"/>
      <c r="CG4" s="1489"/>
      <c r="CH4" s="1489"/>
      <c r="CI4" s="1489"/>
      <c r="CJ4" s="1489"/>
      <c r="CK4" s="1489"/>
      <c r="CL4" s="1489"/>
      <c r="CM4" s="1489"/>
      <c r="CN4" s="1489"/>
      <c r="CO4" s="1489"/>
      <c r="CP4" s="1489"/>
      <c r="CQ4" s="1489"/>
      <c r="CR4" s="1489"/>
      <c r="CS4" s="1489"/>
      <c r="CT4" s="1489"/>
      <c r="CU4" s="1489"/>
      <c r="CV4" s="1489"/>
      <c r="CW4" s="1518" t="s">
        <v>1623</v>
      </c>
    </row>
    <row r="5" spans="2:126" ht="9" customHeight="1" x14ac:dyDescent="0.2">
      <c r="B5" s="2240"/>
      <c r="C5" s="2241"/>
      <c r="D5" s="2241"/>
      <c r="E5" s="2241"/>
      <c r="F5" s="2241"/>
      <c r="G5" s="2241"/>
      <c r="H5" s="2241"/>
      <c r="I5" s="2241"/>
      <c r="J5" s="2241"/>
      <c r="K5" s="2241"/>
      <c r="L5" s="2241"/>
      <c r="M5" s="2241"/>
      <c r="N5" s="2241"/>
      <c r="O5" s="2241"/>
      <c r="P5" s="2241"/>
      <c r="Q5" s="2241"/>
      <c r="R5" s="2241"/>
      <c r="S5" s="2241"/>
      <c r="T5" s="2241"/>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c r="BP5" s="2241"/>
      <c r="BQ5" s="2241"/>
      <c r="BR5" s="2241"/>
      <c r="BS5" s="2241"/>
      <c r="BT5" s="2241"/>
      <c r="BU5" s="2241"/>
      <c r="BV5" s="2241"/>
      <c r="BW5" s="2241"/>
      <c r="BX5" s="2241"/>
      <c r="BY5" s="2241"/>
      <c r="BZ5" s="2241"/>
      <c r="CA5" s="2241"/>
      <c r="CB5" s="2241"/>
      <c r="CC5" s="2241"/>
      <c r="CD5" s="2241"/>
      <c r="CE5" s="2241"/>
      <c r="CF5" s="2241"/>
      <c r="CG5" s="2241"/>
      <c r="CH5" s="2241"/>
      <c r="CI5" s="2241"/>
      <c r="CJ5" s="2241"/>
      <c r="CK5" s="2241"/>
      <c r="CL5" s="2241"/>
      <c r="CM5" s="2241"/>
      <c r="CN5" s="2241"/>
      <c r="CO5" s="2241"/>
      <c r="CP5" s="2241"/>
      <c r="CQ5" s="2241"/>
      <c r="CR5" s="2241"/>
      <c r="CS5" s="2241"/>
      <c r="CT5" s="2241"/>
      <c r="CU5" s="2241"/>
      <c r="CV5" s="2241"/>
      <c r="CW5" s="565"/>
    </row>
    <row r="6" spans="2:126" ht="16.5" x14ac:dyDescent="0.2">
      <c r="B6" s="334" t="s">
        <v>1550</v>
      </c>
      <c r="C6" s="2242">
        <f>+'Plan Adq'!C6</f>
        <v>0</v>
      </c>
      <c r="D6" s="2242"/>
      <c r="E6" s="2242"/>
      <c r="F6" s="2242"/>
      <c r="G6" s="2242"/>
      <c r="H6" s="2242"/>
      <c r="I6" s="2242"/>
      <c r="J6" s="2242"/>
      <c r="K6" s="2242"/>
      <c r="L6" s="2242"/>
      <c r="M6" s="2242"/>
      <c r="N6" s="2242"/>
      <c r="O6" s="2242"/>
      <c r="P6" s="2242"/>
      <c r="Q6" s="2242"/>
      <c r="R6" s="2242"/>
      <c r="S6" s="2242"/>
      <c r="T6" s="2242"/>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c r="AT6" s="2242"/>
      <c r="AU6" s="2242"/>
      <c r="AV6" s="2242"/>
      <c r="AW6" s="2242"/>
      <c r="AX6" s="2242"/>
      <c r="AY6" s="2242"/>
      <c r="AZ6" s="2242"/>
      <c r="BA6" s="2242"/>
      <c r="BB6" s="2242"/>
      <c r="BC6" s="2242"/>
      <c r="BD6" s="2242"/>
      <c r="BE6" s="2242"/>
      <c r="BF6" s="2242"/>
      <c r="BG6" s="2242"/>
      <c r="BH6" s="2242"/>
      <c r="BI6" s="2242"/>
      <c r="BJ6" s="2242"/>
      <c r="BK6" s="2242"/>
      <c r="BL6" s="2242"/>
      <c r="BM6" s="2242"/>
      <c r="BN6" s="2242"/>
      <c r="BO6" s="2242"/>
      <c r="BP6" s="2242"/>
      <c r="BQ6" s="2242"/>
      <c r="BR6" s="2242"/>
      <c r="BS6" s="2242"/>
      <c r="BT6" s="2242"/>
      <c r="BU6" s="2242"/>
      <c r="BV6" s="2242"/>
      <c r="BW6" s="2242"/>
      <c r="BX6" s="2242"/>
      <c r="BY6" s="2242"/>
      <c r="BZ6" s="2242"/>
      <c r="CA6" s="2242"/>
      <c r="CB6" s="2242"/>
      <c r="CC6" s="2242"/>
      <c r="CD6" s="2242"/>
      <c r="CE6" s="2242"/>
      <c r="CF6" s="2242"/>
      <c r="CG6" s="2242"/>
      <c r="CH6" s="2242"/>
      <c r="CI6" s="2242"/>
      <c r="CJ6" s="2242"/>
      <c r="CK6" s="2242"/>
      <c r="CL6" s="2242"/>
      <c r="CM6" s="2242"/>
      <c r="CN6" s="2242"/>
      <c r="CO6" s="2242"/>
      <c r="CP6" s="2242"/>
      <c r="CQ6" s="2242"/>
      <c r="CR6" s="2242"/>
      <c r="CS6" s="2242"/>
      <c r="CT6" s="2242"/>
      <c r="CU6" s="2242"/>
      <c r="CV6" s="2242"/>
      <c r="CW6" s="2243"/>
    </row>
    <row r="7" spans="2:126" ht="9" customHeight="1" x14ac:dyDescent="0.2">
      <c r="B7" s="335"/>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2"/>
      <c r="AT7" s="332"/>
      <c r="AU7" s="332"/>
      <c r="AV7" s="332"/>
      <c r="AW7" s="332"/>
      <c r="AX7" s="332"/>
      <c r="AY7" s="332"/>
      <c r="AZ7" s="332"/>
      <c r="BA7" s="332"/>
      <c r="BB7" s="332"/>
      <c r="BC7" s="332"/>
      <c r="BD7" s="332"/>
      <c r="BE7" s="332"/>
      <c r="BF7" s="332"/>
      <c r="BG7" s="332"/>
      <c r="BH7" s="332"/>
      <c r="BI7" s="332"/>
      <c r="BJ7" s="332"/>
      <c r="BK7" s="332"/>
      <c r="BL7" s="332"/>
      <c r="BM7" s="332"/>
      <c r="BN7" s="332"/>
      <c r="BO7" s="332"/>
      <c r="BP7" s="332"/>
      <c r="BQ7" s="332"/>
      <c r="BR7" s="332"/>
      <c r="BS7" s="332"/>
      <c r="BT7" s="332"/>
      <c r="BU7" s="332"/>
      <c r="BV7" s="332"/>
      <c r="BW7" s="332"/>
      <c r="BX7" s="332"/>
      <c r="BY7" s="332"/>
      <c r="BZ7" s="332"/>
      <c r="CA7" s="332"/>
      <c r="CB7" s="332"/>
      <c r="CC7" s="332"/>
      <c r="CD7" s="332"/>
      <c r="CE7" s="332"/>
      <c r="CF7" s="332"/>
      <c r="CG7" s="332"/>
      <c r="CH7" s="332"/>
      <c r="CI7" s="332"/>
      <c r="CJ7" s="332"/>
      <c r="CK7" s="332"/>
      <c r="CL7" s="332"/>
      <c r="CM7" s="332"/>
      <c r="CN7" s="332"/>
      <c r="CO7" s="332"/>
      <c r="CP7" s="332"/>
      <c r="CQ7" s="332"/>
      <c r="CR7" s="332"/>
      <c r="CS7" s="332"/>
      <c r="CT7" s="332"/>
      <c r="CU7" s="332"/>
      <c r="CV7" s="332"/>
      <c r="CW7" s="333"/>
    </row>
    <row r="8" spans="2:126" ht="31.5" customHeight="1" x14ac:dyDescent="0.2">
      <c r="B8" s="334" t="s">
        <v>137</v>
      </c>
      <c r="C8" s="2244">
        <f>+FINANC!C9</f>
        <v>0</v>
      </c>
      <c r="D8" s="2244"/>
      <c r="E8" s="2244"/>
      <c r="F8" s="2244"/>
      <c r="G8" s="2244"/>
      <c r="H8" s="2244"/>
      <c r="I8" s="2244"/>
      <c r="J8" s="2244"/>
      <c r="K8" s="2244"/>
      <c r="L8" s="2244"/>
      <c r="M8" s="2244"/>
      <c r="N8" s="2244"/>
      <c r="O8" s="2244"/>
      <c r="P8" s="2244"/>
      <c r="Q8" s="2244"/>
      <c r="R8" s="2244"/>
      <c r="S8" s="2244"/>
      <c r="T8" s="2244"/>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c r="AT8" s="2244"/>
      <c r="AU8" s="2244"/>
      <c r="AV8" s="2244"/>
      <c r="AW8" s="2244"/>
      <c r="AX8" s="2244"/>
      <c r="AY8" s="2244"/>
      <c r="AZ8" s="2244"/>
      <c r="BA8" s="2244"/>
      <c r="BB8" s="2244"/>
      <c r="BC8" s="2244"/>
      <c r="BD8" s="2244"/>
      <c r="BE8" s="2244"/>
      <c r="BF8" s="2244"/>
      <c r="BG8" s="2244"/>
      <c r="BH8" s="2244"/>
      <c r="BI8" s="2244"/>
      <c r="BJ8" s="2244"/>
      <c r="BK8" s="2244"/>
      <c r="BL8" s="2244"/>
      <c r="BM8" s="2244"/>
      <c r="BN8" s="2244"/>
      <c r="BO8" s="2244"/>
      <c r="BP8" s="2244"/>
      <c r="BQ8" s="2244"/>
      <c r="BR8" s="2244"/>
      <c r="BS8" s="2244"/>
      <c r="BT8" s="2244"/>
      <c r="BU8" s="2244"/>
      <c r="BV8" s="2244"/>
      <c r="BW8" s="2244"/>
      <c r="BX8" s="2244"/>
      <c r="BY8" s="2244"/>
      <c r="BZ8" s="2244"/>
      <c r="CA8" s="2244"/>
      <c r="CB8" s="2244"/>
      <c r="CC8" s="2244"/>
      <c r="CD8" s="2244"/>
      <c r="CE8" s="2244"/>
      <c r="CF8" s="2244"/>
      <c r="CG8" s="2244"/>
      <c r="CH8" s="2244"/>
      <c r="CI8" s="2244"/>
      <c r="CJ8" s="2244"/>
      <c r="CK8" s="2244"/>
      <c r="CL8" s="2244"/>
      <c r="CM8" s="2244"/>
      <c r="CN8" s="2244"/>
      <c r="CO8" s="2244"/>
      <c r="CP8" s="2244"/>
      <c r="CQ8" s="2244"/>
      <c r="CR8" s="2244"/>
      <c r="CS8" s="2244"/>
      <c r="CT8" s="2244"/>
      <c r="CU8" s="2244"/>
      <c r="CV8" s="2244"/>
      <c r="CW8" s="2245"/>
    </row>
    <row r="9" spans="2:126" ht="23.25" customHeight="1" thickBot="1" x14ac:dyDescent="0.25">
      <c r="B9" s="14"/>
      <c r="CW9" s="15"/>
      <c r="DB9" s="246"/>
      <c r="DC9" s="246"/>
      <c r="DD9" s="246"/>
      <c r="DN9" s="246"/>
      <c r="DO9" s="246"/>
      <c r="DP9" s="246"/>
    </row>
    <row r="10" spans="2:126" ht="21.75" customHeight="1" thickBot="1" x14ac:dyDescent="0.25">
      <c r="B10" s="1615" t="s">
        <v>1191</v>
      </c>
      <c r="C10" s="1616"/>
      <c r="D10" s="1616"/>
      <c r="E10" s="1616"/>
      <c r="F10" s="1616"/>
      <c r="G10" s="1616"/>
      <c r="H10" s="1616"/>
      <c r="I10" s="1616"/>
      <c r="J10" s="1616"/>
      <c r="K10" s="1616"/>
      <c r="L10" s="1616"/>
      <c r="M10" s="1616"/>
      <c r="N10" s="1616"/>
      <c r="O10" s="1616"/>
      <c r="P10" s="1616"/>
      <c r="Q10" s="1616"/>
      <c r="R10" s="1616"/>
      <c r="S10" s="1616"/>
      <c r="T10" s="1616"/>
      <c r="U10" s="1616"/>
      <c r="V10" s="1616"/>
      <c r="W10" s="1616"/>
      <c r="X10" s="1616"/>
      <c r="Y10" s="1616"/>
      <c r="Z10" s="1616"/>
      <c r="AA10" s="1616"/>
      <c r="AB10" s="1616"/>
      <c r="AC10" s="1616"/>
      <c r="AD10" s="1616"/>
      <c r="AE10" s="1616"/>
      <c r="AF10" s="1616"/>
      <c r="AG10" s="1616"/>
      <c r="AH10" s="1616"/>
      <c r="AI10" s="1616"/>
      <c r="AJ10" s="1616"/>
      <c r="AK10" s="1616"/>
      <c r="AL10" s="1616"/>
      <c r="AM10" s="1616"/>
      <c r="AN10" s="1616"/>
      <c r="AO10" s="1616"/>
      <c r="AP10" s="1616"/>
      <c r="AQ10" s="1616"/>
      <c r="AR10" s="1616"/>
      <c r="AS10" s="1616"/>
      <c r="AT10" s="1616"/>
      <c r="AU10" s="1616"/>
      <c r="AV10" s="1616"/>
      <c r="AW10" s="1616"/>
      <c r="AX10" s="1616"/>
      <c r="AY10" s="1616"/>
      <c r="AZ10" s="1616"/>
      <c r="BA10" s="1616"/>
      <c r="BB10" s="1616"/>
      <c r="BC10" s="1616"/>
      <c r="BD10" s="1616"/>
      <c r="BE10" s="1616"/>
      <c r="BF10" s="1616"/>
      <c r="BG10" s="1616"/>
      <c r="BH10" s="1616"/>
      <c r="BI10" s="1616"/>
      <c r="BJ10" s="1616"/>
      <c r="BK10" s="1616"/>
      <c r="BL10" s="1616"/>
      <c r="BM10" s="1616"/>
      <c r="BN10" s="1616"/>
      <c r="BO10" s="1616"/>
      <c r="BP10" s="1616"/>
      <c r="BQ10" s="1616"/>
      <c r="BR10" s="1616"/>
      <c r="BS10" s="1616"/>
      <c r="BT10" s="1616"/>
      <c r="BU10" s="1616"/>
      <c r="BV10" s="1616"/>
      <c r="BW10" s="1616"/>
      <c r="BX10" s="1616"/>
      <c r="BY10" s="1616"/>
      <c r="BZ10" s="1616"/>
      <c r="CA10" s="1616"/>
      <c r="CB10" s="1616"/>
      <c r="CC10" s="1616"/>
      <c r="CD10" s="1616"/>
      <c r="CE10" s="1616"/>
      <c r="CF10" s="1616"/>
      <c r="CG10" s="1616"/>
      <c r="CH10" s="1616"/>
      <c r="CI10" s="1616"/>
      <c r="CJ10" s="1616"/>
      <c r="CK10" s="1616"/>
      <c r="CL10" s="1616"/>
      <c r="CM10" s="1616"/>
      <c r="CN10" s="1616"/>
      <c r="CO10" s="1616"/>
      <c r="CP10" s="1616"/>
      <c r="CQ10" s="1616"/>
      <c r="CR10" s="1616"/>
      <c r="CS10" s="1616"/>
      <c r="CT10" s="1616"/>
      <c r="CU10" s="1616"/>
      <c r="CV10" s="1616"/>
      <c r="CW10" s="1931"/>
    </row>
    <row r="11" spans="2:126" ht="15.75" customHeight="1" x14ac:dyDescent="0.2">
      <c r="B11" s="2249" t="s">
        <v>210</v>
      </c>
      <c r="C11" s="2249" t="s">
        <v>5</v>
      </c>
      <c r="D11" s="2252" t="s">
        <v>93</v>
      </c>
      <c r="E11" s="2255" t="s">
        <v>109</v>
      </c>
      <c r="F11" s="2266"/>
      <c r="G11" s="2266"/>
      <c r="H11" s="2267"/>
      <c r="I11" s="2246" t="s">
        <v>110</v>
      </c>
      <c r="J11" s="2247"/>
      <c r="K11" s="2247"/>
      <c r="L11" s="2248"/>
      <c r="M11" s="2255" t="s">
        <v>111</v>
      </c>
      <c r="N11" s="2256"/>
      <c r="O11" s="2256"/>
      <c r="P11" s="2257"/>
      <c r="Q11" s="2246" t="s">
        <v>112</v>
      </c>
      <c r="R11" s="2247"/>
      <c r="S11" s="2247"/>
      <c r="T11" s="2248"/>
      <c r="U11" s="2255" t="s">
        <v>113</v>
      </c>
      <c r="V11" s="2256"/>
      <c r="W11" s="2256"/>
      <c r="X11" s="2257"/>
      <c r="Y11" s="2246" t="s">
        <v>114</v>
      </c>
      <c r="Z11" s="2247"/>
      <c r="AA11" s="2247"/>
      <c r="AB11" s="2248"/>
      <c r="AC11" s="2255" t="s">
        <v>115</v>
      </c>
      <c r="AD11" s="2256"/>
      <c r="AE11" s="2256"/>
      <c r="AF11" s="2257"/>
      <c r="AG11" s="2246" t="s">
        <v>116</v>
      </c>
      <c r="AH11" s="2247"/>
      <c r="AI11" s="2247"/>
      <c r="AJ11" s="2248"/>
      <c r="AK11" s="2255" t="s">
        <v>117</v>
      </c>
      <c r="AL11" s="2256"/>
      <c r="AM11" s="2256"/>
      <c r="AN11" s="2257"/>
      <c r="AO11" s="2246" t="s">
        <v>118</v>
      </c>
      <c r="AP11" s="2247"/>
      <c r="AQ11" s="2247"/>
      <c r="AR11" s="2248"/>
      <c r="AS11" s="2255" t="s">
        <v>119</v>
      </c>
      <c r="AT11" s="2256"/>
      <c r="AU11" s="2256"/>
      <c r="AV11" s="2257"/>
      <c r="AW11" s="2246" t="s">
        <v>120</v>
      </c>
      <c r="AX11" s="2247"/>
      <c r="AY11" s="2247"/>
      <c r="AZ11" s="2248"/>
      <c r="BA11" s="2246" t="s">
        <v>237</v>
      </c>
      <c r="BB11" s="2247"/>
      <c r="BC11" s="2247"/>
      <c r="BD11" s="2248"/>
      <c r="BE11" s="2246" t="s">
        <v>238</v>
      </c>
      <c r="BF11" s="2247"/>
      <c r="BG11" s="2247"/>
      <c r="BH11" s="2248"/>
      <c r="BI11" s="2246" t="s">
        <v>239</v>
      </c>
      <c r="BJ11" s="2247"/>
      <c r="BK11" s="2247"/>
      <c r="BL11" s="2248"/>
      <c r="BM11" s="2246" t="s">
        <v>240</v>
      </c>
      <c r="BN11" s="2247"/>
      <c r="BO11" s="2247"/>
      <c r="BP11" s="2248"/>
      <c r="BQ11" s="2246" t="s">
        <v>241</v>
      </c>
      <c r="BR11" s="2247"/>
      <c r="BS11" s="2247"/>
      <c r="BT11" s="2248"/>
      <c r="BU11" s="2246" t="s">
        <v>242</v>
      </c>
      <c r="BV11" s="2247"/>
      <c r="BW11" s="2247"/>
      <c r="BX11" s="2248"/>
      <c r="BY11" s="2246" t="s">
        <v>1231</v>
      </c>
      <c r="BZ11" s="2247"/>
      <c r="CA11" s="2247"/>
      <c r="CB11" s="2248"/>
      <c r="CC11" s="2246" t="s">
        <v>1232</v>
      </c>
      <c r="CD11" s="2247"/>
      <c r="CE11" s="2247"/>
      <c r="CF11" s="2248"/>
      <c r="CG11" s="2246" t="s">
        <v>1233</v>
      </c>
      <c r="CH11" s="2247"/>
      <c r="CI11" s="2247"/>
      <c r="CJ11" s="2248"/>
      <c r="CK11" s="2246" t="s">
        <v>1234</v>
      </c>
      <c r="CL11" s="2247"/>
      <c r="CM11" s="2247"/>
      <c r="CN11" s="2248"/>
      <c r="CO11" s="2246" t="s">
        <v>1235</v>
      </c>
      <c r="CP11" s="2247"/>
      <c r="CQ11" s="2247"/>
      <c r="CR11" s="2248"/>
      <c r="CS11" s="2246" t="s">
        <v>1248</v>
      </c>
      <c r="CT11" s="2247"/>
      <c r="CU11" s="2247"/>
      <c r="CV11" s="2248"/>
      <c r="CW11" s="2264" t="s">
        <v>64</v>
      </c>
    </row>
    <row r="12" spans="2:126" ht="15.75" customHeight="1" x14ac:dyDescent="0.2">
      <c r="B12" s="2250"/>
      <c r="C12" s="2250"/>
      <c r="D12" s="2253"/>
      <c r="E12" s="2258">
        <f>OBJETIVOS!M12</f>
        <v>0</v>
      </c>
      <c r="F12" s="2259"/>
      <c r="G12" s="2259"/>
      <c r="H12" s="2262" t="str">
        <f>IF(OBJETIVOS!$U$8&lt;13,2016,(IF(OBJETIVOS!$U$8&lt;25,2017,(IF(OBJETIVOS!$U$8&lt;37,2018,(IF(OBJETIVOS!$U$8&lt;49,2019,(IF(OBJETIVOS!$U$8&lt;61,2020,(IF(OBJETIVOS!$U$8&lt;73,2021,"xx")))))))))))</f>
        <v>xx</v>
      </c>
      <c r="I12" s="2258">
        <f>IF(E12=OBJETIVOS!$B$70,OBJETIVOS!$B$71,(IF(E12=OBJETIVOS!$B$71,OBJETIVOS!$B$72,(IF(E12=OBJETIVOS!$B$72,OBJETIVOS!$B$73,(IF(E12=OBJETIVOS!$B$73,OBJETIVOS!$B$74,(IF(E12=OBJETIVOS!$B$74,OBJETIVOS!$B$75,(IF(E12=OBJETIVOS!$B$75,OBJETIVOS!$B$76,(IF(E12=OBJETIVOS!$B$76,OBJETIVOS!$B$77,(IF(E12=OBJETIVOS!$B$77,OBJETIVOS!$B$78,(IF(E12=OBJETIVOS!$B$78,OBJETIVOS!$B$79,(IF(E12=OBJETIVOS!$B$79,OBJETIVOS!$B$80,(IF(E12=OBJETIVOS!$B$80,OBJETIVOS!$B$81,(IF(E12=OBJETIVOS!$B$81,OBJETIVOS!$B$70,0)))))))))))))))))))))))</f>
        <v>0</v>
      </c>
      <c r="J12" s="2259"/>
      <c r="K12" s="2259"/>
      <c r="L12" s="2262" t="e">
        <f>IF(OBJETIVOS!$B$92&lt;13,2016,(IF(OBJETIVOS!$B$92&lt;25,2017,(IF(OBJETIVOS!$B$92&lt;37,2018,(IF(OBJETIVOS!$B$92&lt;49,2019,(IF(OBJETIVOS!$B$92&lt;61,2020,(IF(OBJETIVOS!$B$92&lt;73,2021,"xx")))))))))))</f>
        <v>#VALUE!</v>
      </c>
      <c r="M12" s="2258">
        <f>IF(I12=OBJETIVOS!$B$70,OBJETIVOS!$B$71,(IF(I12=OBJETIVOS!$B$71,OBJETIVOS!$B$72,(IF(I12=OBJETIVOS!$B$72,OBJETIVOS!$B$73,(IF(I12=OBJETIVOS!$B$73,OBJETIVOS!$B$74,(IF(I12=OBJETIVOS!$B$74,OBJETIVOS!$B$75,(IF(I12=OBJETIVOS!$B$75,OBJETIVOS!$B$76,(IF(I12=OBJETIVOS!$B$76,OBJETIVOS!$B$77,(IF(I12=OBJETIVOS!$B$77,OBJETIVOS!$B$78,(IF(I12=OBJETIVOS!$B$78,OBJETIVOS!$B$79,(IF(I12=OBJETIVOS!$B$79,OBJETIVOS!$B$80,(IF(I12=OBJETIVOS!$B$80,OBJETIVOS!$B$81,(IF(I12=OBJETIVOS!$B$81,OBJETIVOS!$B$70,0)))))))))))))))))))))))</f>
        <v>0</v>
      </c>
      <c r="N12" s="2259"/>
      <c r="O12" s="2259"/>
      <c r="P12" s="2262" t="e">
        <f>IF(OBJETIVOS!$B$93&lt;13,2016,(IF(OBJETIVOS!$B$93&lt;25,2017,(IF(OBJETIVOS!$B$93&lt;37,2018,(IF(OBJETIVOS!$B$93&lt;49,2019,(IF(OBJETIVOS!$B$93&lt;61,2020,(IF(OBJETIVOS!$B$93&lt;73,2021,"xx")))))))))))</f>
        <v>#VALUE!</v>
      </c>
      <c r="Q12" s="2258">
        <f>IF(M12=OBJETIVOS!$B$70,OBJETIVOS!$B$71,(IF(M12=OBJETIVOS!$B$71,OBJETIVOS!$B$72,(IF(M12=OBJETIVOS!$B$72,OBJETIVOS!$B$73,(IF(M12=OBJETIVOS!$B$73,OBJETIVOS!$B$74,(IF(M12=OBJETIVOS!$B$74,OBJETIVOS!$B$75,(IF(M12=OBJETIVOS!$B$75,OBJETIVOS!$B$76,(IF(M12=OBJETIVOS!$B$76,OBJETIVOS!$B$77,(IF(M12=OBJETIVOS!$B$77,OBJETIVOS!$B$78,(IF(M12=OBJETIVOS!$B$78,OBJETIVOS!$B$79,(IF(M12=OBJETIVOS!$B$79,OBJETIVOS!$B$80,(IF(M12=OBJETIVOS!$B$80,OBJETIVOS!$B$81,(IF(M12=OBJETIVOS!$B$81,OBJETIVOS!$B$70,0)))))))))))))))))))))))</f>
        <v>0</v>
      </c>
      <c r="R12" s="2259"/>
      <c r="S12" s="2259"/>
      <c r="T12" s="2262" t="e">
        <f>IF(OBJETIVOS!$B$94&lt;13,2016,(IF(OBJETIVOS!$B$94&lt;25,2017,(IF(OBJETIVOS!$B$94&lt;37,2018,(IF(OBJETIVOS!$B$94&lt;49,2019,(IF(OBJETIVOS!$B$94&lt;61,2020,(IF(OBJETIVOS!$B$94&lt;73,2021,"xx")))))))))))</f>
        <v>#VALUE!</v>
      </c>
      <c r="U12" s="2258">
        <f>IF(Q12=OBJETIVOS!$B$70,OBJETIVOS!$B$71,(IF(Q12=OBJETIVOS!$B$71,OBJETIVOS!$B$72,(IF(Q12=OBJETIVOS!$B$72,OBJETIVOS!$B$73,(IF(Q12=OBJETIVOS!$B$73,OBJETIVOS!$B$74,(IF(Q12=OBJETIVOS!$B$74,OBJETIVOS!$B$75,(IF(Q12=OBJETIVOS!$B$75,OBJETIVOS!$B$76,(IF(Q12=OBJETIVOS!$B$76,OBJETIVOS!$B$77,(IF(Q12=OBJETIVOS!$B$77,OBJETIVOS!$B$78,(IF(Q12=OBJETIVOS!$B$78,OBJETIVOS!$B$79,(IF(Q12=OBJETIVOS!$B$79,OBJETIVOS!$B$80,(IF(Q12=OBJETIVOS!$B$80,OBJETIVOS!$B$81,(IF(Q12=OBJETIVOS!$B$81,OBJETIVOS!$B$70,0)))))))))))))))))))))))</f>
        <v>0</v>
      </c>
      <c r="V12" s="2259"/>
      <c r="W12" s="2259"/>
      <c r="X12" s="2262" t="e">
        <f>IF(OBJETIVOS!$B$95&lt;13,2016,(IF(OBJETIVOS!$B$95&lt;25,2017,(IF(OBJETIVOS!$B$95&lt;37,2018,(IF(OBJETIVOS!$B$95&lt;49,2019,(IF(OBJETIVOS!$B$95&lt;61,2020,(IF(OBJETIVOS!$B$95&lt;73,2021,"xx")))))))))))</f>
        <v>#VALUE!</v>
      </c>
      <c r="Y12" s="2258">
        <f>IF(U12=OBJETIVOS!$B$70,OBJETIVOS!$B$71,(IF(U12=OBJETIVOS!$B$71,OBJETIVOS!$B$72,(IF(U12=OBJETIVOS!$B$72,OBJETIVOS!$B$73,(IF(U12=OBJETIVOS!$B$73,OBJETIVOS!$B$74,(IF(U12=OBJETIVOS!$B$74,OBJETIVOS!$B$75,(IF(U12=OBJETIVOS!$B$75,OBJETIVOS!$B$76,(IF(U12=OBJETIVOS!$B$76,OBJETIVOS!$B$77,(IF(U12=OBJETIVOS!$B$77,OBJETIVOS!$B$78,(IF(U12=OBJETIVOS!$B$78,OBJETIVOS!$B$79,(IF(U12=OBJETIVOS!$B$79,OBJETIVOS!$B$80,(IF(U12=OBJETIVOS!$B$80,OBJETIVOS!$B$81,(IF(U12=OBJETIVOS!$B$81,OBJETIVOS!$B$70,0)))))))))))))))))))))))</f>
        <v>0</v>
      </c>
      <c r="Z12" s="2259"/>
      <c r="AA12" s="2259"/>
      <c r="AB12" s="2262" t="e">
        <f>IF(OBJETIVOS!$B$96&lt;13,2016,(IF(OBJETIVOS!$B$96&lt;25,2017,(IF(OBJETIVOS!$B$96&lt;37,2018,(IF(OBJETIVOS!$B$96&lt;49,2019,(IF(OBJETIVOS!$B$96&lt;61,2020,(IF(OBJETIVOS!$B$96&lt;73,2021,"xx")))))))))))</f>
        <v>#VALUE!</v>
      </c>
      <c r="AC12" s="2258">
        <f>IF(Y12=OBJETIVOS!$B$70,OBJETIVOS!$B$71,(IF(Y12=OBJETIVOS!$B$71,OBJETIVOS!$B$72,(IF(Y12=OBJETIVOS!$B$72,OBJETIVOS!$B$73,(IF(Y12=OBJETIVOS!$B$73,OBJETIVOS!$B$74,(IF(Y12=OBJETIVOS!$B$74,OBJETIVOS!$B$75,(IF(Y12=OBJETIVOS!$B$75,OBJETIVOS!$B$76,(IF(Y12=OBJETIVOS!$B$76,OBJETIVOS!$B$77,(IF(Y12=OBJETIVOS!$B$77,OBJETIVOS!$B$78,(IF(Y12=OBJETIVOS!$B$78,OBJETIVOS!$B$79,(IF(Y12=OBJETIVOS!$B$79,OBJETIVOS!$B$80,(IF(Y12=OBJETIVOS!$B$80,OBJETIVOS!$B$81,(IF(Y12=OBJETIVOS!$B$81,OBJETIVOS!$B$70,0)))))))))))))))))))))))</f>
        <v>0</v>
      </c>
      <c r="AD12" s="2259"/>
      <c r="AE12" s="2259"/>
      <c r="AF12" s="2262" t="e">
        <f>IF(OBJETIVOS!$B$97&lt;13,2016,(IF(OBJETIVOS!$B$97&lt;25,2017,(IF(OBJETIVOS!$B$97&lt;37,2018,(IF(OBJETIVOS!$B$97&lt;49,2019,(IF(OBJETIVOS!$B$97&lt;61,2020,(IF(OBJETIVOS!$B$97&lt;73,2021,"xx")))))))))))</f>
        <v>#VALUE!</v>
      </c>
      <c r="AG12" s="2258">
        <f>IF(AC12=OBJETIVOS!$B$70,OBJETIVOS!$B$71,(IF(AC12=OBJETIVOS!$B$71,OBJETIVOS!$B$72,(IF(AC12=OBJETIVOS!$B$72,OBJETIVOS!$B$73,(IF(AC12=OBJETIVOS!$B$73,OBJETIVOS!$B$74,(IF(AC12=OBJETIVOS!$B$74,OBJETIVOS!$B$75,(IF(AC12=OBJETIVOS!$B$75,OBJETIVOS!$B$76,(IF(AC12=OBJETIVOS!$B$76,OBJETIVOS!$B$77,(IF(AC12=OBJETIVOS!$B$77,OBJETIVOS!$B$78,(IF(AC12=OBJETIVOS!$B$78,OBJETIVOS!$B$79,(IF(AC12=OBJETIVOS!$B$79,OBJETIVOS!$B$80,(IF(AC12=OBJETIVOS!$B$80,OBJETIVOS!$B$81,(IF(AC12=OBJETIVOS!$B$81,OBJETIVOS!$B$70,0)))))))))))))))))))))))</f>
        <v>0</v>
      </c>
      <c r="AH12" s="2259"/>
      <c r="AI12" s="2259"/>
      <c r="AJ12" s="2262" t="e">
        <f>IF(OBJETIVOS!$B$98&lt;13,2016,(IF(OBJETIVOS!$B$98&lt;25,2017,(IF(OBJETIVOS!$B$98&lt;37,2018,(IF(OBJETIVOS!$B$98&lt;49,2019,(IF(OBJETIVOS!$B$98&lt;61,2020,(IF(OBJETIVOS!$B$98&lt;73,2021,"xx")))))))))))</f>
        <v>#VALUE!</v>
      </c>
      <c r="AK12" s="2258">
        <f>IF(AG12=OBJETIVOS!$B$70,OBJETIVOS!$B$71,(IF(AG12=OBJETIVOS!$B$71,OBJETIVOS!$B$72,(IF(AG12=OBJETIVOS!$B$72,OBJETIVOS!$B$73,(IF(AG12=OBJETIVOS!$B$73,OBJETIVOS!$B$74,(IF(AG12=OBJETIVOS!$B$74,OBJETIVOS!$B$75,(IF(AG12=OBJETIVOS!$B$75,OBJETIVOS!$B$76,(IF(AG12=OBJETIVOS!$B$76,OBJETIVOS!$B$77,(IF(AG12=OBJETIVOS!$B$77,OBJETIVOS!$B$78,(IF(AG12=OBJETIVOS!$B$78,OBJETIVOS!$B$79,(IF(AG12=OBJETIVOS!$B$79,OBJETIVOS!$B$80,(IF(AG12=OBJETIVOS!$B$80,OBJETIVOS!$B$81,(IF(AG12=OBJETIVOS!$B$81,OBJETIVOS!$B$70,0)))))))))))))))))))))))</f>
        <v>0</v>
      </c>
      <c r="AL12" s="2259"/>
      <c r="AM12" s="2259"/>
      <c r="AN12" s="2262" t="e">
        <f>IF(OBJETIVOS!$B$99&lt;13,2016,(IF(OBJETIVOS!$B$99&lt;25,2017,(IF(OBJETIVOS!$B$99&lt;37,2018,(IF(OBJETIVOS!$B$99&lt;49,2019,(IF(OBJETIVOS!$B$99&lt;61,2020,(IF(OBJETIVOS!$B$99&lt;73,2021,"xx")))))))))))</f>
        <v>#VALUE!</v>
      </c>
      <c r="AO12" s="2258">
        <f>IF(AK12=OBJETIVOS!$B$70,OBJETIVOS!$B$71,(IF(AK12=OBJETIVOS!$B$71,OBJETIVOS!$B$72,(IF(AK12=OBJETIVOS!$B$72,OBJETIVOS!$B$73,(IF(AK12=OBJETIVOS!$B$73,OBJETIVOS!$B$74,(IF(AK12=OBJETIVOS!$B$74,OBJETIVOS!$B$75,(IF(AK12=OBJETIVOS!$B$75,OBJETIVOS!$B$76,(IF(AK12=OBJETIVOS!$B$76,OBJETIVOS!$B$77,(IF(AK12=OBJETIVOS!$B$77,OBJETIVOS!$B$78,(IF(AK12=OBJETIVOS!$B$78,OBJETIVOS!$B$79,(IF(AK12=OBJETIVOS!$B$79,OBJETIVOS!$B$80,(IF(AK12=OBJETIVOS!$B$80,OBJETIVOS!$B$81,(IF(AK12=OBJETIVOS!$B$81,OBJETIVOS!$B$70,0)))))))))))))))))))))))</f>
        <v>0</v>
      </c>
      <c r="AP12" s="2259"/>
      <c r="AQ12" s="2259"/>
      <c r="AR12" s="2262" t="e">
        <f>IF(OBJETIVOS!$B$100&lt;13,2016,(IF(OBJETIVOS!$B$100&lt;25,2017,(IF(OBJETIVOS!$B$100&lt;37,2018,(IF(OBJETIVOS!$B$100&lt;49,2019,(IF(OBJETIVOS!$B$100&lt;61,2020,(IF(OBJETIVOS!$B$100&lt;73,2021,"xx")))))))))))</f>
        <v>#VALUE!</v>
      </c>
      <c r="AS12" s="2258">
        <f>IF(AO12=OBJETIVOS!$B$70,OBJETIVOS!$B$71,(IF(AO12=OBJETIVOS!$B$71,OBJETIVOS!$B$72,(IF(AO12=OBJETIVOS!$B$72,OBJETIVOS!$B$73,(IF(AO12=OBJETIVOS!$B$73,OBJETIVOS!$B$74,(IF(AO12=OBJETIVOS!$B$74,OBJETIVOS!$B$75,(IF(AO12=OBJETIVOS!$B$75,OBJETIVOS!$B$76,(IF(AO12=OBJETIVOS!$B$76,OBJETIVOS!$B$77,(IF(AO12=OBJETIVOS!$B$77,OBJETIVOS!$B$78,(IF(AO12=OBJETIVOS!$B$78,OBJETIVOS!$B$79,(IF(AO12=OBJETIVOS!$B$79,OBJETIVOS!$B$80,(IF(AO12=OBJETIVOS!$B$80,OBJETIVOS!$B$81,(IF(AO12=OBJETIVOS!$B$81,OBJETIVOS!$B$70,0)))))))))))))))))))))))</f>
        <v>0</v>
      </c>
      <c r="AT12" s="2259"/>
      <c r="AU12" s="2259"/>
      <c r="AV12" s="2262" t="e">
        <f>IF(OBJETIVOS!$B$101&lt;13,2016,(IF(OBJETIVOS!$B$101&lt;25,2017,(IF(OBJETIVOS!$B$101&lt;37,2018,(IF(OBJETIVOS!$B$101&lt;49,2019,(IF(OBJETIVOS!$B$101&lt;61,2020,(IF(OBJETIVOS!$B$101&lt;73,2021,"xx")))))))))))</f>
        <v>#VALUE!</v>
      </c>
      <c r="AW12" s="2258">
        <f>IF(AS12=OBJETIVOS!$B$70,OBJETIVOS!$B$71,(IF(AS12=OBJETIVOS!$B$71,OBJETIVOS!$B$72,(IF(AS12=OBJETIVOS!$B$72,OBJETIVOS!$B$73,(IF(AS12=OBJETIVOS!$B$73,OBJETIVOS!$B$74,(IF(AS12=OBJETIVOS!$B$74,OBJETIVOS!$B$75,(IF(AS12=OBJETIVOS!$B$75,OBJETIVOS!$B$76,(IF(AS12=OBJETIVOS!$B$76,OBJETIVOS!$B$77,(IF(AS12=OBJETIVOS!$B$77,OBJETIVOS!$B$78,(IF(AS12=OBJETIVOS!$B$78,OBJETIVOS!$B$79,(IF(AS12=OBJETIVOS!$B$79,OBJETIVOS!$B$80,(IF(AS12=OBJETIVOS!$B$80,OBJETIVOS!$B$81,(IF(AS12=OBJETIVOS!$B$81,OBJETIVOS!$B$70,0)))))))))))))))))))))))</f>
        <v>0</v>
      </c>
      <c r="AX12" s="2259"/>
      <c r="AY12" s="2259"/>
      <c r="AZ12" s="2262" t="e">
        <f>IF(OBJETIVOS!$B$102&lt;13,2016,(IF(OBJETIVOS!$B$102&lt;25,2017,(IF(OBJETIVOS!$B$102&lt;37,2018,(IF(OBJETIVOS!$B$102&lt;49,2019,(IF(OBJETIVOS!$B$102&lt;61,2020,(IF(OBJETIVOS!$B$102&lt;73,2021,"xx")))))))))))</f>
        <v>#VALUE!</v>
      </c>
      <c r="BA12" s="2270">
        <f>IF(AW12=OBJETIVOS!$B$70,OBJETIVOS!$B$71,(IF(AW12=OBJETIVOS!$B$71,OBJETIVOS!$B$72,(IF(AW12=OBJETIVOS!$B$72,OBJETIVOS!$B$73,(IF(AW12=OBJETIVOS!$B$73,OBJETIVOS!$B$74,(IF(AW12=OBJETIVOS!$B$74,OBJETIVOS!$B$75,(IF(AW12=OBJETIVOS!$B$75,OBJETIVOS!$B$76,(IF(AW12=OBJETIVOS!$B$76,OBJETIVOS!$B$77,(IF(AW12=OBJETIVOS!$B$77,OBJETIVOS!$B$78,(IF(AW12=OBJETIVOS!$B$78,OBJETIVOS!$B$79,(IF(AW12=OBJETIVOS!$B$79,OBJETIVOS!$B$80,(IF(AW12=OBJETIVOS!$B$80,OBJETIVOS!$B$81,(IF(AW12=OBJETIVOS!$B$81,OBJETIVOS!$B$70,0)))))))))))))))))))))))</f>
        <v>0</v>
      </c>
      <c r="BB12" s="2271"/>
      <c r="BC12" s="2271"/>
      <c r="BD12" s="2268" t="e">
        <f>IF(OBJETIVOS!$B$103&lt;13,2010,(IF(OBJETIVOS!$B$103&lt;25,2011,(IF(OBJETIVOS!$B$103&lt;37,2012,(IF(OBJETIVOS!$B$103&lt;49,2013,(IF(OBJETIVOS!$B$103&lt;61,2014,(IF(OBJETIVOS!$B$103&lt;73,2015,"xx")))))))))))</f>
        <v>#VALUE!</v>
      </c>
      <c r="BE12" s="2270">
        <f>IF(BA12=OBJETIVOS!$B$70,OBJETIVOS!$B$71,(IF(BA12=OBJETIVOS!$B$71,OBJETIVOS!$B$72,(IF(BA12=OBJETIVOS!$B$72,OBJETIVOS!$B$73,(IF(BA12=OBJETIVOS!$B$73,OBJETIVOS!$B$74,(IF(BA12=OBJETIVOS!$B$74,OBJETIVOS!$B$75,(IF(BA12=OBJETIVOS!$B$75,OBJETIVOS!$B$76,(IF(BA12=OBJETIVOS!$B$76,OBJETIVOS!$B$77,(IF(BA12=OBJETIVOS!$B$77,OBJETIVOS!$B$78,(IF(BA12=OBJETIVOS!$B$78,OBJETIVOS!$B$79,(IF(BA12=OBJETIVOS!$B$79,OBJETIVOS!$B$80,(IF(BA12=OBJETIVOS!$B$80,OBJETIVOS!$B$81,(IF(BA12=OBJETIVOS!$B$81,OBJETIVOS!$B$70,0)))))))))))))))))))))))</f>
        <v>0</v>
      </c>
      <c r="BF12" s="2271"/>
      <c r="BG12" s="2271"/>
      <c r="BH12" s="2268" t="e">
        <f>IF(OBJETIVOS!$B$104&lt;13,2010,(IF(OBJETIVOS!$B$104&lt;25,2011,(IF(OBJETIVOS!$B$104&lt;37,2012,(IF(OBJETIVOS!$B$104&lt;49,2013,(IF(OBJETIVOS!$B$104&lt;61,2014,(IF(OBJETIVOS!$B$104&lt;73,2015,"xx")))))))))))</f>
        <v>#VALUE!</v>
      </c>
      <c r="BI12" s="2270">
        <f>IF(BE12=OBJETIVOS!$B$70,OBJETIVOS!$B$71,(IF(BE12=OBJETIVOS!$B$71,OBJETIVOS!$B$72,(IF(BE12=OBJETIVOS!$B$72,OBJETIVOS!$B$73,(IF(BE12=OBJETIVOS!$B$73,OBJETIVOS!$B$74,(IF(BE12=OBJETIVOS!$B$74,OBJETIVOS!$B$75,(IF(BE12=OBJETIVOS!$B$75,OBJETIVOS!$B$76,(IF(BE12=OBJETIVOS!$B$76,OBJETIVOS!$B$77,(IF(BE12=OBJETIVOS!$B$77,OBJETIVOS!$B$78,(IF(BE12=OBJETIVOS!$B$78,OBJETIVOS!$B$79,(IF(BE12=OBJETIVOS!$B$79,OBJETIVOS!$B$80,(IF(BE12=OBJETIVOS!$B$80,OBJETIVOS!$B$81,(IF(BE12=OBJETIVOS!$B$81,OBJETIVOS!$B$70,0)))))))))))))))))))))))</f>
        <v>0</v>
      </c>
      <c r="BJ12" s="2271"/>
      <c r="BK12" s="2271"/>
      <c r="BL12" s="2268" t="e">
        <f>IF(OBJETIVOS!$B$105&lt;13,2010,(IF(OBJETIVOS!$B$105&lt;25,2011,(IF(OBJETIVOS!$B$105&lt;37,2012,(IF(OBJETIVOS!$B$105&lt;49,2013,(IF(OBJETIVOS!$B$105&lt;61,2014,(IF(OBJETIVOS!$B$105&lt;73,2015,"xx")))))))))))</f>
        <v>#VALUE!</v>
      </c>
      <c r="BM12" s="2270">
        <f>IF(BI12=OBJETIVOS!$B$70,OBJETIVOS!$B$71,(IF(BI12=OBJETIVOS!$B$71,OBJETIVOS!$B$72,(IF(BI12=OBJETIVOS!$B$72,OBJETIVOS!$B$73,(IF(BI12=OBJETIVOS!$B$73,OBJETIVOS!$B$74,(IF(BI12=OBJETIVOS!$B$74,OBJETIVOS!$B$75,(IF(BI12=OBJETIVOS!$B$75,OBJETIVOS!$B$76,(IF(BI12=OBJETIVOS!$B$76,OBJETIVOS!$B$77,(IF(BI12=OBJETIVOS!$B$77,OBJETIVOS!$B$78,(IF(BI12=OBJETIVOS!$B$78,OBJETIVOS!$B$79,(IF(BI12=OBJETIVOS!$B$79,OBJETIVOS!$B$80,(IF(BI12=OBJETIVOS!$B$80,OBJETIVOS!$B$81,(IF(BI12=OBJETIVOS!$B$81,OBJETIVOS!$B$70,0)))))))))))))))))))))))</f>
        <v>0</v>
      </c>
      <c r="BN12" s="2271"/>
      <c r="BO12" s="2271"/>
      <c r="BP12" s="2268" t="e">
        <f>IF(OBJETIVOS!$B$106&lt;13,2010,(IF(OBJETIVOS!$B$106&lt;25,2011,(IF(OBJETIVOS!$B$106&lt;37,2012,(IF(OBJETIVOS!$B$106&lt;49,2013,(IF(OBJETIVOS!$B$106&lt;61,2014,(IF(OBJETIVOS!$B$106&lt;73,2015,"xx")))))))))))</f>
        <v>#VALUE!</v>
      </c>
      <c r="BQ12" s="2270">
        <f>IF(BM12=OBJETIVOS!$B$70,OBJETIVOS!$B$71,(IF(BM12=OBJETIVOS!$B$71,OBJETIVOS!$B$72,(IF(BM12=OBJETIVOS!$B$72,OBJETIVOS!$B$73,(IF(BM12=OBJETIVOS!$B$73,OBJETIVOS!$B$74,(IF(BM12=OBJETIVOS!$B$74,OBJETIVOS!$B$75,(IF(BM12=OBJETIVOS!$B$75,OBJETIVOS!$B$76,(IF(BM12=OBJETIVOS!$B$76,OBJETIVOS!$B$77,(IF(BM12=OBJETIVOS!$B$77,OBJETIVOS!$B$78,(IF(BM12=OBJETIVOS!$B$78,OBJETIVOS!$B$79,(IF(BM12=OBJETIVOS!$B$79,OBJETIVOS!$B$80,(IF(BM12=OBJETIVOS!$B$80,OBJETIVOS!$B$81,(IF(BM12=OBJETIVOS!$B$81,OBJETIVOS!$B$70,0)))))))))))))))))))))))</f>
        <v>0</v>
      </c>
      <c r="BR12" s="2271"/>
      <c r="BS12" s="2271"/>
      <c r="BT12" s="2268" t="e">
        <f>IF(OBJETIVOS!$B$107&lt;13,2010,(IF(OBJETIVOS!$B$107&lt;25,2011,(IF(OBJETIVOS!$B$107&lt;37,2012,(IF(OBJETIVOS!$B$107&lt;49,2013,(IF(OBJETIVOS!$B$107&lt;61,2014,(IF(OBJETIVOS!$B$107&lt;73,2015,"xx")))))))))))</f>
        <v>#VALUE!</v>
      </c>
      <c r="BU12" s="2270">
        <f>IF(BQ12=OBJETIVOS!$B$70,OBJETIVOS!$B$71,(IF(BQ12=OBJETIVOS!$B$71,OBJETIVOS!$B$72,(IF(BQ12=OBJETIVOS!$B$72,OBJETIVOS!$B$73,(IF(BQ12=OBJETIVOS!$B$73,OBJETIVOS!$B$74,(IF(BQ12=OBJETIVOS!$B$74,OBJETIVOS!$B$75,(IF(BQ12=OBJETIVOS!$B$75,OBJETIVOS!$B$76,(IF(BQ12=OBJETIVOS!$B$76,OBJETIVOS!$B$77,(IF(BQ12=OBJETIVOS!$B$77,OBJETIVOS!$B$78,(IF(BQ12=OBJETIVOS!$B$78,OBJETIVOS!$B$79,(IF(BQ12=OBJETIVOS!$B$79,OBJETIVOS!$B$80,(IF(BQ12=OBJETIVOS!$B$80,OBJETIVOS!$B$81,(IF(BQ12=OBJETIVOS!$B$81,OBJETIVOS!$B$70,0)))))))))))))))))))))))</f>
        <v>0</v>
      </c>
      <c r="BV12" s="2271"/>
      <c r="BW12" s="2271"/>
      <c r="BX12" s="2268" t="e">
        <f>IF(OBJETIVOS!$B$107&lt;13,2010,(IF(OBJETIVOS!$B$107&lt;25,2011,(IF(OBJETIVOS!$B$107&lt;37,2012,(IF(OBJETIVOS!$B$107&lt;49,2013,(IF(OBJETIVOS!$B$107&lt;61,2014,(IF(OBJETIVOS!$B$107&lt;73,2015,"xx")))))))))))</f>
        <v>#VALUE!</v>
      </c>
      <c r="BY12" s="2270">
        <f>IF(BU12=OBJETIVOS!$B$70,OBJETIVOS!$B$71,(IF(BU12=OBJETIVOS!$B$71,OBJETIVOS!$B$72,(IF(BU12=OBJETIVOS!$B$72,OBJETIVOS!$B$73,(IF(BU12=OBJETIVOS!$B$73,OBJETIVOS!$B$74,(IF(BU12=OBJETIVOS!$B$74,OBJETIVOS!$B$75,(IF(BU12=OBJETIVOS!$B$75,OBJETIVOS!$B$76,(IF(BU12=OBJETIVOS!$B$76,OBJETIVOS!$B$77,(IF(BU12=OBJETIVOS!$B$77,OBJETIVOS!$B$78,(IF(BU12=OBJETIVOS!$B$78,OBJETIVOS!$B$79,(IF(BU12=OBJETIVOS!$B$79,OBJETIVOS!$B$80,(IF(BU12=OBJETIVOS!$B$80,OBJETIVOS!$B$81,(IF(BU12=OBJETIVOS!$B$81,OBJETIVOS!$B$70,0)))))))))))))))))))))))</f>
        <v>0</v>
      </c>
      <c r="BZ12" s="2271"/>
      <c r="CA12" s="2271"/>
      <c r="CB12" s="2268" t="e">
        <f>IF(OBJETIVOS!$B$107&lt;13,2010,(IF(OBJETIVOS!$B$107&lt;25,2011,(IF(OBJETIVOS!$B$107&lt;37,2012,(IF(OBJETIVOS!$B$107&lt;49,2013,(IF(OBJETIVOS!$B$107&lt;61,2014,(IF(OBJETIVOS!$B$107&lt;73,2015,"xx")))))))))))</f>
        <v>#VALUE!</v>
      </c>
      <c r="CC12" s="2270">
        <f>IF(BY12=OBJETIVOS!$B$70,OBJETIVOS!$B$71,(IF(BY12=OBJETIVOS!$B$71,OBJETIVOS!$B$72,(IF(BY12=OBJETIVOS!$B$72,OBJETIVOS!$B$73,(IF(BY12=OBJETIVOS!$B$73,OBJETIVOS!$B$74,(IF(BY12=OBJETIVOS!$B$74,OBJETIVOS!$B$75,(IF(BY12=OBJETIVOS!$B$75,OBJETIVOS!$B$76,(IF(BY12=OBJETIVOS!$B$76,OBJETIVOS!$B$77,(IF(BY12=OBJETIVOS!$B$77,OBJETIVOS!$B$78,(IF(BY12=OBJETIVOS!$B$78,OBJETIVOS!$B$79,(IF(BY12=OBJETIVOS!$B$79,OBJETIVOS!$B$80,(IF(BY12=OBJETIVOS!$B$80,OBJETIVOS!$B$81,(IF(BY12=OBJETIVOS!$B$81,OBJETIVOS!$B$70,0)))))))))))))))))))))))</f>
        <v>0</v>
      </c>
      <c r="CD12" s="2271"/>
      <c r="CE12" s="2271"/>
      <c r="CF12" s="2268" t="e">
        <f>IF(OBJETIVOS!$B$107&lt;13,2010,(IF(OBJETIVOS!$B$107&lt;25,2011,(IF(OBJETIVOS!$B$107&lt;37,2012,(IF(OBJETIVOS!$B$107&lt;49,2013,(IF(OBJETIVOS!$B$107&lt;61,2014,(IF(OBJETIVOS!$B$107&lt;73,2015,"xx")))))))))))</f>
        <v>#VALUE!</v>
      </c>
      <c r="CG12" s="2270">
        <f>IF(CC12=OBJETIVOS!$B$70,OBJETIVOS!$B$71,(IF(CC12=OBJETIVOS!$B$71,OBJETIVOS!$B$72,(IF(CC12=OBJETIVOS!$B$72,OBJETIVOS!$B$73,(IF(CC12=OBJETIVOS!$B$73,OBJETIVOS!$B$74,(IF(CC12=OBJETIVOS!$B$74,OBJETIVOS!$B$75,(IF(CC12=OBJETIVOS!$B$75,OBJETIVOS!$B$76,(IF(CC12=OBJETIVOS!$B$76,OBJETIVOS!$B$77,(IF(CC12=OBJETIVOS!$B$77,OBJETIVOS!$B$78,(IF(CC12=OBJETIVOS!$B$78,OBJETIVOS!$B$79,(IF(CC12=OBJETIVOS!$B$79,OBJETIVOS!$B$80,(IF(CC12=OBJETIVOS!$B$80,OBJETIVOS!$B$81,(IF(CC12=OBJETIVOS!$B$81,OBJETIVOS!$B$70,0)))))))))))))))))))))))</f>
        <v>0</v>
      </c>
      <c r="CH12" s="2271"/>
      <c r="CI12" s="2271"/>
      <c r="CJ12" s="2268" t="e">
        <f>IF(OBJETIVOS!$B$107&lt;13,2010,(IF(OBJETIVOS!$B$107&lt;25,2011,(IF(OBJETIVOS!$B$107&lt;37,2012,(IF(OBJETIVOS!$B$107&lt;49,2013,(IF(OBJETIVOS!$B$107&lt;61,2014,(IF(OBJETIVOS!$B$107&lt;73,2015,"xx")))))))))))</f>
        <v>#VALUE!</v>
      </c>
      <c r="CK12" s="2270">
        <f>IF(CG12=OBJETIVOS!$B$70,OBJETIVOS!$B$71,(IF(CG12=OBJETIVOS!$B$71,OBJETIVOS!$B$72,(IF(CG12=OBJETIVOS!$B$72,OBJETIVOS!$B$73,(IF(CG12=OBJETIVOS!$B$73,OBJETIVOS!$B$74,(IF(CG12=OBJETIVOS!$B$74,OBJETIVOS!$B$75,(IF(CG12=OBJETIVOS!$B$75,OBJETIVOS!$B$76,(IF(CG12=OBJETIVOS!$B$76,OBJETIVOS!$B$77,(IF(CG12=OBJETIVOS!$B$77,OBJETIVOS!$B$78,(IF(CG12=OBJETIVOS!$B$78,OBJETIVOS!$B$79,(IF(CG12=OBJETIVOS!$B$79,OBJETIVOS!$B$80,(IF(CG12=OBJETIVOS!$B$80,OBJETIVOS!$B$81,(IF(CG12=OBJETIVOS!$B$81,OBJETIVOS!$B$70,0)))))))))))))))))))))))</f>
        <v>0</v>
      </c>
      <c r="CL12" s="2271"/>
      <c r="CM12" s="2271"/>
      <c r="CN12" s="2268" t="e">
        <f>IF(OBJETIVOS!$B$107&lt;13,2010,(IF(OBJETIVOS!$B$107&lt;25,2011,(IF(OBJETIVOS!$B$107&lt;37,2012,(IF(OBJETIVOS!$B$107&lt;49,2013,(IF(OBJETIVOS!$B$107&lt;61,2014,(IF(OBJETIVOS!$B$107&lt;73,2015,"xx")))))))))))</f>
        <v>#VALUE!</v>
      </c>
      <c r="CO12" s="2270">
        <f>IF(CK12=OBJETIVOS!$B$70,OBJETIVOS!$B$71,(IF(CK12=OBJETIVOS!$B$71,OBJETIVOS!$B$72,(IF(CK12=OBJETIVOS!$B$72,OBJETIVOS!$B$73,(IF(CK12=OBJETIVOS!$B$73,OBJETIVOS!$B$74,(IF(CK12=OBJETIVOS!$B$74,OBJETIVOS!$B$75,(IF(CK12=OBJETIVOS!$B$75,OBJETIVOS!$B$76,(IF(CK12=OBJETIVOS!$B$76,OBJETIVOS!$B$77,(IF(CK12=OBJETIVOS!$B$77,OBJETIVOS!$B$78,(IF(CK12=OBJETIVOS!$B$78,OBJETIVOS!$B$79,(IF(CK12=OBJETIVOS!$B$79,OBJETIVOS!$B$80,(IF(CK12=OBJETIVOS!$B$80,OBJETIVOS!$B$81,(IF(CK12=OBJETIVOS!$B$81,OBJETIVOS!$B$70,0)))))))))))))))))))))))</f>
        <v>0</v>
      </c>
      <c r="CP12" s="2271"/>
      <c r="CQ12" s="2271"/>
      <c r="CR12" s="2268" t="e">
        <f>IF(OBJETIVOS!$B$107&lt;13,2010,(IF(OBJETIVOS!$B$107&lt;25,2011,(IF(OBJETIVOS!$B$107&lt;37,2012,(IF(OBJETIVOS!$B$107&lt;49,2013,(IF(OBJETIVOS!$B$107&lt;61,2014,(IF(OBJETIVOS!$B$107&lt;73,2015,"xx")))))))))))</f>
        <v>#VALUE!</v>
      </c>
      <c r="CS12" s="2270">
        <f>IF(CO12=OBJETIVOS!$B$70,OBJETIVOS!$B$71,(IF(CO12=OBJETIVOS!$B$71,OBJETIVOS!$B$72,(IF(CO12=OBJETIVOS!$B$72,OBJETIVOS!$B$73,(IF(CO12=OBJETIVOS!$B$73,OBJETIVOS!$B$74,(IF(CO12=OBJETIVOS!$B$74,OBJETIVOS!$B$75,(IF(CO12=OBJETIVOS!$B$75,OBJETIVOS!$B$76,(IF(CO12=OBJETIVOS!$B$76,OBJETIVOS!$B$77,(IF(CO12=OBJETIVOS!$B$77,OBJETIVOS!$B$78,(IF(CO12=OBJETIVOS!$B$78,OBJETIVOS!$B$79,(IF(CO12=OBJETIVOS!$B$79,OBJETIVOS!$B$80,(IF(CO12=OBJETIVOS!$B$80,OBJETIVOS!$B$81,(IF(CO12=OBJETIVOS!$B$81,OBJETIVOS!$B$70,0)))))))))))))))))))))))</f>
        <v>0</v>
      </c>
      <c r="CT12" s="2271"/>
      <c r="CU12" s="2271"/>
      <c r="CV12" s="2268" t="e">
        <f>IF(OBJETIVOS!$B$107&lt;13,2010,(IF(OBJETIVOS!$B$107&lt;25,2011,(IF(OBJETIVOS!$B$107&lt;37,2012,(IF(OBJETIVOS!$B$107&lt;49,2013,(IF(OBJETIVOS!$B$107&lt;61,2014,(IF(OBJETIVOS!$B$107&lt;73,2015,"xx")))))))))))</f>
        <v>#VALUE!</v>
      </c>
      <c r="CW12" s="2265"/>
    </row>
    <row r="13" spans="2:126" ht="15.75" customHeight="1" thickBot="1" x14ac:dyDescent="0.25">
      <c r="B13" s="2251"/>
      <c r="C13" s="2251"/>
      <c r="D13" s="2254"/>
      <c r="E13" s="2260"/>
      <c r="F13" s="2261"/>
      <c r="G13" s="2261"/>
      <c r="H13" s="2263"/>
      <c r="I13" s="2260"/>
      <c r="J13" s="2261"/>
      <c r="K13" s="2261"/>
      <c r="L13" s="2263"/>
      <c r="M13" s="2260"/>
      <c r="N13" s="2261"/>
      <c r="O13" s="2261"/>
      <c r="P13" s="2263"/>
      <c r="Q13" s="2260"/>
      <c r="R13" s="2261"/>
      <c r="S13" s="2261"/>
      <c r="T13" s="2263"/>
      <c r="U13" s="2260"/>
      <c r="V13" s="2261"/>
      <c r="W13" s="2261"/>
      <c r="X13" s="2263"/>
      <c r="Y13" s="2260"/>
      <c r="Z13" s="2261"/>
      <c r="AA13" s="2261"/>
      <c r="AB13" s="2263"/>
      <c r="AC13" s="2260"/>
      <c r="AD13" s="2261"/>
      <c r="AE13" s="2261"/>
      <c r="AF13" s="2263"/>
      <c r="AG13" s="2260"/>
      <c r="AH13" s="2261"/>
      <c r="AI13" s="2261"/>
      <c r="AJ13" s="2263"/>
      <c r="AK13" s="2260"/>
      <c r="AL13" s="2261"/>
      <c r="AM13" s="2261"/>
      <c r="AN13" s="2263"/>
      <c r="AO13" s="2260"/>
      <c r="AP13" s="2261"/>
      <c r="AQ13" s="2261"/>
      <c r="AR13" s="2263"/>
      <c r="AS13" s="2260"/>
      <c r="AT13" s="2261"/>
      <c r="AU13" s="2261"/>
      <c r="AV13" s="2263"/>
      <c r="AW13" s="2260"/>
      <c r="AX13" s="2261"/>
      <c r="AY13" s="2261"/>
      <c r="AZ13" s="2263"/>
      <c r="BA13" s="2272">
        <v>1</v>
      </c>
      <c r="BB13" s="2273">
        <v>2</v>
      </c>
      <c r="BC13" s="2273">
        <v>3</v>
      </c>
      <c r="BD13" s="2269">
        <v>4</v>
      </c>
      <c r="BE13" s="2272">
        <v>1</v>
      </c>
      <c r="BF13" s="2273">
        <v>2</v>
      </c>
      <c r="BG13" s="2273">
        <v>3</v>
      </c>
      <c r="BH13" s="2269">
        <v>4</v>
      </c>
      <c r="BI13" s="2272">
        <v>1</v>
      </c>
      <c r="BJ13" s="2273">
        <v>2</v>
      </c>
      <c r="BK13" s="2273">
        <v>3</v>
      </c>
      <c r="BL13" s="2269">
        <v>4</v>
      </c>
      <c r="BM13" s="2272">
        <v>1</v>
      </c>
      <c r="BN13" s="2273">
        <v>2</v>
      </c>
      <c r="BO13" s="2273">
        <v>3</v>
      </c>
      <c r="BP13" s="2269">
        <v>4</v>
      </c>
      <c r="BQ13" s="2272">
        <v>1</v>
      </c>
      <c r="BR13" s="2273">
        <v>2</v>
      </c>
      <c r="BS13" s="2273">
        <v>3</v>
      </c>
      <c r="BT13" s="2269">
        <v>4</v>
      </c>
      <c r="BU13" s="2272">
        <v>1</v>
      </c>
      <c r="BV13" s="2273">
        <v>2</v>
      </c>
      <c r="BW13" s="2273">
        <v>3</v>
      </c>
      <c r="BX13" s="2269">
        <v>4</v>
      </c>
      <c r="BY13" s="2272">
        <v>1</v>
      </c>
      <c r="BZ13" s="2273">
        <v>2</v>
      </c>
      <c r="CA13" s="2273">
        <v>3</v>
      </c>
      <c r="CB13" s="2269">
        <v>4</v>
      </c>
      <c r="CC13" s="2272">
        <v>1</v>
      </c>
      <c r="CD13" s="2273">
        <v>2</v>
      </c>
      <c r="CE13" s="2273">
        <v>3</v>
      </c>
      <c r="CF13" s="2269">
        <v>4</v>
      </c>
      <c r="CG13" s="2272">
        <v>1</v>
      </c>
      <c r="CH13" s="2273">
        <v>2</v>
      </c>
      <c r="CI13" s="2273">
        <v>3</v>
      </c>
      <c r="CJ13" s="2269">
        <v>4</v>
      </c>
      <c r="CK13" s="2272">
        <v>1</v>
      </c>
      <c r="CL13" s="2273">
        <v>2</v>
      </c>
      <c r="CM13" s="2273">
        <v>3</v>
      </c>
      <c r="CN13" s="2269">
        <v>4</v>
      </c>
      <c r="CO13" s="2272">
        <v>1</v>
      </c>
      <c r="CP13" s="2273">
        <v>2</v>
      </c>
      <c r="CQ13" s="2273">
        <v>3</v>
      </c>
      <c r="CR13" s="2269">
        <v>4</v>
      </c>
      <c r="CS13" s="2272">
        <v>1</v>
      </c>
      <c r="CT13" s="2273">
        <v>2</v>
      </c>
      <c r="CU13" s="2273">
        <v>3</v>
      </c>
      <c r="CV13" s="2269">
        <v>4</v>
      </c>
      <c r="CW13" s="2265"/>
      <c r="CY13" s="242">
        <v>1</v>
      </c>
      <c r="CZ13" s="242">
        <v>2</v>
      </c>
      <c r="DA13" s="242">
        <v>3</v>
      </c>
      <c r="DB13" s="242">
        <v>4</v>
      </c>
      <c r="DC13" s="242">
        <v>5</v>
      </c>
      <c r="DD13" s="242">
        <v>6</v>
      </c>
      <c r="DE13" s="242">
        <v>7</v>
      </c>
      <c r="DF13" s="242">
        <v>8</v>
      </c>
      <c r="DG13" s="242">
        <v>9</v>
      </c>
      <c r="DH13" s="242">
        <v>10</v>
      </c>
      <c r="DI13" s="242">
        <v>11</v>
      </c>
      <c r="DJ13" s="242">
        <v>12</v>
      </c>
      <c r="DK13" s="242">
        <v>13</v>
      </c>
      <c r="DL13" s="242">
        <v>14</v>
      </c>
      <c r="DM13" s="242">
        <v>15</v>
      </c>
      <c r="DN13" s="242">
        <v>16</v>
      </c>
      <c r="DO13" s="242">
        <v>17</v>
      </c>
      <c r="DP13" s="242">
        <v>18</v>
      </c>
      <c r="DQ13" s="242">
        <v>19</v>
      </c>
      <c r="DR13" s="242">
        <v>20</v>
      </c>
      <c r="DS13" s="242">
        <v>21</v>
      </c>
      <c r="DT13" s="242">
        <v>22</v>
      </c>
      <c r="DU13" s="242">
        <v>23</v>
      </c>
      <c r="DV13" s="242">
        <v>24</v>
      </c>
    </row>
    <row r="14" spans="2:126" ht="21" customHeight="1" x14ac:dyDescent="0.2">
      <c r="B14" s="1519" t="s">
        <v>1115</v>
      </c>
      <c r="C14" s="2294"/>
      <c r="D14" s="2295"/>
      <c r="E14" s="2295"/>
      <c r="F14" s="2295"/>
      <c r="G14" s="2295"/>
      <c r="H14" s="2295"/>
      <c r="I14" s="2295"/>
      <c r="J14" s="2295"/>
      <c r="K14" s="2295"/>
      <c r="L14" s="2295"/>
      <c r="M14" s="2295"/>
      <c r="N14" s="2295"/>
      <c r="O14" s="2295"/>
      <c r="P14" s="2295"/>
      <c r="Q14" s="2295"/>
      <c r="R14" s="2295"/>
      <c r="S14" s="2295"/>
      <c r="T14" s="2295"/>
      <c r="U14" s="2295"/>
      <c r="V14" s="2295"/>
      <c r="W14" s="2295"/>
      <c r="X14" s="2295"/>
      <c r="Y14" s="2295"/>
      <c r="Z14" s="2295"/>
      <c r="AA14" s="2295"/>
      <c r="AB14" s="2295"/>
      <c r="AC14" s="2295"/>
      <c r="AD14" s="2295"/>
      <c r="AE14" s="2295"/>
      <c r="AF14" s="2295"/>
      <c r="AG14" s="2295"/>
      <c r="AH14" s="2295"/>
      <c r="AI14" s="2295"/>
      <c r="AJ14" s="2295"/>
      <c r="AK14" s="2295"/>
      <c r="AL14" s="2295"/>
      <c r="AM14" s="2295"/>
      <c r="AN14" s="2295"/>
      <c r="AO14" s="2295"/>
      <c r="AP14" s="2295"/>
      <c r="AQ14" s="2295"/>
      <c r="AR14" s="2295"/>
      <c r="AS14" s="2295"/>
      <c r="AT14" s="2295"/>
      <c r="AU14" s="2295"/>
      <c r="AV14" s="2295"/>
      <c r="AW14" s="2295"/>
      <c r="AX14" s="2295"/>
      <c r="AY14" s="2295"/>
      <c r="AZ14" s="2295"/>
      <c r="BA14" s="2295"/>
      <c r="BB14" s="2295"/>
      <c r="BC14" s="2295"/>
      <c r="BD14" s="2295"/>
      <c r="BE14" s="2295"/>
      <c r="BF14" s="2295"/>
      <c r="BG14" s="2295"/>
      <c r="BH14" s="2295"/>
      <c r="BI14" s="2295"/>
      <c r="BJ14" s="2295"/>
      <c r="BK14" s="2295"/>
      <c r="BL14" s="2295"/>
      <c r="BM14" s="2295"/>
      <c r="BN14" s="2295"/>
      <c r="BO14" s="2295"/>
      <c r="BP14" s="2295"/>
      <c r="BQ14" s="2295"/>
      <c r="BR14" s="2295"/>
      <c r="BS14" s="2295"/>
      <c r="BT14" s="2295"/>
      <c r="BU14" s="2295"/>
      <c r="BV14" s="2295"/>
      <c r="BW14" s="2295"/>
      <c r="BX14" s="2295"/>
      <c r="BY14" s="2295"/>
      <c r="BZ14" s="2295"/>
      <c r="CA14" s="2295"/>
      <c r="CB14" s="2295"/>
      <c r="CC14" s="2295"/>
      <c r="CD14" s="2295"/>
      <c r="CE14" s="2295"/>
      <c r="CF14" s="2295"/>
      <c r="CG14" s="2295"/>
      <c r="CH14" s="2295"/>
      <c r="CI14" s="2295"/>
      <c r="CJ14" s="2295"/>
      <c r="CK14" s="2295"/>
      <c r="CL14" s="2295"/>
      <c r="CM14" s="2295"/>
      <c r="CN14" s="2295"/>
      <c r="CO14" s="2295"/>
      <c r="CP14" s="2295"/>
      <c r="CQ14" s="2295"/>
      <c r="CR14" s="2295"/>
      <c r="CS14" s="2295"/>
      <c r="CT14" s="2295"/>
      <c r="CU14" s="2295"/>
      <c r="CV14" s="2295"/>
      <c r="CW14" s="2296"/>
      <c r="CY14" s="243">
        <f t="shared" ref="CY14:DV14" si="0">SUM(CY15:CY30)</f>
        <v>0</v>
      </c>
      <c r="CZ14" s="243">
        <f t="shared" si="0"/>
        <v>0</v>
      </c>
      <c r="DA14" s="243">
        <f t="shared" si="0"/>
        <v>0</v>
      </c>
      <c r="DB14" s="243">
        <f t="shared" si="0"/>
        <v>0</v>
      </c>
      <c r="DC14" s="243">
        <f t="shared" si="0"/>
        <v>0</v>
      </c>
      <c r="DD14" s="243">
        <f t="shared" si="0"/>
        <v>0</v>
      </c>
      <c r="DE14" s="243">
        <f t="shared" si="0"/>
        <v>0</v>
      </c>
      <c r="DF14" s="243">
        <f t="shared" si="0"/>
        <v>0</v>
      </c>
      <c r="DG14" s="243">
        <f t="shared" si="0"/>
        <v>0</v>
      </c>
      <c r="DH14" s="243">
        <f t="shared" si="0"/>
        <v>0</v>
      </c>
      <c r="DI14" s="243">
        <f t="shared" si="0"/>
        <v>0</v>
      </c>
      <c r="DJ14" s="243">
        <f t="shared" si="0"/>
        <v>0</v>
      </c>
      <c r="DK14" s="243">
        <f t="shared" si="0"/>
        <v>0</v>
      </c>
      <c r="DL14" s="243">
        <f t="shared" si="0"/>
        <v>0</v>
      </c>
      <c r="DM14" s="243">
        <f t="shared" si="0"/>
        <v>0</v>
      </c>
      <c r="DN14" s="243">
        <f t="shared" si="0"/>
        <v>0</v>
      </c>
      <c r="DO14" s="243">
        <f t="shared" si="0"/>
        <v>0</v>
      </c>
      <c r="DP14" s="243">
        <f t="shared" si="0"/>
        <v>0</v>
      </c>
      <c r="DQ14" s="243">
        <f t="shared" si="0"/>
        <v>0</v>
      </c>
      <c r="DR14" s="243">
        <f t="shared" si="0"/>
        <v>0</v>
      </c>
      <c r="DS14" s="243">
        <f t="shared" si="0"/>
        <v>0</v>
      </c>
      <c r="DT14" s="243">
        <f t="shared" si="0"/>
        <v>0</v>
      </c>
      <c r="DU14" s="243">
        <f t="shared" si="0"/>
        <v>0</v>
      </c>
      <c r="DV14" s="243">
        <f t="shared" si="0"/>
        <v>0</v>
      </c>
    </row>
    <row r="15" spans="2:126" ht="15.75" customHeight="1" x14ac:dyDescent="0.2">
      <c r="B15" s="1520" t="s">
        <v>108</v>
      </c>
      <c r="C15" s="63" t="s">
        <v>122</v>
      </c>
      <c r="D15" s="76">
        <f>+GESTION!C21+GESTION!C22+GESTION!C23</f>
        <v>0</v>
      </c>
      <c r="E15" s="2237"/>
      <c r="F15" s="2238"/>
      <c r="G15" s="2238"/>
      <c r="H15" s="2239"/>
      <c r="I15" s="2237"/>
      <c r="J15" s="2238"/>
      <c r="K15" s="2238"/>
      <c r="L15" s="2239"/>
      <c r="M15" s="2237"/>
      <c r="N15" s="2238"/>
      <c r="O15" s="2238"/>
      <c r="P15" s="2239"/>
      <c r="Q15" s="2237"/>
      <c r="R15" s="2238"/>
      <c r="S15" s="2238"/>
      <c r="T15" s="2239"/>
      <c r="U15" s="2237"/>
      <c r="V15" s="2238"/>
      <c r="W15" s="2238"/>
      <c r="X15" s="2239"/>
      <c r="Y15" s="2237"/>
      <c r="Z15" s="2238"/>
      <c r="AA15" s="2238"/>
      <c r="AB15" s="2239"/>
      <c r="AC15" s="2237"/>
      <c r="AD15" s="2238"/>
      <c r="AE15" s="2238"/>
      <c r="AF15" s="2239"/>
      <c r="AG15" s="2237"/>
      <c r="AH15" s="2238"/>
      <c r="AI15" s="2238"/>
      <c r="AJ15" s="2239"/>
      <c r="AK15" s="2237"/>
      <c r="AL15" s="2238"/>
      <c r="AM15" s="2238"/>
      <c r="AN15" s="2239"/>
      <c r="AO15" s="2237"/>
      <c r="AP15" s="2238"/>
      <c r="AQ15" s="2238"/>
      <c r="AR15" s="2239"/>
      <c r="AS15" s="2237"/>
      <c r="AT15" s="2238"/>
      <c r="AU15" s="2238"/>
      <c r="AV15" s="2239"/>
      <c r="AW15" s="2237"/>
      <c r="AX15" s="2238"/>
      <c r="AY15" s="2238"/>
      <c r="AZ15" s="2239"/>
      <c r="BA15" s="2237"/>
      <c r="BB15" s="2238"/>
      <c r="BC15" s="2238"/>
      <c r="BD15" s="2239"/>
      <c r="BE15" s="2237"/>
      <c r="BF15" s="2238"/>
      <c r="BG15" s="2238"/>
      <c r="BH15" s="2239"/>
      <c r="BI15" s="2237"/>
      <c r="BJ15" s="2238"/>
      <c r="BK15" s="2238"/>
      <c r="BL15" s="2239"/>
      <c r="BM15" s="2237"/>
      <c r="BN15" s="2238"/>
      <c r="BO15" s="2238"/>
      <c r="BP15" s="2239"/>
      <c r="BQ15" s="2237"/>
      <c r="BR15" s="2238"/>
      <c r="BS15" s="2238"/>
      <c r="BT15" s="2239"/>
      <c r="BU15" s="2237"/>
      <c r="BV15" s="2238"/>
      <c r="BW15" s="2238"/>
      <c r="BX15" s="2239"/>
      <c r="BY15" s="2237"/>
      <c r="BZ15" s="2238"/>
      <c r="CA15" s="2238"/>
      <c r="CB15" s="2239"/>
      <c r="CC15" s="2237"/>
      <c r="CD15" s="2238"/>
      <c r="CE15" s="2238"/>
      <c r="CF15" s="2239"/>
      <c r="CG15" s="2237"/>
      <c r="CH15" s="2238"/>
      <c r="CI15" s="2238"/>
      <c r="CJ15" s="2239"/>
      <c r="CK15" s="2237"/>
      <c r="CL15" s="2238"/>
      <c r="CM15" s="2238"/>
      <c r="CN15" s="2239"/>
      <c r="CO15" s="2237"/>
      <c r="CP15" s="2238"/>
      <c r="CQ15" s="2238"/>
      <c r="CR15" s="2239"/>
      <c r="CS15" s="2237"/>
      <c r="CT15" s="2238"/>
      <c r="CU15" s="2238"/>
      <c r="CV15" s="2239"/>
      <c r="CW15" s="1055">
        <f>SUM(E15:CV15)</f>
        <v>0</v>
      </c>
      <c r="CY15" s="1053">
        <f>E15</f>
        <v>0</v>
      </c>
      <c r="CZ15" s="1053">
        <f>I15</f>
        <v>0</v>
      </c>
      <c r="DA15" s="1053">
        <f>M15</f>
        <v>0</v>
      </c>
      <c r="DB15" s="1053">
        <f>Q15</f>
        <v>0</v>
      </c>
      <c r="DC15" s="1053">
        <f>U15</f>
        <v>0</v>
      </c>
      <c r="DD15" s="1053">
        <f>Y15</f>
        <v>0</v>
      </c>
      <c r="DE15" s="1053">
        <f>AC15</f>
        <v>0</v>
      </c>
      <c r="DF15" s="1053">
        <f>AG15</f>
        <v>0</v>
      </c>
      <c r="DG15" s="1053">
        <f>AK15</f>
        <v>0</v>
      </c>
      <c r="DH15" s="1053">
        <f>AO15</f>
        <v>0</v>
      </c>
      <c r="DI15" s="1053">
        <f>AS15</f>
        <v>0</v>
      </c>
      <c r="DJ15" s="1053">
        <f>AW15</f>
        <v>0</v>
      </c>
      <c r="DK15" s="1053">
        <f>BA15</f>
        <v>0</v>
      </c>
      <c r="DL15" s="1053">
        <f>BE15</f>
        <v>0</v>
      </c>
      <c r="DM15" s="1053">
        <f>BI15</f>
        <v>0</v>
      </c>
      <c r="DN15" s="1053">
        <f>BM15</f>
        <v>0</v>
      </c>
      <c r="DO15" s="1053">
        <f>BQ15</f>
        <v>0</v>
      </c>
      <c r="DP15" s="1053">
        <f>BU15</f>
        <v>0</v>
      </c>
      <c r="DQ15" s="1053">
        <f>BY15</f>
        <v>0</v>
      </c>
      <c r="DR15" s="1053">
        <f>CC15</f>
        <v>0</v>
      </c>
      <c r="DS15" s="1053">
        <f>CG15</f>
        <v>0</v>
      </c>
      <c r="DT15" s="1053">
        <f>CK15</f>
        <v>0</v>
      </c>
      <c r="DU15" s="1053">
        <f>CO15</f>
        <v>0</v>
      </c>
      <c r="DV15" s="1053">
        <f>CS15</f>
        <v>0</v>
      </c>
    </row>
    <row r="16" spans="2:126" ht="16.899999999999999" customHeight="1" x14ac:dyDescent="0.2">
      <c r="B16" s="1520" t="s">
        <v>1326</v>
      </c>
      <c r="C16" s="63" t="s">
        <v>94</v>
      </c>
      <c r="D16" s="455">
        <f>+Proyecto!Q57</f>
        <v>0</v>
      </c>
      <c r="E16" s="2237"/>
      <c r="F16" s="2238"/>
      <c r="G16" s="2238"/>
      <c r="H16" s="2239"/>
      <c r="I16" s="2237"/>
      <c r="J16" s="2238"/>
      <c r="K16" s="2238"/>
      <c r="L16" s="2239"/>
      <c r="M16" s="2237"/>
      <c r="N16" s="2238"/>
      <c r="O16" s="2238"/>
      <c r="P16" s="2239"/>
      <c r="Q16" s="2237"/>
      <c r="R16" s="2238"/>
      <c r="S16" s="2238"/>
      <c r="T16" s="2239"/>
      <c r="U16" s="2237"/>
      <c r="V16" s="2238"/>
      <c r="W16" s="2238"/>
      <c r="X16" s="2239"/>
      <c r="Y16" s="2237"/>
      <c r="Z16" s="2238"/>
      <c r="AA16" s="2238"/>
      <c r="AB16" s="2239"/>
      <c r="AC16" s="2237"/>
      <c r="AD16" s="2238"/>
      <c r="AE16" s="2238"/>
      <c r="AF16" s="2239"/>
      <c r="AG16" s="2237"/>
      <c r="AH16" s="2238"/>
      <c r="AI16" s="2238"/>
      <c r="AJ16" s="2239"/>
      <c r="AK16" s="2237"/>
      <c r="AL16" s="2238"/>
      <c r="AM16" s="2238"/>
      <c r="AN16" s="2239"/>
      <c r="AO16" s="2237"/>
      <c r="AP16" s="2238"/>
      <c r="AQ16" s="2238"/>
      <c r="AR16" s="2239"/>
      <c r="AS16" s="2237"/>
      <c r="AT16" s="2238"/>
      <c r="AU16" s="2238"/>
      <c r="AV16" s="2239"/>
      <c r="AW16" s="2237"/>
      <c r="AX16" s="2238"/>
      <c r="AY16" s="2238"/>
      <c r="AZ16" s="2239"/>
      <c r="BA16" s="2237"/>
      <c r="BB16" s="2238"/>
      <c r="BC16" s="2238"/>
      <c r="BD16" s="2239"/>
      <c r="BE16" s="2237"/>
      <c r="BF16" s="2238"/>
      <c r="BG16" s="2238"/>
      <c r="BH16" s="2239"/>
      <c r="BI16" s="2237"/>
      <c r="BJ16" s="2238"/>
      <c r="BK16" s="2238"/>
      <c r="BL16" s="2239"/>
      <c r="BM16" s="2237"/>
      <c r="BN16" s="2238"/>
      <c r="BO16" s="2238"/>
      <c r="BP16" s="2239"/>
      <c r="BQ16" s="2237"/>
      <c r="BR16" s="2238"/>
      <c r="BS16" s="2238"/>
      <c r="BT16" s="2239"/>
      <c r="BU16" s="2237"/>
      <c r="BV16" s="2238"/>
      <c r="BW16" s="2238"/>
      <c r="BX16" s="2239"/>
      <c r="BY16" s="2237"/>
      <c r="BZ16" s="2238"/>
      <c r="CA16" s="2238"/>
      <c r="CB16" s="2239"/>
      <c r="CC16" s="2237"/>
      <c r="CD16" s="2238"/>
      <c r="CE16" s="2238"/>
      <c r="CF16" s="2239"/>
      <c r="CG16" s="2237"/>
      <c r="CH16" s="2238"/>
      <c r="CI16" s="2238"/>
      <c r="CJ16" s="2239"/>
      <c r="CK16" s="2237"/>
      <c r="CL16" s="2238"/>
      <c r="CM16" s="2238"/>
      <c r="CN16" s="2239"/>
      <c r="CO16" s="2237"/>
      <c r="CP16" s="2238"/>
      <c r="CQ16" s="2238"/>
      <c r="CR16" s="2239"/>
      <c r="CS16" s="2237"/>
      <c r="CT16" s="2238"/>
      <c r="CU16" s="2238"/>
      <c r="CV16" s="2239"/>
      <c r="CW16" s="1055">
        <f t="shared" ref="CW16:CW18" si="1">SUM(E16:CV16)</f>
        <v>0</v>
      </c>
      <c r="CY16" s="1053">
        <f t="shared" ref="CY16:CY30" si="2">E16</f>
        <v>0</v>
      </c>
      <c r="CZ16" s="1053">
        <f t="shared" ref="CZ16:CZ30" si="3">I16</f>
        <v>0</v>
      </c>
      <c r="DA16" s="1053">
        <f t="shared" ref="DA16:DA30" si="4">M16</f>
        <v>0</v>
      </c>
      <c r="DB16" s="1053">
        <f t="shared" ref="DB16:DB30" si="5">Q16</f>
        <v>0</v>
      </c>
      <c r="DC16" s="1053">
        <f t="shared" ref="DC16:DC30" si="6">U16</f>
        <v>0</v>
      </c>
      <c r="DD16" s="1053">
        <f t="shared" ref="DD16:DD30" si="7">Y16</f>
        <v>0</v>
      </c>
      <c r="DE16" s="1053">
        <f t="shared" ref="DE16:DE30" si="8">AC16</f>
        <v>0</v>
      </c>
      <c r="DF16" s="1053">
        <f t="shared" ref="DF16:DF30" si="9">AG16</f>
        <v>0</v>
      </c>
      <c r="DG16" s="1053">
        <f t="shared" ref="DG16:DG30" si="10">AK16</f>
        <v>0</v>
      </c>
      <c r="DH16" s="1053">
        <f t="shared" ref="DH16:DH30" si="11">AO16</f>
        <v>0</v>
      </c>
      <c r="DI16" s="1053">
        <f t="shared" ref="DI16:DI30" si="12">AS16</f>
        <v>0</v>
      </c>
      <c r="DJ16" s="1053">
        <f t="shared" ref="DJ16:DJ30" si="13">AW16</f>
        <v>0</v>
      </c>
      <c r="DK16" s="1053">
        <f t="shared" ref="DK16:DK30" si="14">BA16</f>
        <v>0</v>
      </c>
      <c r="DL16" s="1053">
        <f t="shared" ref="DL16:DL30" si="15">BE16</f>
        <v>0</v>
      </c>
      <c r="DM16" s="1053">
        <f t="shared" ref="DM16:DM30" si="16">BI16</f>
        <v>0</v>
      </c>
      <c r="DN16" s="1053">
        <f t="shared" ref="DN16:DN30" si="17">BM16</f>
        <v>0</v>
      </c>
      <c r="DO16" s="1053">
        <f t="shared" ref="DO16:DO30" si="18">BQ16</f>
        <v>0</v>
      </c>
      <c r="DP16" s="1053">
        <f t="shared" ref="DP16:DP30" si="19">BU16</f>
        <v>0</v>
      </c>
      <c r="DQ16" s="1053">
        <f t="shared" ref="DQ16:DQ30" si="20">BY16</f>
        <v>0</v>
      </c>
      <c r="DR16" s="1053">
        <f t="shared" ref="DR16:DR30" si="21">CC16</f>
        <v>0</v>
      </c>
      <c r="DS16" s="1053">
        <f t="shared" ref="DS16:DS30" si="22">CG16</f>
        <v>0</v>
      </c>
      <c r="DT16" s="1053">
        <f t="shared" ref="DT16:DT30" si="23">CK16</f>
        <v>0</v>
      </c>
      <c r="DU16" s="1053">
        <f t="shared" ref="DU16:DU30" si="24">CO16</f>
        <v>0</v>
      </c>
      <c r="DV16" s="1053">
        <f t="shared" ref="DV16:DV30" si="25">CS16</f>
        <v>0</v>
      </c>
    </row>
    <row r="17" spans="2:126" ht="29.25" customHeight="1" x14ac:dyDescent="0.2">
      <c r="B17" s="1521" t="s">
        <v>1436</v>
      </c>
      <c r="C17" s="63" t="s">
        <v>1194</v>
      </c>
      <c r="D17" s="455" t="e">
        <f>FINANC!J21</f>
        <v>#REF!</v>
      </c>
      <c r="E17" s="2237"/>
      <c r="F17" s="2238"/>
      <c r="G17" s="2238"/>
      <c r="H17" s="2239"/>
      <c r="I17" s="2237"/>
      <c r="J17" s="2238"/>
      <c r="K17" s="2238"/>
      <c r="L17" s="2239"/>
      <c r="M17" s="2237"/>
      <c r="N17" s="2238"/>
      <c r="O17" s="2238"/>
      <c r="P17" s="2239"/>
      <c r="Q17" s="2237"/>
      <c r="R17" s="2238"/>
      <c r="S17" s="2238"/>
      <c r="T17" s="2239"/>
      <c r="U17" s="2237"/>
      <c r="V17" s="2238"/>
      <c r="W17" s="2238"/>
      <c r="X17" s="2239"/>
      <c r="Y17" s="2237"/>
      <c r="Z17" s="2238"/>
      <c r="AA17" s="2238"/>
      <c r="AB17" s="2239"/>
      <c r="AC17" s="2237"/>
      <c r="AD17" s="2238"/>
      <c r="AE17" s="2238"/>
      <c r="AF17" s="2239"/>
      <c r="AG17" s="2237"/>
      <c r="AH17" s="2238"/>
      <c r="AI17" s="2238"/>
      <c r="AJ17" s="2239"/>
      <c r="AK17" s="2237"/>
      <c r="AL17" s="2238"/>
      <c r="AM17" s="2238"/>
      <c r="AN17" s="2239"/>
      <c r="AO17" s="2237"/>
      <c r="AP17" s="2238"/>
      <c r="AQ17" s="2238"/>
      <c r="AR17" s="2239"/>
      <c r="AS17" s="2237"/>
      <c r="AT17" s="2238"/>
      <c r="AU17" s="2238"/>
      <c r="AV17" s="2239"/>
      <c r="AW17" s="2237"/>
      <c r="AX17" s="2238"/>
      <c r="AY17" s="2238"/>
      <c r="AZ17" s="2239"/>
      <c r="BA17" s="2237"/>
      <c r="BB17" s="2238"/>
      <c r="BC17" s="2238"/>
      <c r="BD17" s="2239"/>
      <c r="BE17" s="2237"/>
      <c r="BF17" s="2238"/>
      <c r="BG17" s="2238"/>
      <c r="BH17" s="2239"/>
      <c r="BI17" s="2237"/>
      <c r="BJ17" s="2238"/>
      <c r="BK17" s="2238"/>
      <c r="BL17" s="2239"/>
      <c r="BM17" s="2237"/>
      <c r="BN17" s="2238"/>
      <c r="BO17" s="2238"/>
      <c r="BP17" s="2239"/>
      <c r="BQ17" s="2237"/>
      <c r="BR17" s="2238"/>
      <c r="BS17" s="2238"/>
      <c r="BT17" s="2239"/>
      <c r="BU17" s="2237"/>
      <c r="BV17" s="2238"/>
      <c r="BW17" s="2238"/>
      <c r="BX17" s="2239"/>
      <c r="BY17" s="2237"/>
      <c r="BZ17" s="2238"/>
      <c r="CA17" s="2238"/>
      <c r="CB17" s="2239"/>
      <c r="CC17" s="2237"/>
      <c r="CD17" s="2238"/>
      <c r="CE17" s="2238"/>
      <c r="CF17" s="2239"/>
      <c r="CG17" s="2237"/>
      <c r="CH17" s="2238"/>
      <c r="CI17" s="2238"/>
      <c r="CJ17" s="2239"/>
      <c r="CK17" s="2237"/>
      <c r="CL17" s="2238"/>
      <c r="CM17" s="2238"/>
      <c r="CN17" s="2239"/>
      <c r="CO17" s="2237"/>
      <c r="CP17" s="2238"/>
      <c r="CQ17" s="2238"/>
      <c r="CR17" s="2239"/>
      <c r="CS17" s="2237"/>
      <c r="CT17" s="2238"/>
      <c r="CU17" s="2238"/>
      <c r="CV17" s="2239"/>
      <c r="CW17" s="1055">
        <f t="shared" si="1"/>
        <v>0</v>
      </c>
      <c r="CY17" s="1053">
        <f t="shared" si="2"/>
        <v>0</v>
      </c>
      <c r="CZ17" s="1053">
        <f t="shared" si="3"/>
        <v>0</v>
      </c>
      <c r="DA17" s="1053">
        <f t="shared" si="4"/>
        <v>0</v>
      </c>
      <c r="DB17" s="1053">
        <f t="shared" si="5"/>
        <v>0</v>
      </c>
      <c r="DC17" s="1053">
        <f t="shared" si="6"/>
        <v>0</v>
      </c>
      <c r="DD17" s="1053">
        <f t="shared" si="7"/>
        <v>0</v>
      </c>
      <c r="DE17" s="1053">
        <f t="shared" si="8"/>
        <v>0</v>
      </c>
      <c r="DF17" s="1053">
        <f t="shared" si="9"/>
        <v>0</v>
      </c>
      <c r="DG17" s="1053">
        <f t="shared" si="10"/>
        <v>0</v>
      </c>
      <c r="DH17" s="1053">
        <f t="shared" si="11"/>
        <v>0</v>
      </c>
      <c r="DI17" s="1053">
        <f t="shared" si="12"/>
        <v>0</v>
      </c>
      <c r="DJ17" s="1053">
        <f t="shared" si="13"/>
        <v>0</v>
      </c>
      <c r="DK17" s="1053">
        <f t="shared" si="14"/>
        <v>0</v>
      </c>
      <c r="DL17" s="1053">
        <f t="shared" si="15"/>
        <v>0</v>
      </c>
      <c r="DM17" s="1053">
        <f t="shared" si="16"/>
        <v>0</v>
      </c>
      <c r="DN17" s="1053">
        <f t="shared" si="17"/>
        <v>0</v>
      </c>
      <c r="DO17" s="1053">
        <f t="shared" si="18"/>
        <v>0</v>
      </c>
      <c r="DP17" s="1053">
        <f t="shared" si="19"/>
        <v>0</v>
      </c>
      <c r="DQ17" s="1053">
        <f t="shared" si="20"/>
        <v>0</v>
      </c>
      <c r="DR17" s="1053">
        <f t="shared" si="21"/>
        <v>0</v>
      </c>
      <c r="DS17" s="1053">
        <f t="shared" si="22"/>
        <v>0</v>
      </c>
      <c r="DT17" s="1053">
        <f t="shared" si="23"/>
        <v>0</v>
      </c>
      <c r="DU17" s="1053">
        <f t="shared" si="24"/>
        <v>0</v>
      </c>
      <c r="DV17" s="1053">
        <f t="shared" si="25"/>
        <v>0</v>
      </c>
    </row>
    <row r="18" spans="2:126" ht="16.899999999999999" customHeight="1" x14ac:dyDescent="0.2">
      <c r="B18" s="1520" t="s">
        <v>1437</v>
      </c>
      <c r="C18" s="63" t="s">
        <v>95</v>
      </c>
      <c r="D18" s="64">
        <f>+D16</f>
        <v>0</v>
      </c>
      <c r="E18" s="2237"/>
      <c r="F18" s="2238"/>
      <c r="G18" s="2238"/>
      <c r="H18" s="2239"/>
      <c r="I18" s="2237"/>
      <c r="J18" s="2238"/>
      <c r="K18" s="2238"/>
      <c r="L18" s="2239"/>
      <c r="M18" s="2237"/>
      <c r="N18" s="2238"/>
      <c r="O18" s="2238"/>
      <c r="P18" s="2239"/>
      <c r="Q18" s="2237"/>
      <c r="R18" s="2238"/>
      <c r="S18" s="2238"/>
      <c r="T18" s="2239"/>
      <c r="U18" s="2237"/>
      <c r="V18" s="2238"/>
      <c r="W18" s="2238"/>
      <c r="X18" s="2239"/>
      <c r="Y18" s="2237"/>
      <c r="Z18" s="2238"/>
      <c r="AA18" s="2238"/>
      <c r="AB18" s="2239"/>
      <c r="AC18" s="2237"/>
      <c r="AD18" s="2238"/>
      <c r="AE18" s="2238"/>
      <c r="AF18" s="2239"/>
      <c r="AG18" s="2237"/>
      <c r="AH18" s="2238"/>
      <c r="AI18" s="2238"/>
      <c r="AJ18" s="2239"/>
      <c r="AK18" s="2237"/>
      <c r="AL18" s="2238"/>
      <c r="AM18" s="2238"/>
      <c r="AN18" s="2239"/>
      <c r="AO18" s="2237"/>
      <c r="AP18" s="2238"/>
      <c r="AQ18" s="2238"/>
      <c r="AR18" s="2239"/>
      <c r="AS18" s="2237"/>
      <c r="AT18" s="2238"/>
      <c r="AU18" s="2238"/>
      <c r="AV18" s="2239"/>
      <c r="AW18" s="2237"/>
      <c r="AX18" s="2238"/>
      <c r="AY18" s="2238"/>
      <c r="AZ18" s="2239"/>
      <c r="BA18" s="2237"/>
      <c r="BB18" s="2238"/>
      <c r="BC18" s="2238"/>
      <c r="BD18" s="2239"/>
      <c r="BE18" s="2237"/>
      <c r="BF18" s="2238"/>
      <c r="BG18" s="2238"/>
      <c r="BH18" s="2239"/>
      <c r="BI18" s="2237"/>
      <c r="BJ18" s="2238"/>
      <c r="BK18" s="2238"/>
      <c r="BL18" s="2239"/>
      <c r="BM18" s="2237"/>
      <c r="BN18" s="2238"/>
      <c r="BO18" s="2238"/>
      <c r="BP18" s="2239"/>
      <c r="BQ18" s="2237"/>
      <c r="BR18" s="2238"/>
      <c r="BS18" s="2238"/>
      <c r="BT18" s="2239"/>
      <c r="BU18" s="2237"/>
      <c r="BV18" s="2238"/>
      <c r="BW18" s="2238"/>
      <c r="BX18" s="2239"/>
      <c r="BY18" s="2237"/>
      <c r="BZ18" s="2238"/>
      <c r="CA18" s="2238"/>
      <c r="CB18" s="2239"/>
      <c r="CC18" s="2237"/>
      <c r="CD18" s="2238"/>
      <c r="CE18" s="2238"/>
      <c r="CF18" s="2239"/>
      <c r="CG18" s="2237"/>
      <c r="CH18" s="2238"/>
      <c r="CI18" s="2238"/>
      <c r="CJ18" s="2239"/>
      <c r="CK18" s="2237"/>
      <c r="CL18" s="2238"/>
      <c r="CM18" s="2238"/>
      <c r="CN18" s="2239"/>
      <c r="CO18" s="2237"/>
      <c r="CP18" s="2238"/>
      <c r="CQ18" s="2238"/>
      <c r="CR18" s="2239"/>
      <c r="CS18" s="2237"/>
      <c r="CT18" s="2238"/>
      <c r="CU18" s="2238"/>
      <c r="CV18" s="2239"/>
      <c r="CW18" s="1055">
        <f t="shared" si="1"/>
        <v>0</v>
      </c>
      <c r="CY18" s="1053">
        <f t="shared" si="2"/>
        <v>0</v>
      </c>
      <c r="CZ18" s="1053">
        <f t="shared" si="3"/>
        <v>0</v>
      </c>
      <c r="DA18" s="1053">
        <f t="shared" si="4"/>
        <v>0</v>
      </c>
      <c r="DB18" s="1053">
        <f t="shared" si="5"/>
        <v>0</v>
      </c>
      <c r="DC18" s="1053">
        <f t="shared" si="6"/>
        <v>0</v>
      </c>
      <c r="DD18" s="1053">
        <f t="shared" si="7"/>
        <v>0</v>
      </c>
      <c r="DE18" s="1053">
        <f t="shared" si="8"/>
        <v>0</v>
      </c>
      <c r="DF18" s="1053">
        <f t="shared" si="9"/>
        <v>0</v>
      </c>
      <c r="DG18" s="1053">
        <f t="shared" si="10"/>
        <v>0</v>
      </c>
      <c r="DH18" s="1053">
        <f t="shared" si="11"/>
        <v>0</v>
      </c>
      <c r="DI18" s="1053">
        <f t="shared" si="12"/>
        <v>0</v>
      </c>
      <c r="DJ18" s="1053">
        <f t="shared" si="13"/>
        <v>0</v>
      </c>
      <c r="DK18" s="1053">
        <f t="shared" si="14"/>
        <v>0</v>
      </c>
      <c r="DL18" s="1053">
        <f t="shared" si="15"/>
        <v>0</v>
      </c>
      <c r="DM18" s="1053">
        <f t="shared" si="16"/>
        <v>0</v>
      </c>
      <c r="DN18" s="1053">
        <f t="shared" si="17"/>
        <v>0</v>
      </c>
      <c r="DO18" s="1053">
        <f t="shared" si="18"/>
        <v>0</v>
      </c>
      <c r="DP18" s="1053">
        <f t="shared" si="19"/>
        <v>0</v>
      </c>
      <c r="DQ18" s="1053">
        <f t="shared" si="20"/>
        <v>0</v>
      </c>
      <c r="DR18" s="1053">
        <f t="shared" si="21"/>
        <v>0</v>
      </c>
      <c r="DS18" s="1053">
        <f t="shared" si="22"/>
        <v>0</v>
      </c>
      <c r="DT18" s="1053">
        <f t="shared" si="23"/>
        <v>0</v>
      </c>
      <c r="DU18" s="1053">
        <f t="shared" si="24"/>
        <v>0</v>
      </c>
      <c r="DV18" s="1053">
        <f t="shared" si="25"/>
        <v>0</v>
      </c>
    </row>
    <row r="19" spans="2:126" ht="16.149999999999999" hidden="1" customHeight="1" x14ac:dyDescent="0.2">
      <c r="B19" s="1520"/>
      <c r="C19" s="63"/>
      <c r="D19" s="64"/>
      <c r="E19" s="2237"/>
      <c r="F19" s="2238"/>
      <c r="G19" s="2238"/>
      <c r="H19" s="2239"/>
      <c r="I19" s="2237"/>
      <c r="J19" s="2238"/>
      <c r="K19" s="2238"/>
      <c r="L19" s="2239"/>
      <c r="M19" s="2237"/>
      <c r="N19" s="2238"/>
      <c r="O19" s="2238"/>
      <c r="P19" s="2239"/>
      <c r="Q19" s="2237"/>
      <c r="R19" s="2238"/>
      <c r="S19" s="2238"/>
      <c r="T19" s="2239"/>
      <c r="U19" s="2237"/>
      <c r="V19" s="2238"/>
      <c r="W19" s="2238"/>
      <c r="X19" s="2239"/>
      <c r="Y19" s="2237"/>
      <c r="Z19" s="2238"/>
      <c r="AA19" s="2238"/>
      <c r="AB19" s="2239"/>
      <c r="AC19" s="2237"/>
      <c r="AD19" s="2238"/>
      <c r="AE19" s="2238"/>
      <c r="AF19" s="2239"/>
      <c r="AG19" s="2237"/>
      <c r="AH19" s="2238"/>
      <c r="AI19" s="2238"/>
      <c r="AJ19" s="2239"/>
      <c r="AK19" s="2237"/>
      <c r="AL19" s="2238"/>
      <c r="AM19" s="2238"/>
      <c r="AN19" s="2239"/>
      <c r="AO19" s="2237"/>
      <c r="AP19" s="2238"/>
      <c r="AQ19" s="2238"/>
      <c r="AR19" s="2239"/>
      <c r="AS19" s="2237"/>
      <c r="AT19" s="2238"/>
      <c r="AU19" s="2238"/>
      <c r="AV19" s="2239"/>
      <c r="AW19" s="2237"/>
      <c r="AX19" s="2238"/>
      <c r="AY19" s="2238"/>
      <c r="AZ19" s="2239"/>
      <c r="BA19" s="2237"/>
      <c r="BB19" s="2238"/>
      <c r="BC19" s="2238"/>
      <c r="BD19" s="2239"/>
      <c r="BE19" s="2237"/>
      <c r="BF19" s="2238"/>
      <c r="BG19" s="2238"/>
      <c r="BH19" s="2239"/>
      <c r="BI19" s="2237"/>
      <c r="BJ19" s="2238"/>
      <c r="BK19" s="2238"/>
      <c r="BL19" s="2239"/>
      <c r="BM19" s="2237"/>
      <c r="BN19" s="2238"/>
      <c r="BO19" s="2238"/>
      <c r="BP19" s="2239"/>
      <c r="BQ19" s="2237"/>
      <c r="BR19" s="2238"/>
      <c r="BS19" s="2238"/>
      <c r="BT19" s="2239"/>
      <c r="BU19" s="2237"/>
      <c r="BV19" s="2238"/>
      <c r="BW19" s="2238"/>
      <c r="BX19" s="2239"/>
      <c r="BY19" s="2237"/>
      <c r="BZ19" s="2238"/>
      <c r="CA19" s="2238"/>
      <c r="CB19" s="2239"/>
      <c r="CC19" s="2237"/>
      <c r="CD19" s="2238"/>
      <c r="CE19" s="2238"/>
      <c r="CF19" s="2239"/>
      <c r="CG19" s="2237"/>
      <c r="CH19" s="2238"/>
      <c r="CI19" s="2238"/>
      <c r="CJ19" s="2239"/>
      <c r="CK19" s="2237"/>
      <c r="CL19" s="2238"/>
      <c r="CM19" s="2238"/>
      <c r="CN19" s="2239"/>
      <c r="CO19" s="2237"/>
      <c r="CP19" s="2238"/>
      <c r="CQ19" s="2238"/>
      <c r="CR19" s="2239"/>
      <c r="CS19" s="2237"/>
      <c r="CT19" s="2238"/>
      <c r="CU19" s="2238"/>
      <c r="CV19" s="2239"/>
      <c r="CW19" s="1052">
        <f t="shared" ref="CW19:CW30" si="26">SUM(E19:CV19)</f>
        <v>0</v>
      </c>
      <c r="CY19" s="1053">
        <f t="shared" si="2"/>
        <v>0</v>
      </c>
      <c r="CZ19" s="1053">
        <f t="shared" si="3"/>
        <v>0</v>
      </c>
      <c r="DA19" s="1053">
        <f t="shared" si="4"/>
        <v>0</v>
      </c>
      <c r="DB19" s="1053">
        <f t="shared" si="5"/>
        <v>0</v>
      </c>
      <c r="DC19" s="1053">
        <f t="shared" si="6"/>
        <v>0</v>
      </c>
      <c r="DD19" s="1053">
        <f t="shared" si="7"/>
        <v>0</v>
      </c>
      <c r="DE19" s="1053">
        <f t="shared" si="8"/>
        <v>0</v>
      </c>
      <c r="DF19" s="1053">
        <f t="shared" si="9"/>
        <v>0</v>
      </c>
      <c r="DG19" s="1053">
        <f t="shared" si="10"/>
        <v>0</v>
      </c>
      <c r="DH19" s="1053">
        <f t="shared" si="11"/>
        <v>0</v>
      </c>
      <c r="DI19" s="1053">
        <f t="shared" si="12"/>
        <v>0</v>
      </c>
      <c r="DJ19" s="1053">
        <f t="shared" si="13"/>
        <v>0</v>
      </c>
      <c r="DK19" s="1053">
        <f t="shared" si="14"/>
        <v>0</v>
      </c>
      <c r="DL19" s="1053">
        <f t="shared" si="15"/>
        <v>0</v>
      </c>
      <c r="DM19" s="1053">
        <f t="shared" si="16"/>
        <v>0</v>
      </c>
      <c r="DN19" s="1053">
        <f t="shared" si="17"/>
        <v>0</v>
      </c>
      <c r="DO19" s="1053">
        <f t="shared" si="18"/>
        <v>0</v>
      </c>
      <c r="DP19" s="1053">
        <f t="shared" si="19"/>
        <v>0</v>
      </c>
      <c r="DQ19" s="1053">
        <f t="shared" si="20"/>
        <v>0</v>
      </c>
      <c r="DR19" s="1053">
        <f t="shared" si="21"/>
        <v>0</v>
      </c>
      <c r="DS19" s="1053">
        <f t="shared" si="22"/>
        <v>0</v>
      </c>
      <c r="DT19" s="1053">
        <f t="shared" si="23"/>
        <v>0</v>
      </c>
      <c r="DU19" s="1053">
        <f t="shared" si="24"/>
        <v>0</v>
      </c>
      <c r="DV19" s="1053">
        <f t="shared" si="25"/>
        <v>0</v>
      </c>
    </row>
    <row r="20" spans="2:126" ht="16.5" x14ac:dyDescent="0.2">
      <c r="B20" s="1520" t="s">
        <v>1438</v>
      </c>
      <c r="C20" s="2300"/>
      <c r="D20" s="2301"/>
      <c r="E20" s="2301"/>
      <c r="F20" s="2301"/>
      <c r="G20" s="2301"/>
      <c r="H20" s="2301"/>
      <c r="I20" s="2301"/>
      <c r="J20" s="2301"/>
      <c r="K20" s="2301"/>
      <c r="L20" s="2301"/>
      <c r="M20" s="2301"/>
      <c r="N20" s="2301"/>
      <c r="O20" s="2301"/>
      <c r="P20" s="2301"/>
      <c r="Q20" s="2301"/>
      <c r="R20" s="2301"/>
      <c r="S20" s="2301"/>
      <c r="T20" s="2301"/>
      <c r="U20" s="2301"/>
      <c r="V20" s="2301"/>
      <c r="W20" s="2301"/>
      <c r="X20" s="2301"/>
      <c r="Y20" s="2301"/>
      <c r="Z20" s="2301"/>
      <c r="AA20" s="2301"/>
      <c r="AB20" s="2301"/>
      <c r="AC20" s="2301"/>
      <c r="AD20" s="2301"/>
      <c r="AE20" s="2301"/>
      <c r="AF20" s="2301"/>
      <c r="AG20" s="2301"/>
      <c r="AH20" s="2301"/>
      <c r="AI20" s="2301"/>
      <c r="AJ20" s="2301"/>
      <c r="AK20" s="2301"/>
      <c r="AL20" s="2301"/>
      <c r="AM20" s="2301"/>
      <c r="AN20" s="2301"/>
      <c r="AO20" s="2301"/>
      <c r="AP20" s="2301"/>
      <c r="AQ20" s="2301"/>
      <c r="AR20" s="2301"/>
      <c r="AS20" s="2301"/>
      <c r="AT20" s="2301"/>
      <c r="AU20" s="2301"/>
      <c r="AV20" s="2301"/>
      <c r="AW20" s="2301"/>
      <c r="AX20" s="2301"/>
      <c r="AY20" s="2301"/>
      <c r="AZ20" s="2301"/>
      <c r="BA20" s="2301"/>
      <c r="BB20" s="2301"/>
      <c r="BC20" s="2301"/>
      <c r="BD20" s="2301"/>
      <c r="BE20" s="2301"/>
      <c r="BF20" s="2301"/>
      <c r="BG20" s="2301"/>
      <c r="BH20" s="2301"/>
      <c r="BI20" s="2301"/>
      <c r="BJ20" s="2301"/>
      <c r="BK20" s="2301"/>
      <c r="BL20" s="2301"/>
      <c r="BM20" s="2301"/>
      <c r="BN20" s="2301"/>
      <c r="BO20" s="2301"/>
      <c r="BP20" s="2301"/>
      <c r="BQ20" s="2301"/>
      <c r="BR20" s="2301"/>
      <c r="BS20" s="2301"/>
      <c r="BT20" s="2301"/>
      <c r="BU20" s="2301"/>
      <c r="BV20" s="2301"/>
      <c r="BW20" s="2301"/>
      <c r="BX20" s="2301"/>
      <c r="BY20" s="2301"/>
      <c r="BZ20" s="2301"/>
      <c r="CA20" s="2301"/>
      <c r="CB20" s="2301"/>
      <c r="CC20" s="2301"/>
      <c r="CD20" s="2301"/>
      <c r="CE20" s="2301"/>
      <c r="CF20" s="2301"/>
      <c r="CG20" s="2301"/>
      <c r="CH20" s="2301"/>
      <c r="CI20" s="2301"/>
      <c r="CJ20" s="2301"/>
      <c r="CK20" s="2301"/>
      <c r="CL20" s="2301"/>
      <c r="CM20" s="2301"/>
      <c r="CN20" s="2301"/>
      <c r="CO20" s="2301"/>
      <c r="CP20" s="2301"/>
      <c r="CQ20" s="2301"/>
      <c r="CR20" s="2301"/>
      <c r="CS20" s="2301"/>
      <c r="CT20" s="2301"/>
      <c r="CU20" s="2301"/>
      <c r="CV20" s="2301"/>
      <c r="CW20" s="2302"/>
      <c r="CY20" s="1053">
        <f t="shared" si="2"/>
        <v>0</v>
      </c>
      <c r="CZ20" s="1053">
        <f t="shared" si="3"/>
        <v>0</v>
      </c>
      <c r="DA20" s="1053">
        <f t="shared" si="4"/>
        <v>0</v>
      </c>
      <c r="DB20" s="1053">
        <f t="shared" si="5"/>
        <v>0</v>
      </c>
      <c r="DC20" s="1053">
        <f t="shared" si="6"/>
        <v>0</v>
      </c>
      <c r="DD20" s="1053">
        <f t="shared" si="7"/>
        <v>0</v>
      </c>
      <c r="DE20" s="1053">
        <f t="shared" si="8"/>
        <v>0</v>
      </c>
      <c r="DF20" s="1053">
        <f t="shared" si="9"/>
        <v>0</v>
      </c>
      <c r="DG20" s="1053">
        <f t="shared" si="10"/>
        <v>0</v>
      </c>
      <c r="DH20" s="1053">
        <f t="shared" si="11"/>
        <v>0</v>
      </c>
      <c r="DI20" s="1053">
        <f t="shared" si="12"/>
        <v>0</v>
      </c>
      <c r="DJ20" s="1053">
        <f t="shared" si="13"/>
        <v>0</v>
      </c>
      <c r="DK20" s="1053">
        <f t="shared" si="14"/>
        <v>0</v>
      </c>
      <c r="DL20" s="1053">
        <f t="shared" si="15"/>
        <v>0</v>
      </c>
      <c r="DM20" s="1053">
        <f t="shared" si="16"/>
        <v>0</v>
      </c>
      <c r="DN20" s="1053">
        <f t="shared" si="17"/>
        <v>0</v>
      </c>
      <c r="DO20" s="1053">
        <f t="shared" si="18"/>
        <v>0</v>
      </c>
      <c r="DP20" s="1053">
        <f t="shared" si="19"/>
        <v>0</v>
      </c>
      <c r="DQ20" s="1053">
        <f t="shared" si="20"/>
        <v>0</v>
      </c>
      <c r="DR20" s="1053">
        <f t="shared" si="21"/>
        <v>0</v>
      </c>
      <c r="DS20" s="1053">
        <f t="shared" si="22"/>
        <v>0</v>
      </c>
      <c r="DT20" s="1053">
        <f t="shared" si="23"/>
        <v>0</v>
      </c>
      <c r="DU20" s="1053">
        <f t="shared" si="24"/>
        <v>0</v>
      </c>
      <c r="DV20" s="1053">
        <f t="shared" si="25"/>
        <v>0</v>
      </c>
    </row>
    <row r="21" spans="2:126" ht="16.5" hidden="1" x14ac:dyDescent="0.2">
      <c r="B21" s="1520" t="s">
        <v>96</v>
      </c>
      <c r="C21" s="65" t="str">
        <f>+'Plan Adq'!E20</f>
        <v>Plántulas</v>
      </c>
      <c r="D21" s="64" t="e">
        <f>+'Plan Adq'!F20</f>
        <v>#REF!</v>
      </c>
      <c r="E21" s="2237"/>
      <c r="F21" s="2238"/>
      <c r="G21" s="2238"/>
      <c r="H21" s="2239"/>
      <c r="I21" s="2237"/>
      <c r="J21" s="2238"/>
      <c r="K21" s="2238"/>
      <c r="L21" s="2239"/>
      <c r="M21" s="2237"/>
      <c r="N21" s="2238"/>
      <c r="O21" s="2238"/>
      <c r="P21" s="2239"/>
      <c r="Q21" s="2237"/>
      <c r="R21" s="2238"/>
      <c r="S21" s="2238"/>
      <c r="T21" s="2239"/>
      <c r="U21" s="2237"/>
      <c r="V21" s="2238"/>
      <c r="W21" s="2238"/>
      <c r="X21" s="2239"/>
      <c r="Y21" s="2237"/>
      <c r="Z21" s="2238"/>
      <c r="AA21" s="2238"/>
      <c r="AB21" s="2239"/>
      <c r="AC21" s="2237"/>
      <c r="AD21" s="2238"/>
      <c r="AE21" s="2238"/>
      <c r="AF21" s="2239"/>
      <c r="AG21" s="2237"/>
      <c r="AH21" s="2238"/>
      <c r="AI21" s="2238"/>
      <c r="AJ21" s="2239"/>
      <c r="AK21" s="2237"/>
      <c r="AL21" s="2238"/>
      <c r="AM21" s="2238"/>
      <c r="AN21" s="2239"/>
      <c r="AO21" s="2237"/>
      <c r="AP21" s="2238"/>
      <c r="AQ21" s="2238"/>
      <c r="AR21" s="2239"/>
      <c r="AS21" s="2237"/>
      <c r="AT21" s="2238"/>
      <c r="AU21" s="2238"/>
      <c r="AV21" s="2239"/>
      <c r="AW21" s="2237"/>
      <c r="AX21" s="2238"/>
      <c r="AY21" s="2238"/>
      <c r="AZ21" s="2239"/>
      <c r="BA21" s="2237"/>
      <c r="BB21" s="2238"/>
      <c r="BC21" s="2238"/>
      <c r="BD21" s="2239"/>
      <c r="BE21" s="2237"/>
      <c r="BF21" s="2238"/>
      <c r="BG21" s="2238"/>
      <c r="BH21" s="2239"/>
      <c r="BI21" s="2237"/>
      <c r="BJ21" s="2238"/>
      <c r="BK21" s="2238"/>
      <c r="BL21" s="2239"/>
      <c r="BM21" s="2237"/>
      <c r="BN21" s="2238"/>
      <c r="BO21" s="2238"/>
      <c r="BP21" s="2239"/>
      <c r="BQ21" s="2237"/>
      <c r="BR21" s="2238"/>
      <c r="BS21" s="2238"/>
      <c r="BT21" s="2239"/>
      <c r="BU21" s="2237"/>
      <c r="BV21" s="2238"/>
      <c r="BW21" s="2238"/>
      <c r="BX21" s="2239"/>
      <c r="BY21" s="2237"/>
      <c r="BZ21" s="2238"/>
      <c r="CA21" s="2238"/>
      <c r="CB21" s="2239"/>
      <c r="CC21" s="2237"/>
      <c r="CD21" s="2238"/>
      <c r="CE21" s="2238"/>
      <c r="CF21" s="2239"/>
      <c r="CG21" s="2237"/>
      <c r="CH21" s="2238"/>
      <c r="CI21" s="2238"/>
      <c r="CJ21" s="2239"/>
      <c r="CK21" s="2237"/>
      <c r="CL21" s="2238"/>
      <c r="CM21" s="2238"/>
      <c r="CN21" s="2239"/>
      <c r="CO21" s="2237"/>
      <c r="CP21" s="2238"/>
      <c r="CQ21" s="2238"/>
      <c r="CR21" s="2239"/>
      <c r="CS21" s="2237"/>
      <c r="CT21" s="2238"/>
      <c r="CU21" s="2238"/>
      <c r="CV21" s="2239"/>
      <c r="CW21" s="1055">
        <f t="shared" si="26"/>
        <v>0</v>
      </c>
      <c r="CY21" s="1053">
        <f t="shared" si="2"/>
        <v>0</v>
      </c>
      <c r="CZ21" s="1053">
        <f t="shared" si="3"/>
        <v>0</v>
      </c>
      <c r="DA21" s="1053">
        <f t="shared" si="4"/>
        <v>0</v>
      </c>
      <c r="DB21" s="1053">
        <f t="shared" si="5"/>
        <v>0</v>
      </c>
      <c r="DC21" s="1053">
        <f t="shared" si="6"/>
        <v>0</v>
      </c>
      <c r="DD21" s="1053">
        <f t="shared" si="7"/>
        <v>0</v>
      </c>
      <c r="DE21" s="1053">
        <f t="shared" si="8"/>
        <v>0</v>
      </c>
      <c r="DF21" s="1053">
        <f t="shared" si="9"/>
        <v>0</v>
      </c>
      <c r="DG21" s="1053">
        <f t="shared" si="10"/>
        <v>0</v>
      </c>
      <c r="DH21" s="1053">
        <f t="shared" si="11"/>
        <v>0</v>
      </c>
      <c r="DI21" s="1053">
        <f t="shared" si="12"/>
        <v>0</v>
      </c>
      <c r="DJ21" s="1053">
        <f t="shared" si="13"/>
        <v>0</v>
      </c>
      <c r="DK21" s="1053">
        <f t="shared" si="14"/>
        <v>0</v>
      </c>
      <c r="DL21" s="1053">
        <f t="shared" si="15"/>
        <v>0</v>
      </c>
      <c r="DM21" s="1053">
        <f t="shared" si="16"/>
        <v>0</v>
      </c>
      <c r="DN21" s="1053">
        <f t="shared" si="17"/>
        <v>0</v>
      </c>
      <c r="DO21" s="1053">
        <f t="shared" si="18"/>
        <v>0</v>
      </c>
      <c r="DP21" s="1053">
        <f t="shared" si="19"/>
        <v>0</v>
      </c>
      <c r="DQ21" s="1053">
        <f t="shared" si="20"/>
        <v>0</v>
      </c>
      <c r="DR21" s="1053">
        <f t="shared" si="21"/>
        <v>0</v>
      </c>
      <c r="DS21" s="1053">
        <f t="shared" si="22"/>
        <v>0</v>
      </c>
      <c r="DT21" s="1053">
        <f t="shared" si="23"/>
        <v>0</v>
      </c>
      <c r="DU21" s="1053">
        <f t="shared" si="24"/>
        <v>0</v>
      </c>
      <c r="DV21" s="1053">
        <f t="shared" si="25"/>
        <v>0</v>
      </c>
    </row>
    <row r="22" spans="2:126" ht="16.5" hidden="1" x14ac:dyDescent="0.2">
      <c r="B22" s="1520" t="s">
        <v>98</v>
      </c>
      <c r="C22" s="65" t="str">
        <f>+'Plan Adq'!E22</f>
        <v>Kgs</v>
      </c>
      <c r="D22" s="64" t="e">
        <f>'Plan Adq'!R22</f>
        <v>#REF!</v>
      </c>
      <c r="E22" s="2237"/>
      <c r="F22" s="2238"/>
      <c r="G22" s="2238"/>
      <c r="H22" s="2239"/>
      <c r="I22" s="2237"/>
      <c r="J22" s="2238"/>
      <c r="K22" s="2238"/>
      <c r="L22" s="2239"/>
      <c r="M22" s="2237"/>
      <c r="N22" s="2238"/>
      <c r="O22" s="2238"/>
      <c r="P22" s="2239"/>
      <c r="Q22" s="2237"/>
      <c r="R22" s="2238"/>
      <c r="S22" s="2238"/>
      <c r="T22" s="2239"/>
      <c r="U22" s="2237"/>
      <c r="V22" s="2238"/>
      <c r="W22" s="2238"/>
      <c r="X22" s="2239"/>
      <c r="Y22" s="2237"/>
      <c r="Z22" s="2238"/>
      <c r="AA22" s="2238"/>
      <c r="AB22" s="2239"/>
      <c r="AC22" s="2237"/>
      <c r="AD22" s="2238"/>
      <c r="AE22" s="2238"/>
      <c r="AF22" s="2239"/>
      <c r="AG22" s="2237"/>
      <c r="AH22" s="2238"/>
      <c r="AI22" s="2238"/>
      <c r="AJ22" s="2239"/>
      <c r="AK22" s="2237"/>
      <c r="AL22" s="2238"/>
      <c r="AM22" s="2238"/>
      <c r="AN22" s="2239"/>
      <c r="AO22" s="2237"/>
      <c r="AP22" s="2238"/>
      <c r="AQ22" s="2238"/>
      <c r="AR22" s="2239"/>
      <c r="AS22" s="2237"/>
      <c r="AT22" s="2238"/>
      <c r="AU22" s="2238"/>
      <c r="AV22" s="2239"/>
      <c r="AW22" s="2237"/>
      <c r="AX22" s="2238"/>
      <c r="AY22" s="2238"/>
      <c r="AZ22" s="2239"/>
      <c r="BA22" s="2237"/>
      <c r="BB22" s="2238"/>
      <c r="BC22" s="2238"/>
      <c r="BD22" s="2239"/>
      <c r="BE22" s="2237"/>
      <c r="BF22" s="2238"/>
      <c r="BG22" s="2238"/>
      <c r="BH22" s="2239"/>
      <c r="BI22" s="2237"/>
      <c r="BJ22" s="2238"/>
      <c r="BK22" s="2238"/>
      <c r="BL22" s="2239"/>
      <c r="BM22" s="2237"/>
      <c r="BN22" s="2238"/>
      <c r="BO22" s="2238"/>
      <c r="BP22" s="2239"/>
      <c r="BQ22" s="2237"/>
      <c r="BR22" s="2238"/>
      <c r="BS22" s="2238"/>
      <c r="BT22" s="2239"/>
      <c r="BU22" s="2237"/>
      <c r="BV22" s="2238"/>
      <c r="BW22" s="2238"/>
      <c r="BX22" s="2239"/>
      <c r="BY22" s="2237"/>
      <c r="BZ22" s="2238"/>
      <c r="CA22" s="2238"/>
      <c r="CB22" s="2239"/>
      <c r="CC22" s="2237"/>
      <c r="CD22" s="2238"/>
      <c r="CE22" s="2238"/>
      <c r="CF22" s="2239"/>
      <c r="CG22" s="2237"/>
      <c r="CH22" s="2238"/>
      <c r="CI22" s="2238"/>
      <c r="CJ22" s="2239"/>
      <c r="CK22" s="2237"/>
      <c r="CL22" s="2238"/>
      <c r="CM22" s="2238"/>
      <c r="CN22" s="2239"/>
      <c r="CO22" s="2237"/>
      <c r="CP22" s="2238"/>
      <c r="CQ22" s="2238"/>
      <c r="CR22" s="2239"/>
      <c r="CS22" s="2237"/>
      <c r="CT22" s="2238"/>
      <c r="CU22" s="2238"/>
      <c r="CV22" s="2239"/>
      <c r="CW22" s="1055">
        <f t="shared" si="26"/>
        <v>0</v>
      </c>
      <c r="CY22" s="1053">
        <f t="shared" si="2"/>
        <v>0</v>
      </c>
      <c r="CZ22" s="1053">
        <f t="shared" si="3"/>
        <v>0</v>
      </c>
      <c r="DA22" s="1053">
        <f t="shared" si="4"/>
        <v>0</v>
      </c>
      <c r="DB22" s="1053">
        <f t="shared" si="5"/>
        <v>0</v>
      </c>
      <c r="DC22" s="1053">
        <f t="shared" si="6"/>
        <v>0</v>
      </c>
      <c r="DD22" s="1053">
        <f t="shared" si="7"/>
        <v>0</v>
      </c>
      <c r="DE22" s="1053">
        <f t="shared" si="8"/>
        <v>0</v>
      </c>
      <c r="DF22" s="1053">
        <f t="shared" si="9"/>
        <v>0</v>
      </c>
      <c r="DG22" s="1053">
        <f t="shared" si="10"/>
        <v>0</v>
      </c>
      <c r="DH22" s="1053">
        <f t="shared" si="11"/>
        <v>0</v>
      </c>
      <c r="DI22" s="1053">
        <f t="shared" si="12"/>
        <v>0</v>
      </c>
      <c r="DJ22" s="1053">
        <f t="shared" si="13"/>
        <v>0</v>
      </c>
      <c r="DK22" s="1053">
        <f t="shared" si="14"/>
        <v>0</v>
      </c>
      <c r="DL22" s="1053">
        <f t="shared" si="15"/>
        <v>0</v>
      </c>
      <c r="DM22" s="1053">
        <f t="shared" si="16"/>
        <v>0</v>
      </c>
      <c r="DN22" s="1053">
        <f t="shared" si="17"/>
        <v>0</v>
      </c>
      <c r="DO22" s="1053">
        <f t="shared" si="18"/>
        <v>0</v>
      </c>
      <c r="DP22" s="1053">
        <f t="shared" si="19"/>
        <v>0</v>
      </c>
      <c r="DQ22" s="1053">
        <f t="shared" si="20"/>
        <v>0</v>
      </c>
      <c r="DR22" s="1053">
        <f t="shared" si="21"/>
        <v>0</v>
      </c>
      <c r="DS22" s="1053">
        <f t="shared" si="22"/>
        <v>0</v>
      </c>
      <c r="DT22" s="1053">
        <f t="shared" si="23"/>
        <v>0</v>
      </c>
      <c r="DU22" s="1053">
        <f t="shared" si="24"/>
        <v>0</v>
      </c>
      <c r="DV22" s="1053">
        <f t="shared" si="25"/>
        <v>0</v>
      </c>
    </row>
    <row r="23" spans="2:126" ht="16.5" hidden="1" x14ac:dyDescent="0.2">
      <c r="B23" s="1520" t="s">
        <v>123</v>
      </c>
      <c r="C23" s="65" t="str">
        <f>+'Plan Adq'!E31</f>
        <v>Kgs</v>
      </c>
      <c r="D23" s="64" t="e">
        <f>'Plan Adq'!R31</f>
        <v>#REF!</v>
      </c>
      <c r="E23" s="2237"/>
      <c r="F23" s="2238"/>
      <c r="G23" s="2238"/>
      <c r="H23" s="2239"/>
      <c r="I23" s="2237"/>
      <c r="J23" s="2238"/>
      <c r="K23" s="2238"/>
      <c r="L23" s="2239"/>
      <c r="M23" s="2237"/>
      <c r="N23" s="2238"/>
      <c r="O23" s="2238"/>
      <c r="P23" s="2239"/>
      <c r="Q23" s="2237"/>
      <c r="R23" s="2238"/>
      <c r="S23" s="2238"/>
      <c r="T23" s="2239"/>
      <c r="U23" s="2237"/>
      <c r="V23" s="2238"/>
      <c r="W23" s="2238"/>
      <c r="X23" s="2239"/>
      <c r="Y23" s="2237"/>
      <c r="Z23" s="2238"/>
      <c r="AA23" s="2238"/>
      <c r="AB23" s="2239"/>
      <c r="AC23" s="2237"/>
      <c r="AD23" s="2238"/>
      <c r="AE23" s="2238"/>
      <c r="AF23" s="2239"/>
      <c r="AG23" s="2237"/>
      <c r="AH23" s="2238"/>
      <c r="AI23" s="2238"/>
      <c r="AJ23" s="2239"/>
      <c r="AK23" s="2237"/>
      <c r="AL23" s="2238"/>
      <c r="AM23" s="2238"/>
      <c r="AN23" s="2239"/>
      <c r="AO23" s="2237"/>
      <c r="AP23" s="2238"/>
      <c r="AQ23" s="2238"/>
      <c r="AR23" s="2239"/>
      <c r="AS23" s="2237"/>
      <c r="AT23" s="2238"/>
      <c r="AU23" s="2238"/>
      <c r="AV23" s="2239"/>
      <c r="AW23" s="2237"/>
      <c r="AX23" s="2238"/>
      <c r="AY23" s="2238"/>
      <c r="AZ23" s="2239"/>
      <c r="BA23" s="2237"/>
      <c r="BB23" s="2238"/>
      <c r="BC23" s="2238"/>
      <c r="BD23" s="2239"/>
      <c r="BE23" s="2237"/>
      <c r="BF23" s="2238"/>
      <c r="BG23" s="2238"/>
      <c r="BH23" s="2239"/>
      <c r="BI23" s="2237"/>
      <c r="BJ23" s="2238"/>
      <c r="BK23" s="2238"/>
      <c r="BL23" s="2239"/>
      <c r="BM23" s="2237"/>
      <c r="BN23" s="2238"/>
      <c r="BO23" s="2238"/>
      <c r="BP23" s="2239"/>
      <c r="BQ23" s="2237"/>
      <c r="BR23" s="2238"/>
      <c r="BS23" s="2238"/>
      <c r="BT23" s="2239"/>
      <c r="BU23" s="2237"/>
      <c r="BV23" s="2238"/>
      <c r="BW23" s="2238"/>
      <c r="BX23" s="2239"/>
      <c r="BY23" s="2237"/>
      <c r="BZ23" s="2238"/>
      <c r="CA23" s="2238"/>
      <c r="CB23" s="2239"/>
      <c r="CC23" s="2237"/>
      <c r="CD23" s="2238"/>
      <c r="CE23" s="2238"/>
      <c r="CF23" s="2239"/>
      <c r="CG23" s="2237"/>
      <c r="CH23" s="2238"/>
      <c r="CI23" s="2238"/>
      <c r="CJ23" s="2239"/>
      <c r="CK23" s="2237"/>
      <c r="CL23" s="2238"/>
      <c r="CM23" s="2238"/>
      <c r="CN23" s="2239"/>
      <c r="CO23" s="2237"/>
      <c r="CP23" s="2238"/>
      <c r="CQ23" s="2238"/>
      <c r="CR23" s="2239"/>
      <c r="CS23" s="2237"/>
      <c r="CT23" s="2238"/>
      <c r="CU23" s="2238"/>
      <c r="CV23" s="2239"/>
      <c r="CW23" s="1055">
        <f t="shared" si="26"/>
        <v>0</v>
      </c>
      <c r="CY23" s="1053">
        <f t="shared" si="2"/>
        <v>0</v>
      </c>
      <c r="CZ23" s="1053">
        <f t="shared" si="3"/>
        <v>0</v>
      </c>
      <c r="DA23" s="1053">
        <f t="shared" si="4"/>
        <v>0</v>
      </c>
      <c r="DB23" s="1053">
        <f t="shared" si="5"/>
        <v>0</v>
      </c>
      <c r="DC23" s="1053">
        <f t="shared" si="6"/>
        <v>0</v>
      </c>
      <c r="DD23" s="1053">
        <f t="shared" si="7"/>
        <v>0</v>
      </c>
      <c r="DE23" s="1053">
        <f t="shared" si="8"/>
        <v>0</v>
      </c>
      <c r="DF23" s="1053">
        <f t="shared" si="9"/>
        <v>0</v>
      </c>
      <c r="DG23" s="1053">
        <f t="shared" si="10"/>
        <v>0</v>
      </c>
      <c r="DH23" s="1053">
        <f t="shared" si="11"/>
        <v>0</v>
      </c>
      <c r="DI23" s="1053">
        <f t="shared" si="12"/>
        <v>0</v>
      </c>
      <c r="DJ23" s="1053">
        <f t="shared" si="13"/>
        <v>0</v>
      </c>
      <c r="DK23" s="1053">
        <f t="shared" si="14"/>
        <v>0</v>
      </c>
      <c r="DL23" s="1053">
        <f t="shared" si="15"/>
        <v>0</v>
      </c>
      <c r="DM23" s="1053">
        <f t="shared" si="16"/>
        <v>0</v>
      </c>
      <c r="DN23" s="1053">
        <f t="shared" si="17"/>
        <v>0</v>
      </c>
      <c r="DO23" s="1053">
        <f t="shared" si="18"/>
        <v>0</v>
      </c>
      <c r="DP23" s="1053">
        <f t="shared" si="19"/>
        <v>0</v>
      </c>
      <c r="DQ23" s="1053">
        <f t="shared" si="20"/>
        <v>0</v>
      </c>
      <c r="DR23" s="1053">
        <f t="shared" si="21"/>
        <v>0</v>
      </c>
      <c r="DS23" s="1053">
        <f t="shared" si="22"/>
        <v>0</v>
      </c>
      <c r="DT23" s="1053">
        <f t="shared" si="23"/>
        <v>0</v>
      </c>
      <c r="DU23" s="1053">
        <f t="shared" si="24"/>
        <v>0</v>
      </c>
      <c r="DV23" s="1053">
        <f t="shared" si="25"/>
        <v>0</v>
      </c>
    </row>
    <row r="24" spans="2:126" ht="16.5" hidden="1" x14ac:dyDescent="0.2">
      <c r="B24" s="1520" t="s">
        <v>1428</v>
      </c>
      <c r="C24" s="65" t="str">
        <f>+'Plan Adq'!E38</f>
        <v>Kgs</v>
      </c>
      <c r="D24" s="64" t="e">
        <f>'Plan Adq'!R38</f>
        <v>#REF!</v>
      </c>
      <c r="E24" s="2237"/>
      <c r="F24" s="2238"/>
      <c r="G24" s="2238"/>
      <c r="H24" s="2239"/>
      <c r="I24" s="2237"/>
      <c r="J24" s="2238"/>
      <c r="K24" s="2238"/>
      <c r="L24" s="2239"/>
      <c r="M24" s="2237"/>
      <c r="N24" s="2238"/>
      <c r="O24" s="2238"/>
      <c r="P24" s="2239"/>
      <c r="Q24" s="2237"/>
      <c r="R24" s="2238"/>
      <c r="S24" s="2238"/>
      <c r="T24" s="2239"/>
      <c r="U24" s="2237"/>
      <c r="V24" s="2238"/>
      <c r="W24" s="2238"/>
      <c r="X24" s="2239"/>
      <c r="Y24" s="2237"/>
      <c r="Z24" s="2238"/>
      <c r="AA24" s="2238"/>
      <c r="AB24" s="2239"/>
      <c r="AC24" s="2237"/>
      <c r="AD24" s="2238"/>
      <c r="AE24" s="2238"/>
      <c r="AF24" s="2239"/>
      <c r="AG24" s="2237"/>
      <c r="AH24" s="2238"/>
      <c r="AI24" s="2238"/>
      <c r="AJ24" s="2239"/>
      <c r="AK24" s="2237"/>
      <c r="AL24" s="2238"/>
      <c r="AM24" s="2238"/>
      <c r="AN24" s="2239"/>
      <c r="AO24" s="2237"/>
      <c r="AP24" s="2238"/>
      <c r="AQ24" s="2238"/>
      <c r="AR24" s="2239"/>
      <c r="AS24" s="2237"/>
      <c r="AT24" s="2238"/>
      <c r="AU24" s="2238"/>
      <c r="AV24" s="2239"/>
      <c r="AW24" s="2237"/>
      <c r="AX24" s="2238"/>
      <c r="AY24" s="2238"/>
      <c r="AZ24" s="2239"/>
      <c r="BA24" s="2237"/>
      <c r="BB24" s="2238"/>
      <c r="BC24" s="2238"/>
      <c r="BD24" s="2239"/>
      <c r="BE24" s="2237"/>
      <c r="BF24" s="2238"/>
      <c r="BG24" s="2238"/>
      <c r="BH24" s="2239"/>
      <c r="BI24" s="2237"/>
      <c r="BJ24" s="2238"/>
      <c r="BK24" s="2238"/>
      <c r="BL24" s="2239"/>
      <c r="BM24" s="2237"/>
      <c r="BN24" s="2238"/>
      <c r="BO24" s="2238"/>
      <c r="BP24" s="2239"/>
      <c r="BQ24" s="2237"/>
      <c r="BR24" s="2238"/>
      <c r="BS24" s="2238"/>
      <c r="BT24" s="2239"/>
      <c r="BU24" s="2237"/>
      <c r="BV24" s="2238"/>
      <c r="BW24" s="2238"/>
      <c r="BX24" s="2239"/>
      <c r="BY24" s="2237"/>
      <c r="BZ24" s="2238"/>
      <c r="CA24" s="2238"/>
      <c r="CB24" s="2239"/>
      <c r="CC24" s="2237"/>
      <c r="CD24" s="2238"/>
      <c r="CE24" s="2238"/>
      <c r="CF24" s="2239"/>
      <c r="CG24" s="2237"/>
      <c r="CH24" s="2238"/>
      <c r="CI24" s="2238"/>
      <c r="CJ24" s="2239"/>
      <c r="CK24" s="2237"/>
      <c r="CL24" s="2238"/>
      <c r="CM24" s="2238"/>
      <c r="CN24" s="2239"/>
      <c r="CO24" s="2237"/>
      <c r="CP24" s="2238"/>
      <c r="CQ24" s="2238"/>
      <c r="CR24" s="2239"/>
      <c r="CS24" s="2237"/>
      <c r="CT24" s="2238"/>
      <c r="CU24" s="2238"/>
      <c r="CV24" s="2239"/>
      <c r="CW24" s="1055">
        <f t="shared" si="26"/>
        <v>0</v>
      </c>
      <c r="CY24" s="1053">
        <f t="shared" si="2"/>
        <v>0</v>
      </c>
      <c r="CZ24" s="1053">
        <f t="shared" si="3"/>
        <v>0</v>
      </c>
      <c r="DA24" s="1053">
        <f t="shared" si="4"/>
        <v>0</v>
      </c>
      <c r="DB24" s="1053">
        <f t="shared" si="5"/>
        <v>0</v>
      </c>
      <c r="DC24" s="1053">
        <f t="shared" si="6"/>
        <v>0</v>
      </c>
      <c r="DD24" s="1053">
        <f t="shared" si="7"/>
        <v>0</v>
      </c>
      <c r="DE24" s="1053">
        <f t="shared" si="8"/>
        <v>0</v>
      </c>
      <c r="DF24" s="1053">
        <f t="shared" si="9"/>
        <v>0</v>
      </c>
      <c r="DG24" s="1053">
        <f t="shared" si="10"/>
        <v>0</v>
      </c>
      <c r="DH24" s="1053">
        <f t="shared" si="11"/>
        <v>0</v>
      </c>
      <c r="DI24" s="1053">
        <f t="shared" si="12"/>
        <v>0</v>
      </c>
      <c r="DJ24" s="1053">
        <f t="shared" si="13"/>
        <v>0</v>
      </c>
      <c r="DK24" s="1053">
        <f t="shared" si="14"/>
        <v>0</v>
      </c>
      <c r="DL24" s="1053">
        <f t="shared" si="15"/>
        <v>0</v>
      </c>
      <c r="DM24" s="1053">
        <f t="shared" si="16"/>
        <v>0</v>
      </c>
      <c r="DN24" s="1053">
        <f t="shared" si="17"/>
        <v>0</v>
      </c>
      <c r="DO24" s="1053">
        <f t="shared" si="18"/>
        <v>0</v>
      </c>
      <c r="DP24" s="1053">
        <f t="shared" si="19"/>
        <v>0</v>
      </c>
      <c r="DQ24" s="1053">
        <f t="shared" si="20"/>
        <v>0</v>
      </c>
      <c r="DR24" s="1053">
        <f t="shared" si="21"/>
        <v>0</v>
      </c>
      <c r="DS24" s="1053">
        <f t="shared" si="22"/>
        <v>0</v>
      </c>
      <c r="DT24" s="1053">
        <f t="shared" si="23"/>
        <v>0</v>
      </c>
      <c r="DU24" s="1053">
        <f t="shared" si="24"/>
        <v>0</v>
      </c>
      <c r="DV24" s="1053">
        <f t="shared" si="25"/>
        <v>0</v>
      </c>
    </row>
    <row r="25" spans="2:126" ht="16.5" hidden="1" x14ac:dyDescent="0.2">
      <c r="B25" s="1520" t="s">
        <v>124</v>
      </c>
      <c r="C25" s="65" t="str">
        <f>+'Plan Adq'!E29</f>
        <v>Kgs</v>
      </c>
      <c r="D25" s="64" t="e">
        <f>+'Plan Adq'!F29</f>
        <v>#REF!</v>
      </c>
      <c r="E25" s="2237"/>
      <c r="F25" s="2238"/>
      <c r="G25" s="2238"/>
      <c r="H25" s="2239"/>
      <c r="I25" s="2237"/>
      <c r="J25" s="2238"/>
      <c r="K25" s="2238"/>
      <c r="L25" s="2239"/>
      <c r="M25" s="2237"/>
      <c r="N25" s="2238"/>
      <c r="O25" s="2238"/>
      <c r="P25" s="2239"/>
      <c r="Q25" s="2237"/>
      <c r="R25" s="2238"/>
      <c r="S25" s="2238"/>
      <c r="T25" s="2239"/>
      <c r="U25" s="2237"/>
      <c r="V25" s="2238"/>
      <c r="W25" s="2238"/>
      <c r="X25" s="2239"/>
      <c r="Y25" s="2237"/>
      <c r="Z25" s="2238"/>
      <c r="AA25" s="2238"/>
      <c r="AB25" s="2239"/>
      <c r="AC25" s="2237"/>
      <c r="AD25" s="2238"/>
      <c r="AE25" s="2238"/>
      <c r="AF25" s="2239"/>
      <c r="AG25" s="2237"/>
      <c r="AH25" s="2238"/>
      <c r="AI25" s="2238"/>
      <c r="AJ25" s="2239"/>
      <c r="AK25" s="2237"/>
      <c r="AL25" s="2238"/>
      <c r="AM25" s="2238"/>
      <c r="AN25" s="2239"/>
      <c r="AO25" s="2237"/>
      <c r="AP25" s="2238"/>
      <c r="AQ25" s="2238"/>
      <c r="AR25" s="2239"/>
      <c r="AS25" s="2237"/>
      <c r="AT25" s="2238"/>
      <c r="AU25" s="2238"/>
      <c r="AV25" s="2239"/>
      <c r="AW25" s="2237"/>
      <c r="AX25" s="2238"/>
      <c r="AY25" s="2238"/>
      <c r="AZ25" s="2239"/>
      <c r="BA25" s="2237"/>
      <c r="BB25" s="2238"/>
      <c r="BC25" s="2238"/>
      <c r="BD25" s="2239"/>
      <c r="BE25" s="2237"/>
      <c r="BF25" s="2238"/>
      <c r="BG25" s="2238"/>
      <c r="BH25" s="2239"/>
      <c r="BI25" s="2237"/>
      <c r="BJ25" s="2238"/>
      <c r="BK25" s="2238"/>
      <c r="BL25" s="2239"/>
      <c r="BM25" s="2237"/>
      <c r="BN25" s="2238"/>
      <c r="BO25" s="2238"/>
      <c r="BP25" s="2239"/>
      <c r="BQ25" s="2237"/>
      <c r="BR25" s="2238"/>
      <c r="BS25" s="2238"/>
      <c r="BT25" s="2239"/>
      <c r="BU25" s="2237"/>
      <c r="BV25" s="2238"/>
      <c r="BW25" s="2238"/>
      <c r="BX25" s="2239"/>
      <c r="BY25" s="2237"/>
      <c r="BZ25" s="2238"/>
      <c r="CA25" s="2238"/>
      <c r="CB25" s="2239"/>
      <c r="CC25" s="2237"/>
      <c r="CD25" s="2238"/>
      <c r="CE25" s="2238"/>
      <c r="CF25" s="2239"/>
      <c r="CG25" s="2237"/>
      <c r="CH25" s="2238"/>
      <c r="CI25" s="2238"/>
      <c r="CJ25" s="2239"/>
      <c r="CK25" s="2237"/>
      <c r="CL25" s="2238"/>
      <c r="CM25" s="2238"/>
      <c r="CN25" s="2239"/>
      <c r="CO25" s="2237"/>
      <c r="CP25" s="2238"/>
      <c r="CQ25" s="2238"/>
      <c r="CR25" s="2239"/>
      <c r="CS25" s="2237"/>
      <c r="CT25" s="2238"/>
      <c r="CU25" s="2238"/>
      <c r="CV25" s="2239"/>
      <c r="CW25" s="1055">
        <f t="shared" si="26"/>
        <v>0</v>
      </c>
      <c r="CY25" s="1053">
        <f t="shared" si="2"/>
        <v>0</v>
      </c>
      <c r="CZ25" s="1053">
        <f t="shared" si="3"/>
        <v>0</v>
      </c>
      <c r="DA25" s="1053">
        <f t="shared" si="4"/>
        <v>0</v>
      </c>
      <c r="DB25" s="1053">
        <f t="shared" si="5"/>
        <v>0</v>
      </c>
      <c r="DC25" s="1053">
        <f t="shared" si="6"/>
        <v>0</v>
      </c>
      <c r="DD25" s="1053">
        <f t="shared" si="7"/>
        <v>0</v>
      </c>
      <c r="DE25" s="1053">
        <f t="shared" si="8"/>
        <v>0</v>
      </c>
      <c r="DF25" s="1053">
        <f t="shared" si="9"/>
        <v>0</v>
      </c>
      <c r="DG25" s="1053">
        <f t="shared" si="10"/>
        <v>0</v>
      </c>
      <c r="DH25" s="1053">
        <f t="shared" si="11"/>
        <v>0</v>
      </c>
      <c r="DI25" s="1053">
        <f t="shared" si="12"/>
        <v>0</v>
      </c>
      <c r="DJ25" s="1053">
        <f t="shared" si="13"/>
        <v>0</v>
      </c>
      <c r="DK25" s="1053">
        <f t="shared" si="14"/>
        <v>0</v>
      </c>
      <c r="DL25" s="1053">
        <f t="shared" si="15"/>
        <v>0</v>
      </c>
      <c r="DM25" s="1053">
        <f t="shared" si="16"/>
        <v>0</v>
      </c>
      <c r="DN25" s="1053">
        <f t="shared" si="17"/>
        <v>0</v>
      </c>
      <c r="DO25" s="1053">
        <f t="shared" si="18"/>
        <v>0</v>
      </c>
      <c r="DP25" s="1053">
        <f t="shared" si="19"/>
        <v>0</v>
      </c>
      <c r="DQ25" s="1053">
        <f t="shared" si="20"/>
        <v>0</v>
      </c>
      <c r="DR25" s="1053">
        <f t="shared" si="21"/>
        <v>0</v>
      </c>
      <c r="DS25" s="1053">
        <f t="shared" si="22"/>
        <v>0</v>
      </c>
      <c r="DT25" s="1053">
        <f t="shared" si="23"/>
        <v>0</v>
      </c>
      <c r="DU25" s="1053">
        <f t="shared" si="24"/>
        <v>0</v>
      </c>
      <c r="DV25" s="1053">
        <f t="shared" si="25"/>
        <v>0</v>
      </c>
    </row>
    <row r="26" spans="2:126" ht="16.5" hidden="1" x14ac:dyDescent="0.2">
      <c r="B26" s="1520" t="s">
        <v>99</v>
      </c>
      <c r="C26" s="65" t="str">
        <f>+'Plan Adq'!E46</f>
        <v>Kgr.- Lts.</v>
      </c>
      <c r="D26" s="64" t="e">
        <f>'Plan Adq'!R46</f>
        <v>#REF!</v>
      </c>
      <c r="E26" s="2237"/>
      <c r="F26" s="2238"/>
      <c r="G26" s="2238"/>
      <c r="H26" s="2239"/>
      <c r="I26" s="2237"/>
      <c r="J26" s="2238"/>
      <c r="K26" s="2238"/>
      <c r="L26" s="2239"/>
      <c r="M26" s="2237"/>
      <c r="N26" s="2238"/>
      <c r="O26" s="2238"/>
      <c r="P26" s="2239"/>
      <c r="Q26" s="2237"/>
      <c r="R26" s="2238"/>
      <c r="S26" s="2238"/>
      <c r="T26" s="2239"/>
      <c r="U26" s="2237"/>
      <c r="V26" s="2238"/>
      <c r="W26" s="2238"/>
      <c r="X26" s="2239"/>
      <c r="Y26" s="2237"/>
      <c r="Z26" s="2238"/>
      <c r="AA26" s="2238"/>
      <c r="AB26" s="2239"/>
      <c r="AC26" s="2237"/>
      <c r="AD26" s="2238"/>
      <c r="AE26" s="2238"/>
      <c r="AF26" s="2239"/>
      <c r="AG26" s="2237"/>
      <c r="AH26" s="2238"/>
      <c r="AI26" s="2238"/>
      <c r="AJ26" s="2239"/>
      <c r="AK26" s="2237"/>
      <c r="AL26" s="2238"/>
      <c r="AM26" s="2238"/>
      <c r="AN26" s="2239"/>
      <c r="AO26" s="2237"/>
      <c r="AP26" s="2238"/>
      <c r="AQ26" s="2238"/>
      <c r="AR26" s="2239"/>
      <c r="AS26" s="2237"/>
      <c r="AT26" s="2238"/>
      <c r="AU26" s="2238"/>
      <c r="AV26" s="2239"/>
      <c r="AW26" s="2237"/>
      <c r="AX26" s="2238"/>
      <c r="AY26" s="2238"/>
      <c r="AZ26" s="2239"/>
      <c r="BA26" s="2237"/>
      <c r="BB26" s="2238"/>
      <c r="BC26" s="2238"/>
      <c r="BD26" s="2239"/>
      <c r="BE26" s="2237"/>
      <c r="BF26" s="2238"/>
      <c r="BG26" s="2238"/>
      <c r="BH26" s="2239"/>
      <c r="BI26" s="2237"/>
      <c r="BJ26" s="2238"/>
      <c r="BK26" s="2238"/>
      <c r="BL26" s="2239"/>
      <c r="BM26" s="2237"/>
      <c r="BN26" s="2238"/>
      <c r="BO26" s="2238"/>
      <c r="BP26" s="2239"/>
      <c r="BQ26" s="2237"/>
      <c r="BR26" s="2238"/>
      <c r="BS26" s="2238"/>
      <c r="BT26" s="2239"/>
      <c r="BU26" s="2237"/>
      <c r="BV26" s="2238"/>
      <c r="BW26" s="2238"/>
      <c r="BX26" s="2239"/>
      <c r="BY26" s="2237"/>
      <c r="BZ26" s="2238"/>
      <c r="CA26" s="2238"/>
      <c r="CB26" s="2239"/>
      <c r="CC26" s="2237"/>
      <c r="CD26" s="2238"/>
      <c r="CE26" s="2238"/>
      <c r="CF26" s="2239"/>
      <c r="CG26" s="2237"/>
      <c r="CH26" s="2238"/>
      <c r="CI26" s="2238"/>
      <c r="CJ26" s="2239"/>
      <c r="CK26" s="2237"/>
      <c r="CL26" s="2238"/>
      <c r="CM26" s="2238"/>
      <c r="CN26" s="2239"/>
      <c r="CO26" s="2237"/>
      <c r="CP26" s="2238"/>
      <c r="CQ26" s="2238"/>
      <c r="CR26" s="2239"/>
      <c r="CS26" s="2237"/>
      <c r="CT26" s="2238"/>
      <c r="CU26" s="2238"/>
      <c r="CV26" s="2239"/>
      <c r="CW26" s="1055">
        <f t="shared" si="26"/>
        <v>0</v>
      </c>
      <c r="CY26" s="1053">
        <f t="shared" si="2"/>
        <v>0</v>
      </c>
      <c r="CZ26" s="1053">
        <f t="shared" si="3"/>
        <v>0</v>
      </c>
      <c r="DA26" s="1053">
        <f t="shared" si="4"/>
        <v>0</v>
      </c>
      <c r="DB26" s="1053">
        <f t="shared" si="5"/>
        <v>0</v>
      </c>
      <c r="DC26" s="1053">
        <f t="shared" si="6"/>
        <v>0</v>
      </c>
      <c r="DD26" s="1053">
        <f t="shared" si="7"/>
        <v>0</v>
      </c>
      <c r="DE26" s="1053">
        <f t="shared" si="8"/>
        <v>0</v>
      </c>
      <c r="DF26" s="1053">
        <f t="shared" si="9"/>
        <v>0</v>
      </c>
      <c r="DG26" s="1053">
        <f t="shared" si="10"/>
        <v>0</v>
      </c>
      <c r="DH26" s="1053">
        <f t="shared" si="11"/>
        <v>0</v>
      </c>
      <c r="DI26" s="1053">
        <f t="shared" si="12"/>
        <v>0</v>
      </c>
      <c r="DJ26" s="1053">
        <f t="shared" si="13"/>
        <v>0</v>
      </c>
      <c r="DK26" s="1053">
        <f t="shared" si="14"/>
        <v>0</v>
      </c>
      <c r="DL26" s="1053">
        <f t="shared" si="15"/>
        <v>0</v>
      </c>
      <c r="DM26" s="1053">
        <f t="shared" si="16"/>
        <v>0</v>
      </c>
      <c r="DN26" s="1053">
        <f t="shared" si="17"/>
        <v>0</v>
      </c>
      <c r="DO26" s="1053">
        <f t="shared" si="18"/>
        <v>0</v>
      </c>
      <c r="DP26" s="1053">
        <f t="shared" si="19"/>
        <v>0</v>
      </c>
      <c r="DQ26" s="1053">
        <f t="shared" si="20"/>
        <v>0</v>
      </c>
      <c r="DR26" s="1053">
        <f t="shared" si="21"/>
        <v>0</v>
      </c>
      <c r="DS26" s="1053">
        <f t="shared" si="22"/>
        <v>0</v>
      </c>
      <c r="DT26" s="1053">
        <f t="shared" si="23"/>
        <v>0</v>
      </c>
      <c r="DU26" s="1053">
        <f t="shared" si="24"/>
        <v>0</v>
      </c>
      <c r="DV26" s="1053">
        <f t="shared" si="25"/>
        <v>0</v>
      </c>
    </row>
    <row r="27" spans="2:126" ht="16.5" hidden="1" x14ac:dyDescent="0.2">
      <c r="B27" s="1520" t="s">
        <v>121</v>
      </c>
      <c r="C27" s="65" t="str">
        <f>+'Plan Adq'!E17</f>
        <v>Herramientas</v>
      </c>
      <c r="D27" s="64" t="e">
        <f>+'Plan Adq'!F17</f>
        <v>#REF!</v>
      </c>
      <c r="E27" s="2237"/>
      <c r="F27" s="2238"/>
      <c r="G27" s="2238"/>
      <c r="H27" s="2239"/>
      <c r="I27" s="2237"/>
      <c r="J27" s="2238"/>
      <c r="K27" s="2238"/>
      <c r="L27" s="2239"/>
      <c r="M27" s="2237"/>
      <c r="N27" s="2238"/>
      <c r="O27" s="2238"/>
      <c r="P27" s="2239"/>
      <c r="Q27" s="2237"/>
      <c r="R27" s="2238"/>
      <c r="S27" s="2238"/>
      <c r="T27" s="2239"/>
      <c r="U27" s="2237"/>
      <c r="V27" s="2238"/>
      <c r="W27" s="2238"/>
      <c r="X27" s="2239"/>
      <c r="Y27" s="2237"/>
      <c r="Z27" s="2238"/>
      <c r="AA27" s="2238"/>
      <c r="AB27" s="2239"/>
      <c r="AC27" s="2237"/>
      <c r="AD27" s="2238"/>
      <c r="AE27" s="2238"/>
      <c r="AF27" s="2239"/>
      <c r="AG27" s="2237"/>
      <c r="AH27" s="2238"/>
      <c r="AI27" s="2238"/>
      <c r="AJ27" s="2239"/>
      <c r="AK27" s="2237"/>
      <c r="AL27" s="2238"/>
      <c r="AM27" s="2238"/>
      <c r="AN27" s="2239"/>
      <c r="AO27" s="2237"/>
      <c r="AP27" s="2238"/>
      <c r="AQ27" s="2238"/>
      <c r="AR27" s="2239"/>
      <c r="AS27" s="2237"/>
      <c r="AT27" s="2238"/>
      <c r="AU27" s="2238"/>
      <c r="AV27" s="2239"/>
      <c r="AW27" s="2237"/>
      <c r="AX27" s="2238"/>
      <c r="AY27" s="2238"/>
      <c r="AZ27" s="2239"/>
      <c r="BA27" s="2237"/>
      <c r="BB27" s="2238"/>
      <c r="BC27" s="2238"/>
      <c r="BD27" s="2239"/>
      <c r="BE27" s="2237"/>
      <c r="BF27" s="2238"/>
      <c r="BG27" s="2238"/>
      <c r="BH27" s="2239"/>
      <c r="BI27" s="2237"/>
      <c r="BJ27" s="2238"/>
      <c r="BK27" s="2238"/>
      <c r="BL27" s="2239"/>
      <c r="BM27" s="2237"/>
      <c r="BN27" s="2238"/>
      <c r="BO27" s="2238"/>
      <c r="BP27" s="2239"/>
      <c r="BQ27" s="2237"/>
      <c r="BR27" s="2238"/>
      <c r="BS27" s="2238"/>
      <c r="BT27" s="2239"/>
      <c r="BU27" s="2237"/>
      <c r="BV27" s="2238"/>
      <c r="BW27" s="2238"/>
      <c r="BX27" s="2239"/>
      <c r="BY27" s="2237"/>
      <c r="BZ27" s="2238"/>
      <c r="CA27" s="2238"/>
      <c r="CB27" s="2239"/>
      <c r="CC27" s="2237"/>
      <c r="CD27" s="2238"/>
      <c r="CE27" s="2238"/>
      <c r="CF27" s="2239"/>
      <c r="CG27" s="2237"/>
      <c r="CH27" s="2238"/>
      <c r="CI27" s="2238"/>
      <c r="CJ27" s="2239"/>
      <c r="CK27" s="2237"/>
      <c r="CL27" s="2238"/>
      <c r="CM27" s="2238"/>
      <c r="CN27" s="2239"/>
      <c r="CO27" s="2237"/>
      <c r="CP27" s="2238"/>
      <c r="CQ27" s="2238"/>
      <c r="CR27" s="2239"/>
      <c r="CS27" s="2237"/>
      <c r="CT27" s="2238"/>
      <c r="CU27" s="2238"/>
      <c r="CV27" s="2239"/>
      <c r="CW27" s="1055">
        <f t="shared" si="26"/>
        <v>0</v>
      </c>
      <c r="CY27" s="1053">
        <f t="shared" si="2"/>
        <v>0</v>
      </c>
      <c r="CZ27" s="1053">
        <f t="shared" si="3"/>
        <v>0</v>
      </c>
      <c r="DA27" s="1053">
        <f t="shared" si="4"/>
        <v>0</v>
      </c>
      <c r="DB27" s="1053">
        <f t="shared" si="5"/>
        <v>0</v>
      </c>
      <c r="DC27" s="1053">
        <f t="shared" si="6"/>
        <v>0</v>
      </c>
      <c r="DD27" s="1053">
        <f t="shared" si="7"/>
        <v>0</v>
      </c>
      <c r="DE27" s="1053">
        <f t="shared" si="8"/>
        <v>0</v>
      </c>
      <c r="DF27" s="1053">
        <f t="shared" si="9"/>
        <v>0</v>
      </c>
      <c r="DG27" s="1053">
        <f t="shared" si="10"/>
        <v>0</v>
      </c>
      <c r="DH27" s="1053">
        <f t="shared" si="11"/>
        <v>0</v>
      </c>
      <c r="DI27" s="1053">
        <f t="shared" si="12"/>
        <v>0</v>
      </c>
      <c r="DJ27" s="1053">
        <f t="shared" si="13"/>
        <v>0</v>
      </c>
      <c r="DK27" s="1053">
        <f t="shared" si="14"/>
        <v>0</v>
      </c>
      <c r="DL27" s="1053">
        <f t="shared" si="15"/>
        <v>0</v>
      </c>
      <c r="DM27" s="1053">
        <f t="shared" si="16"/>
        <v>0</v>
      </c>
      <c r="DN27" s="1053">
        <f t="shared" si="17"/>
        <v>0</v>
      </c>
      <c r="DO27" s="1053">
        <f t="shared" si="18"/>
        <v>0</v>
      </c>
      <c r="DP27" s="1053">
        <f t="shared" si="19"/>
        <v>0</v>
      </c>
      <c r="DQ27" s="1053">
        <f t="shared" si="20"/>
        <v>0</v>
      </c>
      <c r="DR27" s="1053">
        <f t="shared" si="21"/>
        <v>0</v>
      </c>
      <c r="DS27" s="1053">
        <f t="shared" si="22"/>
        <v>0</v>
      </c>
      <c r="DT27" s="1053">
        <f t="shared" si="23"/>
        <v>0</v>
      </c>
      <c r="DU27" s="1053">
        <f t="shared" si="24"/>
        <v>0</v>
      </c>
      <c r="DV27" s="1053">
        <f t="shared" si="25"/>
        <v>0</v>
      </c>
    </row>
    <row r="28" spans="2:126" ht="16.5" hidden="1" x14ac:dyDescent="0.2">
      <c r="B28" s="1520" t="s">
        <v>143</v>
      </c>
      <c r="C28" s="65" t="str">
        <f>+'Plan Adq'!E52</f>
        <v>Postes</v>
      </c>
      <c r="D28" s="64" t="e">
        <f>+'Plan Adq'!F52</f>
        <v>#REF!</v>
      </c>
      <c r="E28" s="2237"/>
      <c r="F28" s="2238"/>
      <c r="G28" s="2238"/>
      <c r="H28" s="2239"/>
      <c r="I28" s="2237"/>
      <c r="J28" s="2238"/>
      <c r="K28" s="2238"/>
      <c r="L28" s="2239"/>
      <c r="M28" s="2237"/>
      <c r="N28" s="2238"/>
      <c r="O28" s="2238"/>
      <c r="P28" s="2239"/>
      <c r="Q28" s="2237"/>
      <c r="R28" s="2238"/>
      <c r="S28" s="2238"/>
      <c r="T28" s="2239"/>
      <c r="U28" s="2237"/>
      <c r="V28" s="2238"/>
      <c r="W28" s="2238"/>
      <c r="X28" s="2239"/>
      <c r="Y28" s="2237"/>
      <c r="Z28" s="2238"/>
      <c r="AA28" s="2238"/>
      <c r="AB28" s="2239"/>
      <c r="AC28" s="2237"/>
      <c r="AD28" s="2238"/>
      <c r="AE28" s="2238"/>
      <c r="AF28" s="2239"/>
      <c r="AG28" s="2237"/>
      <c r="AH28" s="2238"/>
      <c r="AI28" s="2238"/>
      <c r="AJ28" s="2239"/>
      <c r="AK28" s="2237"/>
      <c r="AL28" s="2238"/>
      <c r="AM28" s="2238"/>
      <c r="AN28" s="2239"/>
      <c r="AO28" s="2237"/>
      <c r="AP28" s="2238"/>
      <c r="AQ28" s="2238"/>
      <c r="AR28" s="2239"/>
      <c r="AS28" s="2237"/>
      <c r="AT28" s="2238"/>
      <c r="AU28" s="2238"/>
      <c r="AV28" s="2239"/>
      <c r="AW28" s="2237"/>
      <c r="AX28" s="2238"/>
      <c r="AY28" s="2238"/>
      <c r="AZ28" s="2239"/>
      <c r="BA28" s="2237"/>
      <c r="BB28" s="2238"/>
      <c r="BC28" s="2238"/>
      <c r="BD28" s="2239"/>
      <c r="BE28" s="2237"/>
      <c r="BF28" s="2238"/>
      <c r="BG28" s="2238"/>
      <c r="BH28" s="2239"/>
      <c r="BI28" s="2237"/>
      <c r="BJ28" s="2238"/>
      <c r="BK28" s="2238"/>
      <c r="BL28" s="2239"/>
      <c r="BM28" s="2237"/>
      <c r="BN28" s="2238"/>
      <c r="BO28" s="2238"/>
      <c r="BP28" s="2239"/>
      <c r="BQ28" s="2237"/>
      <c r="BR28" s="2238"/>
      <c r="BS28" s="2238"/>
      <c r="BT28" s="2239"/>
      <c r="BU28" s="2237"/>
      <c r="BV28" s="2238"/>
      <c r="BW28" s="2238"/>
      <c r="BX28" s="2239"/>
      <c r="BY28" s="2237"/>
      <c r="BZ28" s="2238"/>
      <c r="CA28" s="2238"/>
      <c r="CB28" s="2239"/>
      <c r="CC28" s="2237"/>
      <c r="CD28" s="2238"/>
      <c r="CE28" s="2238"/>
      <c r="CF28" s="2239"/>
      <c r="CG28" s="2237"/>
      <c r="CH28" s="2238"/>
      <c r="CI28" s="2238"/>
      <c r="CJ28" s="2239"/>
      <c r="CK28" s="2237"/>
      <c r="CL28" s="2238"/>
      <c r="CM28" s="2238"/>
      <c r="CN28" s="2239"/>
      <c r="CO28" s="2237"/>
      <c r="CP28" s="2238"/>
      <c r="CQ28" s="2238"/>
      <c r="CR28" s="2239"/>
      <c r="CS28" s="2237"/>
      <c r="CT28" s="2238"/>
      <c r="CU28" s="2238"/>
      <c r="CV28" s="2239"/>
      <c r="CW28" s="1055">
        <f t="shared" si="26"/>
        <v>0</v>
      </c>
      <c r="CY28" s="1053">
        <f t="shared" si="2"/>
        <v>0</v>
      </c>
      <c r="CZ28" s="1053">
        <f t="shared" si="3"/>
        <v>0</v>
      </c>
      <c r="DA28" s="1053">
        <f t="shared" si="4"/>
        <v>0</v>
      </c>
      <c r="DB28" s="1053">
        <f t="shared" si="5"/>
        <v>0</v>
      </c>
      <c r="DC28" s="1053">
        <f t="shared" si="6"/>
        <v>0</v>
      </c>
      <c r="DD28" s="1053">
        <f t="shared" si="7"/>
        <v>0</v>
      </c>
      <c r="DE28" s="1053">
        <f t="shared" si="8"/>
        <v>0</v>
      </c>
      <c r="DF28" s="1053">
        <f t="shared" si="9"/>
        <v>0</v>
      </c>
      <c r="DG28" s="1053">
        <f t="shared" si="10"/>
        <v>0</v>
      </c>
      <c r="DH28" s="1053">
        <f t="shared" si="11"/>
        <v>0</v>
      </c>
      <c r="DI28" s="1053">
        <f t="shared" si="12"/>
        <v>0</v>
      </c>
      <c r="DJ28" s="1053">
        <f t="shared" si="13"/>
        <v>0</v>
      </c>
      <c r="DK28" s="1053">
        <f t="shared" si="14"/>
        <v>0</v>
      </c>
      <c r="DL28" s="1053">
        <f t="shared" si="15"/>
        <v>0</v>
      </c>
      <c r="DM28" s="1053">
        <f t="shared" si="16"/>
        <v>0</v>
      </c>
      <c r="DN28" s="1053">
        <f t="shared" si="17"/>
        <v>0</v>
      </c>
      <c r="DO28" s="1053">
        <f t="shared" si="18"/>
        <v>0</v>
      </c>
      <c r="DP28" s="1053">
        <f t="shared" si="19"/>
        <v>0</v>
      </c>
      <c r="DQ28" s="1053">
        <f t="shared" si="20"/>
        <v>0</v>
      </c>
      <c r="DR28" s="1053">
        <f t="shared" si="21"/>
        <v>0</v>
      </c>
      <c r="DS28" s="1053">
        <f t="shared" si="22"/>
        <v>0</v>
      </c>
      <c r="DT28" s="1053">
        <f t="shared" si="23"/>
        <v>0</v>
      </c>
      <c r="DU28" s="1053">
        <f t="shared" si="24"/>
        <v>0</v>
      </c>
      <c r="DV28" s="1053">
        <f t="shared" si="25"/>
        <v>0</v>
      </c>
    </row>
    <row r="29" spans="2:126" ht="16.5" x14ac:dyDescent="0.2">
      <c r="B29" s="1520" t="s">
        <v>100</v>
      </c>
      <c r="C29" s="65" t="str">
        <f>+'Plan Adq'!E53</f>
        <v>Rollos</v>
      </c>
      <c r="D29" s="64" t="e">
        <f>+'Plan Adq'!F53</f>
        <v>#REF!</v>
      </c>
      <c r="E29" s="2237"/>
      <c r="F29" s="2238"/>
      <c r="G29" s="2238"/>
      <c r="H29" s="2239"/>
      <c r="I29" s="2237"/>
      <c r="J29" s="2238"/>
      <c r="K29" s="2238"/>
      <c r="L29" s="2239"/>
      <c r="M29" s="2237"/>
      <c r="N29" s="2238"/>
      <c r="O29" s="2238"/>
      <c r="P29" s="2239"/>
      <c r="Q29" s="2237"/>
      <c r="R29" s="2238"/>
      <c r="S29" s="2238"/>
      <c r="T29" s="2239"/>
      <c r="U29" s="2237"/>
      <c r="V29" s="2238"/>
      <c r="W29" s="2238"/>
      <c r="X29" s="2239"/>
      <c r="Y29" s="2237"/>
      <c r="Z29" s="2238"/>
      <c r="AA29" s="2238"/>
      <c r="AB29" s="2239"/>
      <c r="AC29" s="2237"/>
      <c r="AD29" s="2238"/>
      <c r="AE29" s="2238"/>
      <c r="AF29" s="2239"/>
      <c r="AG29" s="2237"/>
      <c r="AH29" s="2238"/>
      <c r="AI29" s="2238"/>
      <c r="AJ29" s="2239"/>
      <c r="AK29" s="2237"/>
      <c r="AL29" s="2238"/>
      <c r="AM29" s="2238"/>
      <c r="AN29" s="2239"/>
      <c r="AO29" s="2237"/>
      <c r="AP29" s="2238"/>
      <c r="AQ29" s="2238"/>
      <c r="AR29" s="2239"/>
      <c r="AS29" s="2237"/>
      <c r="AT29" s="2238"/>
      <c r="AU29" s="2238"/>
      <c r="AV29" s="2239"/>
      <c r="AW29" s="2237"/>
      <c r="AX29" s="2238"/>
      <c r="AY29" s="2238"/>
      <c r="AZ29" s="2239"/>
      <c r="BA29" s="2237"/>
      <c r="BB29" s="2238"/>
      <c r="BC29" s="2238"/>
      <c r="BD29" s="2239"/>
      <c r="BE29" s="2237"/>
      <c r="BF29" s="2238"/>
      <c r="BG29" s="2238"/>
      <c r="BH29" s="2239"/>
      <c r="BI29" s="2237"/>
      <c r="BJ29" s="2238"/>
      <c r="BK29" s="2238"/>
      <c r="BL29" s="2239"/>
      <c r="BM29" s="2237"/>
      <c r="BN29" s="2238"/>
      <c r="BO29" s="2238"/>
      <c r="BP29" s="2239"/>
      <c r="BQ29" s="2237"/>
      <c r="BR29" s="2238"/>
      <c r="BS29" s="2238"/>
      <c r="BT29" s="2239"/>
      <c r="BU29" s="2237"/>
      <c r="BV29" s="2238"/>
      <c r="BW29" s="2238"/>
      <c r="BX29" s="2239"/>
      <c r="BY29" s="2237"/>
      <c r="BZ29" s="2238"/>
      <c r="CA29" s="2238"/>
      <c r="CB29" s="2239"/>
      <c r="CC29" s="2237"/>
      <c r="CD29" s="2238"/>
      <c r="CE29" s="2238"/>
      <c r="CF29" s="2239"/>
      <c r="CG29" s="2237"/>
      <c r="CH29" s="2238"/>
      <c r="CI29" s="2238"/>
      <c r="CJ29" s="2239"/>
      <c r="CK29" s="2237"/>
      <c r="CL29" s="2238"/>
      <c r="CM29" s="2238"/>
      <c r="CN29" s="2239"/>
      <c r="CO29" s="2237"/>
      <c r="CP29" s="2238"/>
      <c r="CQ29" s="2238"/>
      <c r="CR29" s="2239"/>
      <c r="CS29" s="2237"/>
      <c r="CT29" s="2238"/>
      <c r="CU29" s="2238"/>
      <c r="CV29" s="2239"/>
      <c r="CW29" s="1055">
        <f t="shared" si="26"/>
        <v>0</v>
      </c>
      <c r="CY29" s="1053">
        <f t="shared" si="2"/>
        <v>0</v>
      </c>
      <c r="CZ29" s="1053">
        <f t="shared" si="3"/>
        <v>0</v>
      </c>
      <c r="DA29" s="1053">
        <f t="shared" si="4"/>
        <v>0</v>
      </c>
      <c r="DB29" s="1053">
        <f t="shared" si="5"/>
        <v>0</v>
      </c>
      <c r="DC29" s="1053">
        <f t="shared" si="6"/>
        <v>0</v>
      </c>
      <c r="DD29" s="1053">
        <f t="shared" si="7"/>
        <v>0</v>
      </c>
      <c r="DE29" s="1053">
        <f t="shared" si="8"/>
        <v>0</v>
      </c>
      <c r="DF29" s="1053">
        <f t="shared" si="9"/>
        <v>0</v>
      </c>
      <c r="DG29" s="1053">
        <f t="shared" si="10"/>
        <v>0</v>
      </c>
      <c r="DH29" s="1053">
        <f t="shared" si="11"/>
        <v>0</v>
      </c>
      <c r="DI29" s="1053">
        <f t="shared" si="12"/>
        <v>0</v>
      </c>
      <c r="DJ29" s="1053">
        <f t="shared" si="13"/>
        <v>0</v>
      </c>
      <c r="DK29" s="1053">
        <f t="shared" si="14"/>
        <v>0</v>
      </c>
      <c r="DL29" s="1053">
        <f t="shared" si="15"/>
        <v>0</v>
      </c>
      <c r="DM29" s="1053">
        <f t="shared" si="16"/>
        <v>0</v>
      </c>
      <c r="DN29" s="1053">
        <f t="shared" si="17"/>
        <v>0</v>
      </c>
      <c r="DO29" s="1053">
        <f t="shared" si="18"/>
        <v>0</v>
      </c>
      <c r="DP29" s="1053">
        <f t="shared" si="19"/>
        <v>0</v>
      </c>
      <c r="DQ29" s="1053">
        <f t="shared" si="20"/>
        <v>0</v>
      </c>
      <c r="DR29" s="1053">
        <f t="shared" si="21"/>
        <v>0</v>
      </c>
      <c r="DS29" s="1053">
        <f t="shared" si="22"/>
        <v>0</v>
      </c>
      <c r="DT29" s="1053">
        <f t="shared" si="23"/>
        <v>0</v>
      </c>
      <c r="DU29" s="1053">
        <f t="shared" si="24"/>
        <v>0</v>
      </c>
      <c r="DV29" s="1053">
        <f t="shared" si="25"/>
        <v>0</v>
      </c>
    </row>
    <row r="30" spans="2:126" ht="16.5" x14ac:dyDescent="0.2">
      <c r="B30" s="1520" t="s">
        <v>102</v>
      </c>
      <c r="C30" s="65" t="str">
        <f>+'Plan Adq'!E54</f>
        <v>Kgs</v>
      </c>
      <c r="D30" s="64" t="e">
        <f>+'Plan Adq'!F54</f>
        <v>#REF!</v>
      </c>
      <c r="E30" s="2237"/>
      <c r="F30" s="2238"/>
      <c r="G30" s="2238"/>
      <c r="H30" s="2239"/>
      <c r="I30" s="2237"/>
      <c r="J30" s="2238"/>
      <c r="K30" s="2238"/>
      <c r="L30" s="2239"/>
      <c r="M30" s="2237"/>
      <c r="N30" s="2238"/>
      <c r="O30" s="2238"/>
      <c r="P30" s="2239"/>
      <c r="Q30" s="2237"/>
      <c r="R30" s="2238"/>
      <c r="S30" s="2238"/>
      <c r="T30" s="2239"/>
      <c r="U30" s="2237"/>
      <c r="V30" s="2238"/>
      <c r="W30" s="2238"/>
      <c r="X30" s="2239"/>
      <c r="Y30" s="2237"/>
      <c r="Z30" s="2238"/>
      <c r="AA30" s="2238"/>
      <c r="AB30" s="2239"/>
      <c r="AC30" s="2237"/>
      <c r="AD30" s="2238"/>
      <c r="AE30" s="2238"/>
      <c r="AF30" s="2239"/>
      <c r="AG30" s="2237"/>
      <c r="AH30" s="2238"/>
      <c r="AI30" s="2238"/>
      <c r="AJ30" s="2239"/>
      <c r="AK30" s="2237"/>
      <c r="AL30" s="2238"/>
      <c r="AM30" s="2238"/>
      <c r="AN30" s="2239"/>
      <c r="AO30" s="2237"/>
      <c r="AP30" s="2238"/>
      <c r="AQ30" s="2238"/>
      <c r="AR30" s="2239"/>
      <c r="AS30" s="2237"/>
      <c r="AT30" s="2238"/>
      <c r="AU30" s="2238"/>
      <c r="AV30" s="2239"/>
      <c r="AW30" s="2237"/>
      <c r="AX30" s="2238"/>
      <c r="AY30" s="2238"/>
      <c r="AZ30" s="2239"/>
      <c r="BA30" s="2237"/>
      <c r="BB30" s="2238"/>
      <c r="BC30" s="2238"/>
      <c r="BD30" s="2239"/>
      <c r="BE30" s="2237"/>
      <c r="BF30" s="2238"/>
      <c r="BG30" s="2238"/>
      <c r="BH30" s="2239"/>
      <c r="BI30" s="2237"/>
      <c r="BJ30" s="2238"/>
      <c r="BK30" s="2238"/>
      <c r="BL30" s="2239"/>
      <c r="BM30" s="2237"/>
      <c r="BN30" s="2238"/>
      <c r="BO30" s="2238"/>
      <c r="BP30" s="2239"/>
      <c r="BQ30" s="2237"/>
      <c r="BR30" s="2238"/>
      <c r="BS30" s="2238"/>
      <c r="BT30" s="2239"/>
      <c r="BU30" s="2237"/>
      <c r="BV30" s="2238"/>
      <c r="BW30" s="2238"/>
      <c r="BX30" s="2239"/>
      <c r="BY30" s="2237"/>
      <c r="BZ30" s="2238"/>
      <c r="CA30" s="2238"/>
      <c r="CB30" s="2239"/>
      <c r="CC30" s="2237"/>
      <c r="CD30" s="2238"/>
      <c r="CE30" s="2238"/>
      <c r="CF30" s="2239"/>
      <c r="CG30" s="2237"/>
      <c r="CH30" s="2238"/>
      <c r="CI30" s="2238"/>
      <c r="CJ30" s="2239"/>
      <c r="CK30" s="2237"/>
      <c r="CL30" s="2238"/>
      <c r="CM30" s="2238"/>
      <c r="CN30" s="2239"/>
      <c r="CO30" s="2237"/>
      <c r="CP30" s="2238"/>
      <c r="CQ30" s="2238"/>
      <c r="CR30" s="2239"/>
      <c r="CS30" s="2237"/>
      <c r="CT30" s="2238"/>
      <c r="CU30" s="2238"/>
      <c r="CV30" s="2239"/>
      <c r="CW30" s="1055">
        <f t="shared" si="26"/>
        <v>0</v>
      </c>
      <c r="CY30" s="1053">
        <f t="shared" si="2"/>
        <v>0</v>
      </c>
      <c r="CZ30" s="1053">
        <f t="shared" si="3"/>
        <v>0</v>
      </c>
      <c r="DA30" s="1053">
        <f t="shared" si="4"/>
        <v>0</v>
      </c>
      <c r="DB30" s="1053">
        <f t="shared" si="5"/>
        <v>0</v>
      </c>
      <c r="DC30" s="1053">
        <f t="shared" si="6"/>
        <v>0</v>
      </c>
      <c r="DD30" s="1053">
        <f t="shared" si="7"/>
        <v>0</v>
      </c>
      <c r="DE30" s="1053">
        <f t="shared" si="8"/>
        <v>0</v>
      </c>
      <c r="DF30" s="1053">
        <f t="shared" si="9"/>
        <v>0</v>
      </c>
      <c r="DG30" s="1053">
        <f t="shared" si="10"/>
        <v>0</v>
      </c>
      <c r="DH30" s="1053">
        <f t="shared" si="11"/>
        <v>0</v>
      </c>
      <c r="DI30" s="1053">
        <f t="shared" si="12"/>
        <v>0</v>
      </c>
      <c r="DJ30" s="1053">
        <f t="shared" si="13"/>
        <v>0</v>
      </c>
      <c r="DK30" s="1053">
        <f t="shared" si="14"/>
        <v>0</v>
      </c>
      <c r="DL30" s="1053">
        <f t="shared" si="15"/>
        <v>0</v>
      </c>
      <c r="DM30" s="1053">
        <f t="shared" si="16"/>
        <v>0</v>
      </c>
      <c r="DN30" s="1053">
        <f t="shared" si="17"/>
        <v>0</v>
      </c>
      <c r="DO30" s="1053">
        <f t="shared" si="18"/>
        <v>0</v>
      </c>
      <c r="DP30" s="1053">
        <f t="shared" si="19"/>
        <v>0</v>
      </c>
      <c r="DQ30" s="1053">
        <f t="shared" si="20"/>
        <v>0</v>
      </c>
      <c r="DR30" s="1053">
        <f t="shared" si="21"/>
        <v>0</v>
      </c>
      <c r="DS30" s="1053">
        <f t="shared" si="22"/>
        <v>0</v>
      </c>
      <c r="DT30" s="1053">
        <f t="shared" si="23"/>
        <v>0</v>
      </c>
      <c r="DU30" s="1053">
        <f t="shared" si="24"/>
        <v>0</v>
      </c>
      <c r="DV30" s="1053">
        <f t="shared" si="25"/>
        <v>0</v>
      </c>
    </row>
    <row r="31" spans="2:126" ht="21.75" customHeight="1" x14ac:dyDescent="0.2">
      <c r="B31" s="1519" t="s">
        <v>1119</v>
      </c>
      <c r="C31" s="2277"/>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278"/>
      <c r="AO31" s="2278"/>
      <c r="AP31" s="2278"/>
      <c r="AQ31" s="2278"/>
      <c r="AR31" s="2278"/>
      <c r="AS31" s="2278"/>
      <c r="AT31" s="2278"/>
      <c r="AU31" s="2278"/>
      <c r="AV31" s="2278"/>
      <c r="AW31" s="2278"/>
      <c r="AX31" s="2278"/>
      <c r="AY31" s="2278"/>
      <c r="AZ31" s="2278"/>
      <c r="BA31" s="2278"/>
      <c r="BB31" s="2278"/>
      <c r="BC31" s="2278"/>
      <c r="BD31" s="2278"/>
      <c r="BE31" s="2278"/>
      <c r="BF31" s="2278"/>
      <c r="BG31" s="2278"/>
      <c r="BH31" s="2278"/>
      <c r="BI31" s="2278"/>
      <c r="BJ31" s="2278"/>
      <c r="BK31" s="2278"/>
      <c r="BL31" s="2278"/>
      <c r="BM31" s="2278"/>
      <c r="BN31" s="2278"/>
      <c r="BO31" s="2278"/>
      <c r="BP31" s="2278"/>
      <c r="BQ31" s="2278"/>
      <c r="BR31" s="2278"/>
      <c r="BS31" s="2278"/>
      <c r="BT31" s="2278"/>
      <c r="BU31" s="2278"/>
      <c r="BV31" s="2278"/>
      <c r="BW31" s="2278"/>
      <c r="BX31" s="2278"/>
      <c r="BY31" s="2278"/>
      <c r="BZ31" s="2278"/>
      <c r="CA31" s="2278"/>
      <c r="CB31" s="2278"/>
      <c r="CC31" s="2278"/>
      <c r="CD31" s="2278"/>
      <c r="CE31" s="2278"/>
      <c r="CF31" s="2278"/>
      <c r="CG31" s="2278"/>
      <c r="CH31" s="2278"/>
      <c r="CI31" s="2278"/>
      <c r="CJ31" s="2278"/>
      <c r="CK31" s="2278"/>
      <c r="CL31" s="2278"/>
      <c r="CM31" s="2278"/>
      <c r="CN31" s="2278"/>
      <c r="CO31" s="2278"/>
      <c r="CP31" s="2278"/>
      <c r="CQ31" s="2278"/>
      <c r="CR31" s="2278"/>
      <c r="CS31" s="2278"/>
      <c r="CT31" s="2278"/>
      <c r="CU31" s="2278"/>
      <c r="CV31" s="2278"/>
      <c r="CW31" s="2279"/>
      <c r="CY31" s="1054"/>
      <c r="CZ31" s="1054"/>
      <c r="DA31" s="1054"/>
      <c r="DB31" s="1054"/>
      <c r="DC31" s="1054"/>
      <c r="DD31" s="1054"/>
      <c r="DE31" s="1054"/>
      <c r="DF31" s="1054"/>
      <c r="DG31" s="1054"/>
      <c r="DH31" s="1054"/>
      <c r="DI31" s="1054"/>
      <c r="DJ31" s="1054"/>
      <c r="DK31" s="1054"/>
      <c r="DL31" s="1054"/>
      <c r="DM31" s="1054"/>
      <c r="DN31" s="1054"/>
      <c r="DO31" s="1054"/>
      <c r="DP31" s="1054"/>
      <c r="DQ31" s="1054"/>
      <c r="DR31" s="1054"/>
      <c r="DS31" s="1054"/>
      <c r="DT31" s="1054"/>
      <c r="DU31" s="1054"/>
      <c r="DV31" s="1054"/>
    </row>
    <row r="32" spans="2:126" ht="32.25" customHeight="1" thickBot="1" x14ac:dyDescent="0.25">
      <c r="B32" s="1522" t="str">
        <f>OBJETIVOS!D26</f>
        <v>Plantación de Material Vegetal en sistema tradicional</v>
      </c>
      <c r="C32" s="2297"/>
      <c r="D32" s="2298"/>
      <c r="E32" s="2298"/>
      <c r="F32" s="2298"/>
      <c r="G32" s="2298"/>
      <c r="H32" s="2298"/>
      <c r="I32" s="2298"/>
      <c r="J32" s="2298"/>
      <c r="K32" s="2298"/>
      <c r="L32" s="2298"/>
      <c r="M32" s="2298"/>
      <c r="N32" s="2298"/>
      <c r="O32" s="2298"/>
      <c r="P32" s="2298"/>
      <c r="Q32" s="2298"/>
      <c r="R32" s="2298"/>
      <c r="S32" s="2298"/>
      <c r="T32" s="2298"/>
      <c r="U32" s="2298"/>
      <c r="V32" s="2298"/>
      <c r="W32" s="2298"/>
      <c r="X32" s="2298"/>
      <c r="Y32" s="2298"/>
      <c r="Z32" s="2298"/>
      <c r="AA32" s="2298"/>
      <c r="AB32" s="2298"/>
      <c r="AC32" s="2298"/>
      <c r="AD32" s="2298"/>
      <c r="AE32" s="2298"/>
      <c r="AF32" s="2298"/>
      <c r="AG32" s="2298"/>
      <c r="AH32" s="2298"/>
      <c r="AI32" s="2298"/>
      <c r="AJ32" s="2298"/>
      <c r="AK32" s="2298"/>
      <c r="AL32" s="2298"/>
      <c r="AM32" s="2298"/>
      <c r="AN32" s="2298"/>
      <c r="AO32" s="2298"/>
      <c r="AP32" s="2298"/>
      <c r="AQ32" s="2298"/>
      <c r="AR32" s="2298"/>
      <c r="AS32" s="2298"/>
      <c r="AT32" s="2298"/>
      <c r="AU32" s="2298"/>
      <c r="AV32" s="2298"/>
      <c r="AW32" s="2298"/>
      <c r="AX32" s="2298"/>
      <c r="AY32" s="2298"/>
      <c r="AZ32" s="2298"/>
      <c r="BA32" s="2298"/>
      <c r="BB32" s="2298"/>
      <c r="BC32" s="2298"/>
      <c r="BD32" s="2298"/>
      <c r="BE32" s="2298"/>
      <c r="BF32" s="2298"/>
      <c r="BG32" s="2298"/>
      <c r="BH32" s="2298"/>
      <c r="BI32" s="2298"/>
      <c r="BJ32" s="2298"/>
      <c r="BK32" s="2298"/>
      <c r="BL32" s="2298"/>
      <c r="BM32" s="2298"/>
      <c r="BN32" s="2298"/>
      <c r="BO32" s="2298"/>
      <c r="BP32" s="2298"/>
      <c r="BQ32" s="2298"/>
      <c r="BR32" s="2298"/>
      <c r="BS32" s="2298"/>
      <c r="BT32" s="2298"/>
      <c r="BU32" s="2298"/>
      <c r="BV32" s="2298"/>
      <c r="BW32" s="2298"/>
      <c r="BX32" s="2298"/>
      <c r="BY32" s="2298"/>
      <c r="BZ32" s="2298"/>
      <c r="CA32" s="2298"/>
      <c r="CB32" s="2298"/>
      <c r="CC32" s="2298"/>
      <c r="CD32" s="2298"/>
      <c r="CE32" s="2298"/>
      <c r="CF32" s="2298"/>
      <c r="CG32" s="2298"/>
      <c r="CH32" s="2298"/>
      <c r="CI32" s="2298"/>
      <c r="CJ32" s="2298"/>
      <c r="CK32" s="2298"/>
      <c r="CL32" s="2298"/>
      <c r="CM32" s="2298"/>
      <c r="CN32" s="2298"/>
      <c r="CO32" s="2298"/>
      <c r="CP32" s="2298"/>
      <c r="CQ32" s="2298"/>
      <c r="CR32" s="2298"/>
      <c r="CS32" s="2298"/>
      <c r="CT32" s="2298"/>
      <c r="CU32" s="2298"/>
      <c r="CV32" s="2298"/>
      <c r="CW32" s="2299"/>
      <c r="CY32" s="1054">
        <f>SUM(CY33:CY38)</f>
        <v>0</v>
      </c>
      <c r="CZ32" s="1054">
        <f t="shared" ref="CZ32:DV32" si="27">SUM(CZ33:CZ38)</f>
        <v>0</v>
      </c>
      <c r="DA32" s="1054">
        <f t="shared" si="27"/>
        <v>0</v>
      </c>
      <c r="DB32" s="1054">
        <f t="shared" si="27"/>
        <v>0</v>
      </c>
      <c r="DC32" s="1054">
        <f t="shared" si="27"/>
        <v>0</v>
      </c>
      <c r="DD32" s="1054">
        <f t="shared" si="27"/>
        <v>0</v>
      </c>
      <c r="DE32" s="1054">
        <f t="shared" si="27"/>
        <v>0</v>
      </c>
      <c r="DF32" s="1054">
        <f t="shared" si="27"/>
        <v>0</v>
      </c>
      <c r="DG32" s="1054">
        <f t="shared" si="27"/>
        <v>0</v>
      </c>
      <c r="DH32" s="1054">
        <f t="shared" si="27"/>
        <v>0</v>
      </c>
      <c r="DI32" s="1054">
        <f t="shared" si="27"/>
        <v>0</v>
      </c>
      <c r="DJ32" s="1054">
        <f t="shared" si="27"/>
        <v>0</v>
      </c>
      <c r="DK32" s="1054">
        <f t="shared" si="27"/>
        <v>0</v>
      </c>
      <c r="DL32" s="1054">
        <f t="shared" si="27"/>
        <v>0</v>
      </c>
      <c r="DM32" s="1054">
        <f t="shared" si="27"/>
        <v>0</v>
      </c>
      <c r="DN32" s="1054">
        <f t="shared" si="27"/>
        <v>0</v>
      </c>
      <c r="DO32" s="1054">
        <f t="shared" si="27"/>
        <v>0</v>
      </c>
      <c r="DP32" s="1054">
        <f t="shared" si="27"/>
        <v>0</v>
      </c>
      <c r="DQ32" s="1054">
        <f t="shared" si="27"/>
        <v>0</v>
      </c>
      <c r="DR32" s="1054">
        <f t="shared" si="27"/>
        <v>0</v>
      </c>
      <c r="DS32" s="1054">
        <f t="shared" si="27"/>
        <v>0</v>
      </c>
      <c r="DT32" s="1054">
        <f t="shared" si="27"/>
        <v>0</v>
      </c>
      <c r="DU32" s="1054">
        <f t="shared" si="27"/>
        <v>0</v>
      </c>
      <c r="DV32" s="1054">
        <f t="shared" si="27"/>
        <v>0</v>
      </c>
    </row>
    <row r="33" spans="2:126" ht="15.75" hidden="1" x14ac:dyDescent="0.2">
      <c r="B33" s="337" t="s">
        <v>1439</v>
      </c>
      <c r="C33" s="1484" t="s">
        <v>57</v>
      </c>
      <c r="D33" s="1485">
        <f>+FINANC!G13</f>
        <v>0</v>
      </c>
      <c r="E33" s="2274"/>
      <c r="F33" s="2275"/>
      <c r="G33" s="2275"/>
      <c r="H33" s="2276"/>
      <c r="I33" s="2274"/>
      <c r="J33" s="2275"/>
      <c r="K33" s="2275"/>
      <c r="L33" s="2276"/>
      <c r="M33" s="2274"/>
      <c r="N33" s="2275"/>
      <c r="O33" s="2275"/>
      <c r="P33" s="2276"/>
      <c r="Q33" s="2274"/>
      <c r="R33" s="2275"/>
      <c r="S33" s="2275"/>
      <c r="T33" s="2276"/>
      <c r="U33" s="2274"/>
      <c r="V33" s="2275"/>
      <c r="W33" s="2275"/>
      <c r="X33" s="2276"/>
      <c r="Y33" s="2274"/>
      <c r="Z33" s="2275"/>
      <c r="AA33" s="2275"/>
      <c r="AB33" s="2276"/>
      <c r="AC33" s="2274"/>
      <c r="AD33" s="2275"/>
      <c r="AE33" s="2275"/>
      <c r="AF33" s="2276"/>
      <c r="AG33" s="2274"/>
      <c r="AH33" s="2275"/>
      <c r="AI33" s="2275"/>
      <c r="AJ33" s="2276"/>
      <c r="AK33" s="2274"/>
      <c r="AL33" s="2275"/>
      <c r="AM33" s="2275"/>
      <c r="AN33" s="2276"/>
      <c r="AO33" s="2274"/>
      <c r="AP33" s="2275"/>
      <c r="AQ33" s="2275"/>
      <c r="AR33" s="2276"/>
      <c r="AS33" s="2274"/>
      <c r="AT33" s="2275"/>
      <c r="AU33" s="2275"/>
      <c r="AV33" s="2276"/>
      <c r="AW33" s="2274"/>
      <c r="AX33" s="2275"/>
      <c r="AY33" s="2275"/>
      <c r="AZ33" s="2276"/>
      <c r="BA33" s="2274"/>
      <c r="BB33" s="2275"/>
      <c r="BC33" s="2275"/>
      <c r="BD33" s="2276"/>
      <c r="BE33" s="2274"/>
      <c r="BF33" s="2275"/>
      <c r="BG33" s="2275"/>
      <c r="BH33" s="2276"/>
      <c r="BI33" s="2274"/>
      <c r="BJ33" s="2275"/>
      <c r="BK33" s="2275"/>
      <c r="BL33" s="2276"/>
      <c r="BM33" s="2274"/>
      <c r="BN33" s="2275"/>
      <c r="BO33" s="2275"/>
      <c r="BP33" s="2276"/>
      <c r="BQ33" s="2274"/>
      <c r="BR33" s="2275"/>
      <c r="BS33" s="2275"/>
      <c r="BT33" s="2276"/>
      <c r="BU33" s="2274"/>
      <c r="BV33" s="2275"/>
      <c r="BW33" s="2275"/>
      <c r="BX33" s="2276"/>
      <c r="BY33" s="2274"/>
      <c r="BZ33" s="2275"/>
      <c r="CA33" s="2275"/>
      <c r="CB33" s="2276"/>
      <c r="CC33" s="2274"/>
      <c r="CD33" s="2275"/>
      <c r="CE33" s="2275"/>
      <c r="CF33" s="2276"/>
      <c r="CG33" s="2274"/>
      <c r="CH33" s="2275"/>
      <c r="CI33" s="2275"/>
      <c r="CJ33" s="2276"/>
      <c r="CK33" s="2274"/>
      <c r="CL33" s="2275"/>
      <c r="CM33" s="2275"/>
      <c r="CN33" s="2276"/>
      <c r="CO33" s="2274"/>
      <c r="CP33" s="2275"/>
      <c r="CQ33" s="2275"/>
      <c r="CR33" s="2276"/>
      <c r="CS33" s="2274"/>
      <c r="CT33" s="2275"/>
      <c r="CU33" s="2275"/>
      <c r="CV33" s="2276"/>
      <c r="CW33" s="1486">
        <f t="shared" ref="CW33:CW38" si="28">SUM(E33:CV33)</f>
        <v>0</v>
      </c>
      <c r="CY33" s="1053">
        <f t="shared" ref="CY33:CY96" si="29">E33</f>
        <v>0</v>
      </c>
      <c r="CZ33" s="1053">
        <f t="shared" ref="CZ33:CZ96" si="30">I33</f>
        <v>0</v>
      </c>
      <c r="DA33" s="1053">
        <f t="shared" ref="DA33:DA96" si="31">M33</f>
        <v>0</v>
      </c>
      <c r="DB33" s="1053">
        <f t="shared" ref="DB33:DB96" si="32">Q33</f>
        <v>0</v>
      </c>
      <c r="DC33" s="1053">
        <f t="shared" ref="DC33:DC96" si="33">U33</f>
        <v>0</v>
      </c>
      <c r="DD33" s="1053">
        <f t="shared" ref="DD33:DD96" si="34">Y33</f>
        <v>0</v>
      </c>
      <c r="DE33" s="1053">
        <f t="shared" ref="DE33:DE96" si="35">AC33</f>
        <v>0</v>
      </c>
      <c r="DF33" s="1053">
        <f t="shared" ref="DF33:DF96" si="36">AG33</f>
        <v>0</v>
      </c>
      <c r="DG33" s="1053">
        <f t="shared" ref="DG33:DG96" si="37">AK33</f>
        <v>0</v>
      </c>
      <c r="DH33" s="1053">
        <f t="shared" ref="DH33:DH96" si="38">AO33</f>
        <v>0</v>
      </c>
      <c r="DI33" s="1053">
        <f t="shared" ref="DI33:DI96" si="39">AS33</f>
        <v>0</v>
      </c>
      <c r="DJ33" s="1053">
        <f t="shared" ref="DJ33:DJ96" si="40">AW33</f>
        <v>0</v>
      </c>
      <c r="DK33" s="1053">
        <f t="shared" ref="DK33:DK96" si="41">BA33</f>
        <v>0</v>
      </c>
      <c r="DL33" s="1053">
        <f t="shared" ref="DL33:DL96" si="42">BE33</f>
        <v>0</v>
      </c>
      <c r="DM33" s="1053">
        <f t="shared" ref="DM33:DM96" si="43">BI33</f>
        <v>0</v>
      </c>
      <c r="DN33" s="1053">
        <f t="shared" ref="DN33:DN96" si="44">BM33</f>
        <v>0</v>
      </c>
      <c r="DO33" s="1053">
        <f t="shared" ref="DO33:DO96" si="45">BQ33</f>
        <v>0</v>
      </c>
      <c r="DP33" s="1053">
        <f t="shared" ref="DP33:DP96" si="46">BU33</f>
        <v>0</v>
      </c>
      <c r="DQ33" s="1053">
        <f t="shared" ref="DQ33:DQ96" si="47">BY33</f>
        <v>0</v>
      </c>
      <c r="DR33" s="1053">
        <f t="shared" ref="DR33:DR96" si="48">CC33</f>
        <v>0</v>
      </c>
      <c r="DS33" s="1053">
        <f t="shared" ref="DS33:DS96" si="49">CG33</f>
        <v>0</v>
      </c>
      <c r="DT33" s="1053">
        <f t="shared" ref="DT33:DT96" si="50">CK33</f>
        <v>0</v>
      </c>
      <c r="DU33" s="1053">
        <f t="shared" ref="DU33:DU96" si="51">CO33</f>
        <v>0</v>
      </c>
      <c r="DV33" s="1053">
        <f t="shared" ref="DV33:DV96" si="52">CS33</f>
        <v>0</v>
      </c>
    </row>
    <row r="34" spans="2:126" ht="18.75" hidden="1" customHeight="1" x14ac:dyDescent="0.2">
      <c r="B34" s="337" t="s">
        <v>1440</v>
      </c>
      <c r="C34" s="63" t="s">
        <v>57</v>
      </c>
      <c r="D34" s="64">
        <f>+FINANC!G13</f>
        <v>0</v>
      </c>
      <c r="E34" s="2237"/>
      <c r="F34" s="2238"/>
      <c r="G34" s="2238"/>
      <c r="H34" s="2239"/>
      <c r="I34" s="2237"/>
      <c r="J34" s="2238"/>
      <c r="K34" s="2238"/>
      <c r="L34" s="2239"/>
      <c r="M34" s="2237"/>
      <c r="N34" s="2238"/>
      <c r="O34" s="2238"/>
      <c r="P34" s="2239"/>
      <c r="Q34" s="2237"/>
      <c r="R34" s="2238"/>
      <c r="S34" s="2238"/>
      <c r="T34" s="2239"/>
      <c r="U34" s="2237"/>
      <c r="V34" s="2238"/>
      <c r="W34" s="2238"/>
      <c r="X34" s="2239"/>
      <c r="Y34" s="2237"/>
      <c r="Z34" s="2238"/>
      <c r="AA34" s="2238"/>
      <c r="AB34" s="2239"/>
      <c r="AC34" s="2237"/>
      <c r="AD34" s="2238"/>
      <c r="AE34" s="2238"/>
      <c r="AF34" s="2239"/>
      <c r="AG34" s="2237"/>
      <c r="AH34" s="2238"/>
      <c r="AI34" s="2238"/>
      <c r="AJ34" s="2239"/>
      <c r="AK34" s="2237"/>
      <c r="AL34" s="2238"/>
      <c r="AM34" s="2238"/>
      <c r="AN34" s="2239"/>
      <c r="AO34" s="2237"/>
      <c r="AP34" s="2238"/>
      <c r="AQ34" s="2238"/>
      <c r="AR34" s="2239"/>
      <c r="AS34" s="2237"/>
      <c r="AT34" s="2238"/>
      <c r="AU34" s="2238"/>
      <c r="AV34" s="2239"/>
      <c r="AW34" s="2237"/>
      <c r="AX34" s="2238"/>
      <c r="AY34" s="2238"/>
      <c r="AZ34" s="2239"/>
      <c r="BA34" s="2237"/>
      <c r="BB34" s="2238"/>
      <c r="BC34" s="2238"/>
      <c r="BD34" s="2239"/>
      <c r="BE34" s="2237"/>
      <c r="BF34" s="2238"/>
      <c r="BG34" s="2238"/>
      <c r="BH34" s="2239"/>
      <c r="BI34" s="2237"/>
      <c r="BJ34" s="2238"/>
      <c r="BK34" s="2238"/>
      <c r="BL34" s="2239"/>
      <c r="BM34" s="2237"/>
      <c r="BN34" s="2238"/>
      <c r="BO34" s="2238"/>
      <c r="BP34" s="2239"/>
      <c r="BQ34" s="2237"/>
      <c r="BR34" s="2238"/>
      <c r="BS34" s="2238"/>
      <c r="BT34" s="2239"/>
      <c r="BU34" s="2237"/>
      <c r="BV34" s="2238"/>
      <c r="BW34" s="2238"/>
      <c r="BX34" s="2239"/>
      <c r="BY34" s="2237"/>
      <c r="BZ34" s="2238"/>
      <c r="CA34" s="2238"/>
      <c r="CB34" s="2239"/>
      <c r="CC34" s="2237"/>
      <c r="CD34" s="2238"/>
      <c r="CE34" s="2238"/>
      <c r="CF34" s="2239"/>
      <c r="CG34" s="2237"/>
      <c r="CH34" s="2238"/>
      <c r="CI34" s="2238"/>
      <c r="CJ34" s="2239"/>
      <c r="CK34" s="2237"/>
      <c r="CL34" s="2238"/>
      <c r="CM34" s="2238"/>
      <c r="CN34" s="2239"/>
      <c r="CO34" s="2237"/>
      <c r="CP34" s="2238"/>
      <c r="CQ34" s="2238"/>
      <c r="CR34" s="2239"/>
      <c r="CS34" s="2237"/>
      <c r="CT34" s="2238"/>
      <c r="CU34" s="2238"/>
      <c r="CV34" s="2239"/>
      <c r="CW34" s="1055">
        <f t="shared" si="28"/>
        <v>0</v>
      </c>
      <c r="CY34" s="1053">
        <f t="shared" si="29"/>
        <v>0</v>
      </c>
      <c r="CZ34" s="1053">
        <f t="shared" si="30"/>
        <v>0</v>
      </c>
      <c r="DA34" s="1053">
        <f t="shared" si="31"/>
        <v>0</v>
      </c>
      <c r="DB34" s="1053">
        <f t="shared" si="32"/>
        <v>0</v>
      </c>
      <c r="DC34" s="1053">
        <f t="shared" si="33"/>
        <v>0</v>
      </c>
      <c r="DD34" s="1053">
        <f t="shared" si="34"/>
        <v>0</v>
      </c>
      <c r="DE34" s="1053">
        <f t="shared" si="35"/>
        <v>0</v>
      </c>
      <c r="DF34" s="1053">
        <f t="shared" si="36"/>
        <v>0</v>
      </c>
      <c r="DG34" s="1053">
        <f t="shared" si="37"/>
        <v>0</v>
      </c>
      <c r="DH34" s="1053">
        <f t="shared" si="38"/>
        <v>0</v>
      </c>
      <c r="DI34" s="1053">
        <f t="shared" si="39"/>
        <v>0</v>
      </c>
      <c r="DJ34" s="1053">
        <f t="shared" si="40"/>
        <v>0</v>
      </c>
      <c r="DK34" s="1053">
        <f t="shared" si="41"/>
        <v>0</v>
      </c>
      <c r="DL34" s="1053">
        <f t="shared" si="42"/>
        <v>0</v>
      </c>
      <c r="DM34" s="1053">
        <f t="shared" si="43"/>
        <v>0</v>
      </c>
      <c r="DN34" s="1053">
        <f t="shared" si="44"/>
        <v>0</v>
      </c>
      <c r="DO34" s="1053">
        <f t="shared" si="45"/>
        <v>0</v>
      </c>
      <c r="DP34" s="1053">
        <f t="shared" si="46"/>
        <v>0</v>
      </c>
      <c r="DQ34" s="1053">
        <f t="shared" si="47"/>
        <v>0</v>
      </c>
      <c r="DR34" s="1053">
        <f t="shared" si="48"/>
        <v>0</v>
      </c>
      <c r="DS34" s="1053">
        <f t="shared" si="49"/>
        <v>0</v>
      </c>
      <c r="DT34" s="1053">
        <f t="shared" si="50"/>
        <v>0</v>
      </c>
      <c r="DU34" s="1053">
        <f t="shared" si="51"/>
        <v>0</v>
      </c>
      <c r="DV34" s="1053">
        <f t="shared" si="52"/>
        <v>0</v>
      </c>
    </row>
    <row r="35" spans="2:126" ht="15.75" hidden="1" x14ac:dyDescent="0.2">
      <c r="B35" s="337" t="s">
        <v>1441</v>
      </c>
      <c r="C35" s="63" t="s">
        <v>57</v>
      </c>
      <c r="D35" s="64">
        <f>+FINANC!G13</f>
        <v>0</v>
      </c>
      <c r="E35" s="2237"/>
      <c r="F35" s="2238"/>
      <c r="G35" s="2238"/>
      <c r="H35" s="2239"/>
      <c r="I35" s="2237"/>
      <c r="J35" s="2238"/>
      <c r="K35" s="2238"/>
      <c r="L35" s="2239"/>
      <c r="M35" s="2237"/>
      <c r="N35" s="2238"/>
      <c r="O35" s="2238"/>
      <c r="P35" s="2239"/>
      <c r="Q35" s="2237"/>
      <c r="R35" s="2238"/>
      <c r="S35" s="2238"/>
      <c r="T35" s="2239"/>
      <c r="U35" s="2237"/>
      <c r="V35" s="2238"/>
      <c r="W35" s="2238"/>
      <c r="X35" s="2239"/>
      <c r="Y35" s="2237"/>
      <c r="Z35" s="2238"/>
      <c r="AA35" s="2238"/>
      <c r="AB35" s="2239"/>
      <c r="AC35" s="2237"/>
      <c r="AD35" s="2238"/>
      <c r="AE35" s="2238"/>
      <c r="AF35" s="2239"/>
      <c r="AG35" s="2237"/>
      <c r="AH35" s="2238"/>
      <c r="AI35" s="2238"/>
      <c r="AJ35" s="2239"/>
      <c r="AK35" s="2237"/>
      <c r="AL35" s="2238"/>
      <c r="AM35" s="2238"/>
      <c r="AN35" s="2239"/>
      <c r="AO35" s="2237"/>
      <c r="AP35" s="2238"/>
      <c r="AQ35" s="2238"/>
      <c r="AR35" s="2239"/>
      <c r="AS35" s="2237"/>
      <c r="AT35" s="2238"/>
      <c r="AU35" s="2238"/>
      <c r="AV35" s="2239"/>
      <c r="AW35" s="2237"/>
      <c r="AX35" s="2238"/>
      <c r="AY35" s="2238"/>
      <c r="AZ35" s="2239"/>
      <c r="BA35" s="2237"/>
      <c r="BB35" s="2238"/>
      <c r="BC35" s="2238"/>
      <c r="BD35" s="2239"/>
      <c r="BE35" s="2237"/>
      <c r="BF35" s="2238"/>
      <c r="BG35" s="2238"/>
      <c r="BH35" s="2239"/>
      <c r="BI35" s="2237"/>
      <c r="BJ35" s="2238"/>
      <c r="BK35" s="2238"/>
      <c r="BL35" s="2239"/>
      <c r="BM35" s="2237"/>
      <c r="BN35" s="2238"/>
      <c r="BO35" s="2238"/>
      <c r="BP35" s="2239"/>
      <c r="BQ35" s="2237"/>
      <c r="BR35" s="2238"/>
      <c r="BS35" s="2238"/>
      <c r="BT35" s="2239"/>
      <c r="BU35" s="2237"/>
      <c r="BV35" s="2238"/>
      <c r="BW35" s="2238"/>
      <c r="BX35" s="2239"/>
      <c r="BY35" s="2237"/>
      <c r="BZ35" s="2238"/>
      <c r="CA35" s="2238"/>
      <c r="CB35" s="2239"/>
      <c r="CC35" s="2237"/>
      <c r="CD35" s="2238"/>
      <c r="CE35" s="2238"/>
      <c r="CF35" s="2239"/>
      <c r="CG35" s="2237"/>
      <c r="CH35" s="2238"/>
      <c r="CI35" s="2238"/>
      <c r="CJ35" s="2239"/>
      <c r="CK35" s="2237"/>
      <c r="CL35" s="2238"/>
      <c r="CM35" s="2238"/>
      <c r="CN35" s="2239"/>
      <c r="CO35" s="2237"/>
      <c r="CP35" s="2238"/>
      <c r="CQ35" s="2238"/>
      <c r="CR35" s="2239"/>
      <c r="CS35" s="2237"/>
      <c r="CT35" s="2238"/>
      <c r="CU35" s="2238"/>
      <c r="CV35" s="2239"/>
      <c r="CW35" s="1055">
        <f t="shared" si="28"/>
        <v>0</v>
      </c>
      <c r="CY35" s="1053">
        <f t="shared" si="29"/>
        <v>0</v>
      </c>
      <c r="CZ35" s="1053">
        <f t="shared" si="30"/>
        <v>0</v>
      </c>
      <c r="DA35" s="1053">
        <f t="shared" si="31"/>
        <v>0</v>
      </c>
      <c r="DB35" s="1053">
        <f t="shared" si="32"/>
        <v>0</v>
      </c>
      <c r="DC35" s="1053">
        <f t="shared" si="33"/>
        <v>0</v>
      </c>
      <c r="DD35" s="1053">
        <f t="shared" si="34"/>
        <v>0</v>
      </c>
      <c r="DE35" s="1053">
        <f t="shared" si="35"/>
        <v>0</v>
      </c>
      <c r="DF35" s="1053">
        <f t="shared" si="36"/>
        <v>0</v>
      </c>
      <c r="DG35" s="1053">
        <f t="shared" si="37"/>
        <v>0</v>
      </c>
      <c r="DH35" s="1053">
        <f t="shared" si="38"/>
        <v>0</v>
      </c>
      <c r="DI35" s="1053">
        <f t="shared" si="39"/>
        <v>0</v>
      </c>
      <c r="DJ35" s="1053">
        <f t="shared" si="40"/>
        <v>0</v>
      </c>
      <c r="DK35" s="1053">
        <f t="shared" si="41"/>
        <v>0</v>
      </c>
      <c r="DL35" s="1053">
        <f t="shared" si="42"/>
        <v>0</v>
      </c>
      <c r="DM35" s="1053">
        <f t="shared" si="43"/>
        <v>0</v>
      </c>
      <c r="DN35" s="1053">
        <f t="shared" si="44"/>
        <v>0</v>
      </c>
      <c r="DO35" s="1053">
        <f t="shared" si="45"/>
        <v>0</v>
      </c>
      <c r="DP35" s="1053">
        <f t="shared" si="46"/>
        <v>0</v>
      </c>
      <c r="DQ35" s="1053">
        <f t="shared" si="47"/>
        <v>0</v>
      </c>
      <c r="DR35" s="1053">
        <f t="shared" si="48"/>
        <v>0</v>
      </c>
      <c r="DS35" s="1053">
        <f t="shared" si="49"/>
        <v>0</v>
      </c>
      <c r="DT35" s="1053">
        <f t="shared" si="50"/>
        <v>0</v>
      </c>
      <c r="DU35" s="1053">
        <f t="shared" si="51"/>
        <v>0</v>
      </c>
      <c r="DV35" s="1053">
        <f t="shared" si="52"/>
        <v>0</v>
      </c>
    </row>
    <row r="36" spans="2:126" ht="15.75" hidden="1" x14ac:dyDescent="0.2">
      <c r="B36" s="337" t="s">
        <v>1442</v>
      </c>
      <c r="C36" s="65" t="s">
        <v>97</v>
      </c>
      <c r="D36" s="64">
        <f>+ESTABLECIMIENTO!D42</f>
        <v>0</v>
      </c>
      <c r="E36" s="2237"/>
      <c r="F36" s="2238"/>
      <c r="G36" s="2238"/>
      <c r="H36" s="2239"/>
      <c r="I36" s="2237"/>
      <c r="J36" s="2238"/>
      <c r="K36" s="2238"/>
      <c r="L36" s="2239"/>
      <c r="M36" s="2237"/>
      <c r="N36" s="2238"/>
      <c r="O36" s="2238"/>
      <c r="P36" s="2239"/>
      <c r="Q36" s="2237"/>
      <c r="R36" s="2238"/>
      <c r="S36" s="2238"/>
      <c r="T36" s="2239"/>
      <c r="U36" s="2237"/>
      <c r="V36" s="2238"/>
      <c r="W36" s="2238"/>
      <c r="X36" s="2239"/>
      <c r="Y36" s="2237"/>
      <c r="Z36" s="2238"/>
      <c r="AA36" s="2238"/>
      <c r="AB36" s="2239"/>
      <c r="AC36" s="2237"/>
      <c r="AD36" s="2238"/>
      <c r="AE36" s="2238"/>
      <c r="AF36" s="2239"/>
      <c r="AG36" s="2237"/>
      <c r="AH36" s="2238"/>
      <c r="AI36" s="2238"/>
      <c r="AJ36" s="2239"/>
      <c r="AK36" s="2237"/>
      <c r="AL36" s="2238"/>
      <c r="AM36" s="2238"/>
      <c r="AN36" s="2239"/>
      <c r="AO36" s="2237"/>
      <c r="AP36" s="2238"/>
      <c r="AQ36" s="2238"/>
      <c r="AR36" s="2239"/>
      <c r="AS36" s="2237"/>
      <c r="AT36" s="2238"/>
      <c r="AU36" s="2238"/>
      <c r="AV36" s="2239"/>
      <c r="AW36" s="2237"/>
      <c r="AX36" s="2238"/>
      <c r="AY36" s="2238"/>
      <c r="AZ36" s="2239"/>
      <c r="BA36" s="2237"/>
      <c r="BB36" s="2238"/>
      <c r="BC36" s="2238"/>
      <c r="BD36" s="2239"/>
      <c r="BE36" s="2237"/>
      <c r="BF36" s="2238"/>
      <c r="BG36" s="2238"/>
      <c r="BH36" s="2239"/>
      <c r="BI36" s="2237"/>
      <c r="BJ36" s="2238"/>
      <c r="BK36" s="2238"/>
      <c r="BL36" s="2239"/>
      <c r="BM36" s="2237"/>
      <c r="BN36" s="2238"/>
      <c r="BO36" s="2238"/>
      <c r="BP36" s="2239"/>
      <c r="BQ36" s="2237"/>
      <c r="BR36" s="2238"/>
      <c r="BS36" s="2238"/>
      <c r="BT36" s="2239"/>
      <c r="BU36" s="2237"/>
      <c r="BV36" s="2238"/>
      <c r="BW36" s="2238"/>
      <c r="BX36" s="2239"/>
      <c r="BY36" s="2237"/>
      <c r="BZ36" s="2238"/>
      <c r="CA36" s="2238"/>
      <c r="CB36" s="2239"/>
      <c r="CC36" s="2237"/>
      <c r="CD36" s="2238"/>
      <c r="CE36" s="2238"/>
      <c r="CF36" s="2239"/>
      <c r="CG36" s="2237"/>
      <c r="CH36" s="2238"/>
      <c r="CI36" s="2238"/>
      <c r="CJ36" s="2239"/>
      <c r="CK36" s="2237"/>
      <c r="CL36" s="2238"/>
      <c r="CM36" s="2238"/>
      <c r="CN36" s="2239"/>
      <c r="CO36" s="2237"/>
      <c r="CP36" s="2238"/>
      <c r="CQ36" s="2238"/>
      <c r="CR36" s="2239"/>
      <c r="CS36" s="2237"/>
      <c r="CT36" s="2238"/>
      <c r="CU36" s="2238"/>
      <c r="CV36" s="2239"/>
      <c r="CW36" s="1055">
        <f t="shared" si="28"/>
        <v>0</v>
      </c>
      <c r="CY36" s="1053">
        <f t="shared" si="29"/>
        <v>0</v>
      </c>
      <c r="CZ36" s="1053">
        <f t="shared" si="30"/>
        <v>0</v>
      </c>
      <c r="DA36" s="1053">
        <f t="shared" si="31"/>
        <v>0</v>
      </c>
      <c r="DB36" s="1053">
        <f t="shared" si="32"/>
        <v>0</v>
      </c>
      <c r="DC36" s="1053">
        <f t="shared" si="33"/>
        <v>0</v>
      </c>
      <c r="DD36" s="1053">
        <f t="shared" si="34"/>
        <v>0</v>
      </c>
      <c r="DE36" s="1053">
        <f t="shared" si="35"/>
        <v>0</v>
      </c>
      <c r="DF36" s="1053">
        <f t="shared" si="36"/>
        <v>0</v>
      </c>
      <c r="DG36" s="1053">
        <f t="shared" si="37"/>
        <v>0</v>
      </c>
      <c r="DH36" s="1053">
        <f t="shared" si="38"/>
        <v>0</v>
      </c>
      <c r="DI36" s="1053">
        <f t="shared" si="39"/>
        <v>0</v>
      </c>
      <c r="DJ36" s="1053">
        <f t="shared" si="40"/>
        <v>0</v>
      </c>
      <c r="DK36" s="1053">
        <f t="shared" si="41"/>
        <v>0</v>
      </c>
      <c r="DL36" s="1053">
        <f t="shared" si="42"/>
        <v>0</v>
      </c>
      <c r="DM36" s="1053">
        <f t="shared" si="43"/>
        <v>0</v>
      </c>
      <c r="DN36" s="1053">
        <f t="shared" si="44"/>
        <v>0</v>
      </c>
      <c r="DO36" s="1053">
        <f t="shared" si="45"/>
        <v>0</v>
      </c>
      <c r="DP36" s="1053">
        <f t="shared" si="46"/>
        <v>0</v>
      </c>
      <c r="DQ36" s="1053">
        <f t="shared" si="47"/>
        <v>0</v>
      </c>
      <c r="DR36" s="1053">
        <f t="shared" si="48"/>
        <v>0</v>
      </c>
      <c r="DS36" s="1053">
        <f t="shared" si="49"/>
        <v>0</v>
      </c>
      <c r="DT36" s="1053">
        <f t="shared" si="50"/>
        <v>0</v>
      </c>
      <c r="DU36" s="1053">
        <f t="shared" si="51"/>
        <v>0</v>
      </c>
      <c r="DV36" s="1053">
        <f t="shared" si="52"/>
        <v>0</v>
      </c>
    </row>
    <row r="37" spans="2:126" ht="15.75" hidden="1" x14ac:dyDescent="0.2">
      <c r="B37" s="337" t="s">
        <v>1443</v>
      </c>
      <c r="C37" s="65" t="s">
        <v>57</v>
      </c>
      <c r="D37" s="64">
        <f>+IF(ESTABLECIMIENTO!$D$39&gt;0,ESTABLECIMIENTO!$F$24,0)</f>
        <v>0</v>
      </c>
      <c r="E37" s="2237"/>
      <c r="F37" s="2238"/>
      <c r="G37" s="2238"/>
      <c r="H37" s="2239"/>
      <c r="I37" s="2237"/>
      <c r="J37" s="2238"/>
      <c r="K37" s="2238"/>
      <c r="L37" s="2239"/>
      <c r="M37" s="2237"/>
      <c r="N37" s="2238"/>
      <c r="O37" s="2238"/>
      <c r="P37" s="2239"/>
      <c r="Q37" s="2237"/>
      <c r="R37" s="2238"/>
      <c r="S37" s="2238"/>
      <c r="T37" s="2239"/>
      <c r="U37" s="2237"/>
      <c r="V37" s="2238"/>
      <c r="W37" s="2238"/>
      <c r="X37" s="2239"/>
      <c r="Y37" s="2237"/>
      <c r="Z37" s="2238"/>
      <c r="AA37" s="2238"/>
      <c r="AB37" s="2239"/>
      <c r="AC37" s="2237"/>
      <c r="AD37" s="2238"/>
      <c r="AE37" s="2238"/>
      <c r="AF37" s="2239"/>
      <c r="AG37" s="2237"/>
      <c r="AH37" s="2238"/>
      <c r="AI37" s="2238"/>
      <c r="AJ37" s="2239"/>
      <c r="AK37" s="2237"/>
      <c r="AL37" s="2238"/>
      <c r="AM37" s="2238"/>
      <c r="AN37" s="2239"/>
      <c r="AO37" s="2237"/>
      <c r="AP37" s="2238"/>
      <c r="AQ37" s="2238"/>
      <c r="AR37" s="2239"/>
      <c r="AS37" s="2237"/>
      <c r="AT37" s="2238"/>
      <c r="AU37" s="2238"/>
      <c r="AV37" s="2239"/>
      <c r="AW37" s="2237"/>
      <c r="AX37" s="2238"/>
      <c r="AY37" s="2238"/>
      <c r="AZ37" s="2239"/>
      <c r="BA37" s="2237"/>
      <c r="BB37" s="2238"/>
      <c r="BC37" s="2238"/>
      <c r="BD37" s="2239"/>
      <c r="BE37" s="2237"/>
      <c r="BF37" s="2238"/>
      <c r="BG37" s="2238"/>
      <c r="BH37" s="2239"/>
      <c r="BI37" s="2237"/>
      <c r="BJ37" s="2238"/>
      <c r="BK37" s="2238"/>
      <c r="BL37" s="2239"/>
      <c r="BM37" s="2237"/>
      <c r="BN37" s="2238"/>
      <c r="BO37" s="2238"/>
      <c r="BP37" s="2239"/>
      <c r="BQ37" s="2237"/>
      <c r="BR37" s="2238"/>
      <c r="BS37" s="2238"/>
      <c r="BT37" s="2239"/>
      <c r="BU37" s="2237"/>
      <c r="BV37" s="2238"/>
      <c r="BW37" s="2238"/>
      <c r="BX37" s="2239"/>
      <c r="BY37" s="2237"/>
      <c r="BZ37" s="2238"/>
      <c r="CA37" s="2238"/>
      <c r="CB37" s="2239"/>
      <c r="CC37" s="2237"/>
      <c r="CD37" s="2238"/>
      <c r="CE37" s="2238"/>
      <c r="CF37" s="2239"/>
      <c r="CG37" s="2237"/>
      <c r="CH37" s="2238"/>
      <c r="CI37" s="2238"/>
      <c r="CJ37" s="2239"/>
      <c r="CK37" s="2237"/>
      <c r="CL37" s="2238"/>
      <c r="CM37" s="2238"/>
      <c r="CN37" s="2239"/>
      <c r="CO37" s="2237"/>
      <c r="CP37" s="2238"/>
      <c r="CQ37" s="2238"/>
      <c r="CR37" s="2239"/>
      <c r="CS37" s="2237"/>
      <c r="CT37" s="2238"/>
      <c r="CU37" s="2238"/>
      <c r="CV37" s="2239"/>
      <c r="CW37" s="1055">
        <f t="shared" si="28"/>
        <v>0</v>
      </c>
      <c r="CY37" s="1053">
        <f t="shared" si="29"/>
        <v>0</v>
      </c>
      <c r="CZ37" s="1053">
        <f t="shared" si="30"/>
        <v>0</v>
      </c>
      <c r="DA37" s="1053">
        <f t="shared" si="31"/>
        <v>0</v>
      </c>
      <c r="DB37" s="1053">
        <f t="shared" si="32"/>
        <v>0</v>
      </c>
      <c r="DC37" s="1053">
        <f t="shared" si="33"/>
        <v>0</v>
      </c>
      <c r="DD37" s="1053">
        <f t="shared" si="34"/>
        <v>0</v>
      </c>
      <c r="DE37" s="1053">
        <f t="shared" si="35"/>
        <v>0</v>
      </c>
      <c r="DF37" s="1053">
        <f t="shared" si="36"/>
        <v>0</v>
      </c>
      <c r="DG37" s="1053">
        <f t="shared" si="37"/>
        <v>0</v>
      </c>
      <c r="DH37" s="1053">
        <f t="shared" si="38"/>
        <v>0</v>
      </c>
      <c r="DI37" s="1053">
        <f t="shared" si="39"/>
        <v>0</v>
      </c>
      <c r="DJ37" s="1053">
        <f t="shared" si="40"/>
        <v>0</v>
      </c>
      <c r="DK37" s="1053">
        <f t="shared" si="41"/>
        <v>0</v>
      </c>
      <c r="DL37" s="1053">
        <f t="shared" si="42"/>
        <v>0</v>
      </c>
      <c r="DM37" s="1053">
        <f t="shared" si="43"/>
        <v>0</v>
      </c>
      <c r="DN37" s="1053">
        <f t="shared" si="44"/>
        <v>0</v>
      </c>
      <c r="DO37" s="1053">
        <f t="shared" si="45"/>
        <v>0</v>
      </c>
      <c r="DP37" s="1053">
        <f t="shared" si="46"/>
        <v>0</v>
      </c>
      <c r="DQ37" s="1053">
        <f t="shared" si="47"/>
        <v>0</v>
      </c>
      <c r="DR37" s="1053">
        <f t="shared" si="48"/>
        <v>0</v>
      </c>
      <c r="DS37" s="1053">
        <f t="shared" si="49"/>
        <v>0</v>
      </c>
      <c r="DT37" s="1053">
        <f t="shared" si="50"/>
        <v>0</v>
      </c>
      <c r="DU37" s="1053">
        <f t="shared" si="51"/>
        <v>0</v>
      </c>
      <c r="DV37" s="1053">
        <f t="shared" si="52"/>
        <v>0</v>
      </c>
    </row>
    <row r="38" spans="2:126" ht="15.75" hidden="1" x14ac:dyDescent="0.2">
      <c r="B38" s="337" t="s">
        <v>1444</v>
      </c>
      <c r="C38" s="63" t="s">
        <v>106</v>
      </c>
      <c r="D38" s="64">
        <f>+ESTABLECIMIENTO!G40</f>
        <v>0</v>
      </c>
      <c r="E38" s="2237"/>
      <c r="F38" s="2238"/>
      <c r="G38" s="2238"/>
      <c r="H38" s="2239"/>
      <c r="I38" s="2237"/>
      <c r="J38" s="2238"/>
      <c r="K38" s="2238"/>
      <c r="L38" s="2239"/>
      <c r="M38" s="2237"/>
      <c r="N38" s="2238"/>
      <c r="O38" s="2238"/>
      <c r="P38" s="2239"/>
      <c r="Q38" s="2237"/>
      <c r="R38" s="2238"/>
      <c r="S38" s="2238"/>
      <c r="T38" s="2239"/>
      <c r="U38" s="2237"/>
      <c r="V38" s="2238"/>
      <c r="W38" s="2238"/>
      <c r="X38" s="2239"/>
      <c r="Y38" s="2237"/>
      <c r="Z38" s="2238"/>
      <c r="AA38" s="2238"/>
      <c r="AB38" s="2239"/>
      <c r="AC38" s="2237"/>
      <c r="AD38" s="2238"/>
      <c r="AE38" s="2238"/>
      <c r="AF38" s="2239"/>
      <c r="AG38" s="2237"/>
      <c r="AH38" s="2238"/>
      <c r="AI38" s="2238"/>
      <c r="AJ38" s="2239"/>
      <c r="AK38" s="2237"/>
      <c r="AL38" s="2238"/>
      <c r="AM38" s="2238"/>
      <c r="AN38" s="2239"/>
      <c r="AO38" s="2237"/>
      <c r="AP38" s="2238"/>
      <c r="AQ38" s="2238"/>
      <c r="AR38" s="2239"/>
      <c r="AS38" s="2237"/>
      <c r="AT38" s="2238"/>
      <c r="AU38" s="2238"/>
      <c r="AV38" s="2239"/>
      <c r="AW38" s="2237"/>
      <c r="AX38" s="2238"/>
      <c r="AY38" s="2238"/>
      <c r="AZ38" s="2239"/>
      <c r="BA38" s="2237"/>
      <c r="BB38" s="2238"/>
      <c r="BC38" s="2238"/>
      <c r="BD38" s="2239"/>
      <c r="BE38" s="2237"/>
      <c r="BF38" s="2238"/>
      <c r="BG38" s="2238"/>
      <c r="BH38" s="2239"/>
      <c r="BI38" s="2237"/>
      <c r="BJ38" s="2238"/>
      <c r="BK38" s="2238"/>
      <c r="BL38" s="2239"/>
      <c r="BM38" s="2237"/>
      <c r="BN38" s="2238"/>
      <c r="BO38" s="2238"/>
      <c r="BP38" s="2239"/>
      <c r="BQ38" s="2237"/>
      <c r="BR38" s="2238"/>
      <c r="BS38" s="2238"/>
      <c r="BT38" s="2239"/>
      <c r="BU38" s="2237"/>
      <c r="BV38" s="2238"/>
      <c r="BW38" s="2238"/>
      <c r="BX38" s="2239"/>
      <c r="BY38" s="2237"/>
      <c r="BZ38" s="2238"/>
      <c r="CA38" s="2238"/>
      <c r="CB38" s="2239"/>
      <c r="CC38" s="2237"/>
      <c r="CD38" s="2238"/>
      <c r="CE38" s="2238"/>
      <c r="CF38" s="2239"/>
      <c r="CG38" s="2237"/>
      <c r="CH38" s="2238"/>
      <c r="CI38" s="2238"/>
      <c r="CJ38" s="2239"/>
      <c r="CK38" s="2237"/>
      <c r="CL38" s="2238"/>
      <c r="CM38" s="2238"/>
      <c r="CN38" s="2239"/>
      <c r="CO38" s="2237"/>
      <c r="CP38" s="2238"/>
      <c r="CQ38" s="2238"/>
      <c r="CR38" s="2239"/>
      <c r="CS38" s="2237"/>
      <c r="CT38" s="2238"/>
      <c r="CU38" s="2238"/>
      <c r="CV38" s="2239"/>
      <c r="CW38" s="1055">
        <f t="shared" si="28"/>
        <v>0</v>
      </c>
      <c r="CY38" s="1053">
        <f t="shared" si="29"/>
        <v>0</v>
      </c>
      <c r="CZ38" s="1053">
        <f t="shared" si="30"/>
        <v>0</v>
      </c>
      <c r="DA38" s="1053">
        <f t="shared" si="31"/>
        <v>0</v>
      </c>
      <c r="DB38" s="1053">
        <f t="shared" si="32"/>
        <v>0</v>
      </c>
      <c r="DC38" s="1053">
        <f t="shared" si="33"/>
        <v>0</v>
      </c>
      <c r="DD38" s="1053">
        <f t="shared" si="34"/>
        <v>0</v>
      </c>
      <c r="DE38" s="1053">
        <f t="shared" si="35"/>
        <v>0</v>
      </c>
      <c r="DF38" s="1053">
        <f t="shared" si="36"/>
        <v>0</v>
      </c>
      <c r="DG38" s="1053">
        <f t="shared" si="37"/>
        <v>0</v>
      </c>
      <c r="DH38" s="1053">
        <f t="shared" si="38"/>
        <v>0</v>
      </c>
      <c r="DI38" s="1053">
        <f t="shared" si="39"/>
        <v>0</v>
      </c>
      <c r="DJ38" s="1053">
        <f t="shared" si="40"/>
        <v>0</v>
      </c>
      <c r="DK38" s="1053">
        <f t="shared" si="41"/>
        <v>0</v>
      </c>
      <c r="DL38" s="1053">
        <f t="shared" si="42"/>
        <v>0</v>
      </c>
      <c r="DM38" s="1053">
        <f t="shared" si="43"/>
        <v>0</v>
      </c>
      <c r="DN38" s="1053">
        <f t="shared" si="44"/>
        <v>0</v>
      </c>
      <c r="DO38" s="1053">
        <f t="shared" si="45"/>
        <v>0</v>
      </c>
      <c r="DP38" s="1053">
        <f t="shared" si="46"/>
        <v>0</v>
      </c>
      <c r="DQ38" s="1053">
        <f t="shared" si="47"/>
        <v>0</v>
      </c>
      <c r="DR38" s="1053">
        <f t="shared" si="48"/>
        <v>0</v>
      </c>
      <c r="DS38" s="1053">
        <f t="shared" si="49"/>
        <v>0</v>
      </c>
      <c r="DT38" s="1053">
        <f t="shared" si="50"/>
        <v>0</v>
      </c>
      <c r="DU38" s="1053">
        <f t="shared" si="51"/>
        <v>0</v>
      </c>
      <c r="DV38" s="1053">
        <f t="shared" si="52"/>
        <v>0</v>
      </c>
    </row>
    <row r="39" spans="2:126" ht="31.5" hidden="1" x14ac:dyDescent="0.2">
      <c r="B39" s="1175" t="str">
        <f>OBJETIVOS!D27</f>
        <v>Plantación de Material Vegetal al azar o por núcleos</v>
      </c>
      <c r="C39" s="2277"/>
      <c r="D39" s="2278"/>
      <c r="E39" s="2278"/>
      <c r="F39" s="2278"/>
      <c r="G39" s="2278"/>
      <c r="H39" s="2278"/>
      <c r="I39" s="2278"/>
      <c r="J39" s="2278"/>
      <c r="K39" s="2278"/>
      <c r="L39" s="2278"/>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8"/>
      <c r="AP39" s="2278"/>
      <c r="AQ39" s="2278"/>
      <c r="AR39" s="2278"/>
      <c r="AS39" s="2278"/>
      <c r="AT39" s="2278"/>
      <c r="AU39" s="2278"/>
      <c r="AV39" s="2278"/>
      <c r="AW39" s="2278"/>
      <c r="AX39" s="2278"/>
      <c r="AY39" s="2278"/>
      <c r="AZ39" s="2278"/>
      <c r="BA39" s="2278"/>
      <c r="BB39" s="2278"/>
      <c r="BC39" s="2278"/>
      <c r="BD39" s="2278"/>
      <c r="BE39" s="2278"/>
      <c r="BF39" s="2278"/>
      <c r="BG39" s="2278"/>
      <c r="BH39" s="2278"/>
      <c r="BI39" s="2278"/>
      <c r="BJ39" s="2278"/>
      <c r="BK39" s="2278"/>
      <c r="BL39" s="2278"/>
      <c r="BM39" s="2278"/>
      <c r="BN39" s="2278"/>
      <c r="BO39" s="2278"/>
      <c r="BP39" s="2278"/>
      <c r="BQ39" s="2278"/>
      <c r="BR39" s="2278"/>
      <c r="BS39" s="2278"/>
      <c r="BT39" s="2278"/>
      <c r="BU39" s="2278"/>
      <c r="BV39" s="2278"/>
      <c r="BW39" s="2278"/>
      <c r="BX39" s="2278"/>
      <c r="BY39" s="2278"/>
      <c r="BZ39" s="2278"/>
      <c r="CA39" s="2278"/>
      <c r="CB39" s="2278"/>
      <c r="CC39" s="2278"/>
      <c r="CD39" s="2278"/>
      <c r="CE39" s="2278"/>
      <c r="CF39" s="2278"/>
      <c r="CG39" s="2278"/>
      <c r="CH39" s="2278"/>
      <c r="CI39" s="2278"/>
      <c r="CJ39" s="2278"/>
      <c r="CK39" s="2278"/>
      <c r="CL39" s="2278"/>
      <c r="CM39" s="2278"/>
      <c r="CN39" s="2278"/>
      <c r="CO39" s="2278"/>
      <c r="CP39" s="2278"/>
      <c r="CQ39" s="2278"/>
      <c r="CR39" s="2278"/>
      <c r="CS39" s="2278"/>
      <c r="CT39" s="2278"/>
      <c r="CU39" s="2278"/>
      <c r="CV39" s="2278"/>
      <c r="CW39" s="2279"/>
      <c r="CY39" s="1054">
        <f>SUM(CY40:CY45)</f>
        <v>0</v>
      </c>
      <c r="CZ39" s="1054">
        <f t="shared" ref="CZ39" si="53">SUM(CZ40:CZ45)</f>
        <v>0</v>
      </c>
      <c r="DA39" s="1054">
        <f t="shared" ref="DA39" si="54">SUM(DA40:DA45)</f>
        <v>0</v>
      </c>
      <c r="DB39" s="1054">
        <f t="shared" ref="DB39" si="55">SUM(DB40:DB45)</f>
        <v>0</v>
      </c>
      <c r="DC39" s="1054">
        <f t="shared" ref="DC39" si="56">SUM(DC40:DC45)</f>
        <v>0</v>
      </c>
      <c r="DD39" s="1054">
        <f t="shared" ref="DD39" si="57">SUM(DD40:DD45)</f>
        <v>0</v>
      </c>
      <c r="DE39" s="1054">
        <f t="shared" ref="DE39" si="58">SUM(DE40:DE45)</f>
        <v>0</v>
      </c>
      <c r="DF39" s="1054">
        <f t="shared" ref="DF39" si="59">SUM(DF40:DF45)</f>
        <v>0</v>
      </c>
      <c r="DG39" s="1054">
        <f t="shared" ref="DG39" si="60">SUM(DG40:DG45)</f>
        <v>0</v>
      </c>
      <c r="DH39" s="1054">
        <f t="shared" ref="DH39" si="61">SUM(DH40:DH45)</f>
        <v>0</v>
      </c>
      <c r="DI39" s="1054">
        <f t="shared" ref="DI39" si="62">SUM(DI40:DI45)</f>
        <v>0</v>
      </c>
      <c r="DJ39" s="1054">
        <f t="shared" ref="DJ39" si="63">SUM(DJ40:DJ45)</f>
        <v>0</v>
      </c>
      <c r="DK39" s="1054">
        <f t="shared" ref="DK39" si="64">SUM(DK40:DK45)</f>
        <v>0</v>
      </c>
      <c r="DL39" s="1054">
        <f t="shared" ref="DL39" si="65">SUM(DL40:DL45)</f>
        <v>0</v>
      </c>
      <c r="DM39" s="1054">
        <f t="shared" ref="DM39" si="66">SUM(DM40:DM45)</f>
        <v>0</v>
      </c>
      <c r="DN39" s="1054">
        <f t="shared" ref="DN39" si="67">SUM(DN40:DN45)</f>
        <v>0</v>
      </c>
      <c r="DO39" s="1054">
        <f t="shared" ref="DO39" si="68">SUM(DO40:DO45)</f>
        <v>0</v>
      </c>
      <c r="DP39" s="1054">
        <f t="shared" ref="DP39" si="69">SUM(DP40:DP45)</f>
        <v>0</v>
      </c>
      <c r="DQ39" s="1054">
        <f t="shared" ref="DQ39" si="70">SUM(DQ40:DQ45)</f>
        <v>0</v>
      </c>
      <c r="DR39" s="1054">
        <f t="shared" ref="DR39" si="71">SUM(DR40:DR45)</f>
        <v>0</v>
      </c>
      <c r="DS39" s="1054">
        <f t="shared" ref="DS39" si="72">SUM(DS40:DS45)</f>
        <v>0</v>
      </c>
      <c r="DT39" s="1054">
        <f t="shared" ref="DT39" si="73">SUM(DT40:DT45)</f>
        <v>0</v>
      </c>
      <c r="DU39" s="1054">
        <f t="shared" ref="DU39" si="74">SUM(DU40:DU45)</f>
        <v>0</v>
      </c>
      <c r="DV39" s="1054">
        <f t="shared" ref="DV39" si="75">SUM(DV40:DV45)</f>
        <v>0</v>
      </c>
    </row>
    <row r="40" spans="2:126" ht="15.75" hidden="1" x14ac:dyDescent="0.2">
      <c r="B40" s="337" t="s">
        <v>1439</v>
      </c>
      <c r="C40" s="63" t="s">
        <v>57</v>
      </c>
      <c r="D40" s="64">
        <f>+FINANC!G14</f>
        <v>0</v>
      </c>
      <c r="E40" s="2237"/>
      <c r="F40" s="2238"/>
      <c r="G40" s="2238"/>
      <c r="H40" s="2239"/>
      <c r="I40" s="2237"/>
      <c r="J40" s="2238"/>
      <c r="K40" s="2238"/>
      <c r="L40" s="2239"/>
      <c r="M40" s="2237"/>
      <c r="N40" s="2238"/>
      <c r="O40" s="2238"/>
      <c r="P40" s="2239"/>
      <c r="Q40" s="2237"/>
      <c r="R40" s="2238"/>
      <c r="S40" s="2238"/>
      <c r="T40" s="2239"/>
      <c r="U40" s="2237"/>
      <c r="V40" s="2238"/>
      <c r="W40" s="2238"/>
      <c r="X40" s="2239"/>
      <c r="Y40" s="2237"/>
      <c r="Z40" s="2238"/>
      <c r="AA40" s="2238"/>
      <c r="AB40" s="2239"/>
      <c r="AC40" s="2237"/>
      <c r="AD40" s="2238"/>
      <c r="AE40" s="2238"/>
      <c r="AF40" s="2239"/>
      <c r="AG40" s="2237"/>
      <c r="AH40" s="2238"/>
      <c r="AI40" s="2238"/>
      <c r="AJ40" s="2239"/>
      <c r="AK40" s="2237"/>
      <c r="AL40" s="2238"/>
      <c r="AM40" s="2238"/>
      <c r="AN40" s="2239"/>
      <c r="AO40" s="2237"/>
      <c r="AP40" s="2238"/>
      <c r="AQ40" s="2238"/>
      <c r="AR40" s="2239"/>
      <c r="AS40" s="2237"/>
      <c r="AT40" s="2238"/>
      <c r="AU40" s="2238"/>
      <c r="AV40" s="2239"/>
      <c r="AW40" s="2237"/>
      <c r="AX40" s="2238"/>
      <c r="AY40" s="2238"/>
      <c r="AZ40" s="2239"/>
      <c r="BA40" s="2237"/>
      <c r="BB40" s="2238"/>
      <c r="BC40" s="2238"/>
      <c r="BD40" s="2239"/>
      <c r="BE40" s="2237"/>
      <c r="BF40" s="2238"/>
      <c r="BG40" s="2238"/>
      <c r="BH40" s="2239"/>
      <c r="BI40" s="2237"/>
      <c r="BJ40" s="2238"/>
      <c r="BK40" s="2238"/>
      <c r="BL40" s="2239"/>
      <c r="BM40" s="2237"/>
      <c r="BN40" s="2238"/>
      <c r="BO40" s="2238"/>
      <c r="BP40" s="2239"/>
      <c r="BQ40" s="2237"/>
      <c r="BR40" s="2238"/>
      <c r="BS40" s="2238"/>
      <c r="BT40" s="2239"/>
      <c r="BU40" s="2237"/>
      <c r="BV40" s="2238"/>
      <c r="BW40" s="2238"/>
      <c r="BX40" s="2239"/>
      <c r="BY40" s="2237"/>
      <c r="BZ40" s="2238"/>
      <c r="CA40" s="2238"/>
      <c r="CB40" s="2239"/>
      <c r="CC40" s="2237"/>
      <c r="CD40" s="2238"/>
      <c r="CE40" s="2238"/>
      <c r="CF40" s="2239"/>
      <c r="CG40" s="2237"/>
      <c r="CH40" s="2238"/>
      <c r="CI40" s="2238"/>
      <c r="CJ40" s="2239"/>
      <c r="CK40" s="2237"/>
      <c r="CL40" s="2238"/>
      <c r="CM40" s="2238"/>
      <c r="CN40" s="2239"/>
      <c r="CO40" s="2237"/>
      <c r="CP40" s="2238"/>
      <c r="CQ40" s="2238"/>
      <c r="CR40" s="2239"/>
      <c r="CS40" s="2237"/>
      <c r="CT40" s="2238"/>
      <c r="CU40" s="2238"/>
      <c r="CV40" s="2239"/>
      <c r="CW40" s="1055">
        <f t="shared" ref="CW40:CW45" si="76">SUM(E40:CV40)</f>
        <v>0</v>
      </c>
      <c r="CY40" s="1053">
        <f t="shared" si="29"/>
        <v>0</v>
      </c>
      <c r="CZ40" s="1053">
        <f t="shared" si="30"/>
        <v>0</v>
      </c>
      <c r="DA40" s="1053">
        <f t="shared" si="31"/>
        <v>0</v>
      </c>
      <c r="DB40" s="1053">
        <f t="shared" si="32"/>
        <v>0</v>
      </c>
      <c r="DC40" s="1053">
        <f t="shared" si="33"/>
        <v>0</v>
      </c>
      <c r="DD40" s="1053">
        <f t="shared" si="34"/>
        <v>0</v>
      </c>
      <c r="DE40" s="1053">
        <f t="shared" si="35"/>
        <v>0</v>
      </c>
      <c r="DF40" s="1053">
        <f t="shared" si="36"/>
        <v>0</v>
      </c>
      <c r="DG40" s="1053">
        <f t="shared" si="37"/>
        <v>0</v>
      </c>
      <c r="DH40" s="1053">
        <f t="shared" si="38"/>
        <v>0</v>
      </c>
      <c r="DI40" s="1053">
        <f t="shared" si="39"/>
        <v>0</v>
      </c>
      <c r="DJ40" s="1053">
        <f t="shared" si="40"/>
        <v>0</v>
      </c>
      <c r="DK40" s="1053">
        <f t="shared" si="41"/>
        <v>0</v>
      </c>
      <c r="DL40" s="1053">
        <f t="shared" si="42"/>
        <v>0</v>
      </c>
      <c r="DM40" s="1053">
        <f t="shared" si="43"/>
        <v>0</v>
      </c>
      <c r="DN40" s="1053">
        <f t="shared" si="44"/>
        <v>0</v>
      </c>
      <c r="DO40" s="1053">
        <f t="shared" si="45"/>
        <v>0</v>
      </c>
      <c r="DP40" s="1053">
        <f t="shared" si="46"/>
        <v>0</v>
      </c>
      <c r="DQ40" s="1053">
        <f t="shared" si="47"/>
        <v>0</v>
      </c>
      <c r="DR40" s="1053">
        <f t="shared" si="48"/>
        <v>0</v>
      </c>
      <c r="DS40" s="1053">
        <f t="shared" si="49"/>
        <v>0</v>
      </c>
      <c r="DT40" s="1053">
        <f t="shared" si="50"/>
        <v>0</v>
      </c>
      <c r="DU40" s="1053">
        <f t="shared" si="51"/>
        <v>0</v>
      </c>
      <c r="DV40" s="1053">
        <f t="shared" si="52"/>
        <v>0</v>
      </c>
    </row>
    <row r="41" spans="2:126" ht="15.75" hidden="1" x14ac:dyDescent="0.2">
      <c r="B41" s="337" t="s">
        <v>1440</v>
      </c>
      <c r="C41" s="63" t="s">
        <v>57</v>
      </c>
      <c r="D41" s="64">
        <f>+FINANC!G14</f>
        <v>0</v>
      </c>
      <c r="E41" s="2237"/>
      <c r="F41" s="2238"/>
      <c r="G41" s="2238"/>
      <c r="H41" s="2239"/>
      <c r="I41" s="2237"/>
      <c r="J41" s="2238"/>
      <c r="K41" s="2238"/>
      <c r="L41" s="2239"/>
      <c r="M41" s="2237"/>
      <c r="N41" s="2238"/>
      <c r="O41" s="2238"/>
      <c r="P41" s="2239"/>
      <c r="Q41" s="2237"/>
      <c r="R41" s="2238"/>
      <c r="S41" s="2238"/>
      <c r="T41" s="2239"/>
      <c r="U41" s="2237"/>
      <c r="V41" s="2238"/>
      <c r="W41" s="2238"/>
      <c r="X41" s="2239"/>
      <c r="Y41" s="2237"/>
      <c r="Z41" s="2238"/>
      <c r="AA41" s="2238"/>
      <c r="AB41" s="2239"/>
      <c r="AC41" s="2237"/>
      <c r="AD41" s="2238"/>
      <c r="AE41" s="2238"/>
      <c r="AF41" s="2239"/>
      <c r="AG41" s="2237"/>
      <c r="AH41" s="2238"/>
      <c r="AI41" s="2238"/>
      <c r="AJ41" s="2239"/>
      <c r="AK41" s="2237"/>
      <c r="AL41" s="2238"/>
      <c r="AM41" s="2238"/>
      <c r="AN41" s="2239"/>
      <c r="AO41" s="2237"/>
      <c r="AP41" s="2238"/>
      <c r="AQ41" s="2238"/>
      <c r="AR41" s="2239"/>
      <c r="AS41" s="2237"/>
      <c r="AT41" s="2238"/>
      <c r="AU41" s="2238"/>
      <c r="AV41" s="2239"/>
      <c r="AW41" s="2237"/>
      <c r="AX41" s="2238"/>
      <c r="AY41" s="2238"/>
      <c r="AZ41" s="2239"/>
      <c r="BA41" s="2237"/>
      <c r="BB41" s="2238"/>
      <c r="BC41" s="2238"/>
      <c r="BD41" s="2239"/>
      <c r="BE41" s="2237"/>
      <c r="BF41" s="2238"/>
      <c r="BG41" s="2238"/>
      <c r="BH41" s="2239"/>
      <c r="BI41" s="2237"/>
      <c r="BJ41" s="2238"/>
      <c r="BK41" s="2238"/>
      <c r="BL41" s="2239"/>
      <c r="BM41" s="2237"/>
      <c r="BN41" s="2238"/>
      <c r="BO41" s="2238"/>
      <c r="BP41" s="2239"/>
      <c r="BQ41" s="2237"/>
      <c r="BR41" s="2238"/>
      <c r="BS41" s="2238"/>
      <c r="BT41" s="2239"/>
      <c r="BU41" s="2237"/>
      <c r="BV41" s="2238"/>
      <c r="BW41" s="2238"/>
      <c r="BX41" s="2239"/>
      <c r="BY41" s="2237"/>
      <c r="BZ41" s="2238"/>
      <c r="CA41" s="2238"/>
      <c r="CB41" s="2239"/>
      <c r="CC41" s="2237"/>
      <c r="CD41" s="2238"/>
      <c r="CE41" s="2238"/>
      <c r="CF41" s="2239"/>
      <c r="CG41" s="2237"/>
      <c r="CH41" s="2238"/>
      <c r="CI41" s="2238"/>
      <c r="CJ41" s="2239"/>
      <c r="CK41" s="2237"/>
      <c r="CL41" s="2238"/>
      <c r="CM41" s="2238"/>
      <c r="CN41" s="2239"/>
      <c r="CO41" s="2237"/>
      <c r="CP41" s="2238"/>
      <c r="CQ41" s="2238"/>
      <c r="CR41" s="2239"/>
      <c r="CS41" s="2237"/>
      <c r="CT41" s="2238"/>
      <c r="CU41" s="2238"/>
      <c r="CV41" s="2239"/>
      <c r="CW41" s="1055">
        <f t="shared" si="76"/>
        <v>0</v>
      </c>
      <c r="CY41" s="1053">
        <f t="shared" si="29"/>
        <v>0</v>
      </c>
      <c r="CZ41" s="1053">
        <f t="shared" si="30"/>
        <v>0</v>
      </c>
      <c r="DA41" s="1053">
        <f t="shared" si="31"/>
        <v>0</v>
      </c>
      <c r="DB41" s="1053">
        <f t="shared" si="32"/>
        <v>0</v>
      </c>
      <c r="DC41" s="1053">
        <f t="shared" si="33"/>
        <v>0</v>
      </c>
      <c r="DD41" s="1053">
        <f t="shared" si="34"/>
        <v>0</v>
      </c>
      <c r="DE41" s="1053">
        <f t="shared" si="35"/>
        <v>0</v>
      </c>
      <c r="DF41" s="1053">
        <f t="shared" si="36"/>
        <v>0</v>
      </c>
      <c r="DG41" s="1053">
        <f t="shared" si="37"/>
        <v>0</v>
      </c>
      <c r="DH41" s="1053">
        <f t="shared" si="38"/>
        <v>0</v>
      </c>
      <c r="DI41" s="1053">
        <f t="shared" si="39"/>
        <v>0</v>
      </c>
      <c r="DJ41" s="1053">
        <f t="shared" si="40"/>
        <v>0</v>
      </c>
      <c r="DK41" s="1053">
        <f t="shared" si="41"/>
        <v>0</v>
      </c>
      <c r="DL41" s="1053">
        <f t="shared" si="42"/>
        <v>0</v>
      </c>
      <c r="DM41" s="1053">
        <f t="shared" si="43"/>
        <v>0</v>
      </c>
      <c r="DN41" s="1053">
        <f t="shared" si="44"/>
        <v>0</v>
      </c>
      <c r="DO41" s="1053">
        <f t="shared" si="45"/>
        <v>0</v>
      </c>
      <c r="DP41" s="1053">
        <f t="shared" si="46"/>
        <v>0</v>
      </c>
      <c r="DQ41" s="1053">
        <f t="shared" si="47"/>
        <v>0</v>
      </c>
      <c r="DR41" s="1053">
        <f t="shared" si="48"/>
        <v>0</v>
      </c>
      <c r="DS41" s="1053">
        <f t="shared" si="49"/>
        <v>0</v>
      </c>
      <c r="DT41" s="1053">
        <f t="shared" si="50"/>
        <v>0</v>
      </c>
      <c r="DU41" s="1053">
        <f t="shared" si="51"/>
        <v>0</v>
      </c>
      <c r="DV41" s="1053">
        <f t="shared" si="52"/>
        <v>0</v>
      </c>
    </row>
    <row r="42" spans="2:126" ht="15.75" hidden="1" x14ac:dyDescent="0.2">
      <c r="B42" s="337" t="s">
        <v>1441</v>
      </c>
      <c r="C42" s="63" t="s">
        <v>57</v>
      </c>
      <c r="D42" s="64">
        <f>+FINANC!G14</f>
        <v>0</v>
      </c>
      <c r="E42" s="2237"/>
      <c r="F42" s="2238"/>
      <c r="G42" s="2238"/>
      <c r="H42" s="2239"/>
      <c r="I42" s="2237"/>
      <c r="J42" s="2238"/>
      <c r="K42" s="2238"/>
      <c r="L42" s="2239"/>
      <c r="M42" s="2237"/>
      <c r="N42" s="2238"/>
      <c r="O42" s="2238"/>
      <c r="P42" s="2239"/>
      <c r="Q42" s="2237"/>
      <c r="R42" s="2238"/>
      <c r="S42" s="2238"/>
      <c r="T42" s="2239"/>
      <c r="U42" s="2237"/>
      <c r="V42" s="2238"/>
      <c r="W42" s="2238"/>
      <c r="X42" s="2239"/>
      <c r="Y42" s="2237"/>
      <c r="Z42" s="2238"/>
      <c r="AA42" s="2238"/>
      <c r="AB42" s="2239"/>
      <c r="AC42" s="2237"/>
      <c r="AD42" s="2238"/>
      <c r="AE42" s="2238"/>
      <c r="AF42" s="2239"/>
      <c r="AG42" s="2237"/>
      <c r="AH42" s="2238"/>
      <c r="AI42" s="2238"/>
      <c r="AJ42" s="2239"/>
      <c r="AK42" s="2237"/>
      <c r="AL42" s="2238"/>
      <c r="AM42" s="2238"/>
      <c r="AN42" s="2239"/>
      <c r="AO42" s="2237"/>
      <c r="AP42" s="2238"/>
      <c r="AQ42" s="2238"/>
      <c r="AR42" s="2239"/>
      <c r="AS42" s="2237"/>
      <c r="AT42" s="2238"/>
      <c r="AU42" s="2238"/>
      <c r="AV42" s="2239"/>
      <c r="AW42" s="2237"/>
      <c r="AX42" s="2238"/>
      <c r="AY42" s="2238"/>
      <c r="AZ42" s="2239"/>
      <c r="BA42" s="2237"/>
      <c r="BB42" s="2238"/>
      <c r="BC42" s="2238"/>
      <c r="BD42" s="2239"/>
      <c r="BE42" s="2237"/>
      <c r="BF42" s="2238"/>
      <c r="BG42" s="2238"/>
      <c r="BH42" s="2239"/>
      <c r="BI42" s="2237"/>
      <c r="BJ42" s="2238"/>
      <c r="BK42" s="2238"/>
      <c r="BL42" s="2239"/>
      <c r="BM42" s="2237"/>
      <c r="BN42" s="2238"/>
      <c r="BO42" s="2238"/>
      <c r="BP42" s="2239"/>
      <c r="BQ42" s="2237"/>
      <c r="BR42" s="2238"/>
      <c r="BS42" s="2238"/>
      <c r="BT42" s="2239"/>
      <c r="BU42" s="2237"/>
      <c r="BV42" s="2238"/>
      <c r="BW42" s="2238"/>
      <c r="BX42" s="2239"/>
      <c r="BY42" s="2237"/>
      <c r="BZ42" s="2238"/>
      <c r="CA42" s="2238"/>
      <c r="CB42" s="2239"/>
      <c r="CC42" s="2237"/>
      <c r="CD42" s="2238"/>
      <c r="CE42" s="2238"/>
      <c r="CF42" s="2239"/>
      <c r="CG42" s="2237"/>
      <c r="CH42" s="2238"/>
      <c r="CI42" s="2238"/>
      <c r="CJ42" s="2239"/>
      <c r="CK42" s="2237"/>
      <c r="CL42" s="2238"/>
      <c r="CM42" s="2238"/>
      <c r="CN42" s="2239"/>
      <c r="CO42" s="2237"/>
      <c r="CP42" s="2238"/>
      <c r="CQ42" s="2238"/>
      <c r="CR42" s="2239"/>
      <c r="CS42" s="2237"/>
      <c r="CT42" s="2238"/>
      <c r="CU42" s="2238"/>
      <c r="CV42" s="2239"/>
      <c r="CW42" s="1055">
        <f t="shared" si="76"/>
        <v>0</v>
      </c>
      <c r="CY42" s="1053">
        <f t="shared" si="29"/>
        <v>0</v>
      </c>
      <c r="CZ42" s="1053">
        <f t="shared" si="30"/>
        <v>0</v>
      </c>
      <c r="DA42" s="1053">
        <f t="shared" si="31"/>
        <v>0</v>
      </c>
      <c r="DB42" s="1053">
        <f t="shared" si="32"/>
        <v>0</v>
      </c>
      <c r="DC42" s="1053">
        <f t="shared" si="33"/>
        <v>0</v>
      </c>
      <c r="DD42" s="1053">
        <f t="shared" si="34"/>
        <v>0</v>
      </c>
      <c r="DE42" s="1053">
        <f t="shared" si="35"/>
        <v>0</v>
      </c>
      <c r="DF42" s="1053">
        <f t="shared" si="36"/>
        <v>0</v>
      </c>
      <c r="DG42" s="1053">
        <f t="shared" si="37"/>
        <v>0</v>
      </c>
      <c r="DH42" s="1053">
        <f t="shared" si="38"/>
        <v>0</v>
      </c>
      <c r="DI42" s="1053">
        <f t="shared" si="39"/>
        <v>0</v>
      </c>
      <c r="DJ42" s="1053">
        <f t="shared" si="40"/>
        <v>0</v>
      </c>
      <c r="DK42" s="1053">
        <f t="shared" si="41"/>
        <v>0</v>
      </c>
      <c r="DL42" s="1053">
        <f t="shared" si="42"/>
        <v>0</v>
      </c>
      <c r="DM42" s="1053">
        <f t="shared" si="43"/>
        <v>0</v>
      </c>
      <c r="DN42" s="1053">
        <f t="shared" si="44"/>
        <v>0</v>
      </c>
      <c r="DO42" s="1053">
        <f t="shared" si="45"/>
        <v>0</v>
      </c>
      <c r="DP42" s="1053">
        <f t="shared" si="46"/>
        <v>0</v>
      </c>
      <c r="DQ42" s="1053">
        <f t="shared" si="47"/>
        <v>0</v>
      </c>
      <c r="DR42" s="1053">
        <f t="shared" si="48"/>
        <v>0</v>
      </c>
      <c r="DS42" s="1053">
        <f t="shared" si="49"/>
        <v>0</v>
      </c>
      <c r="DT42" s="1053">
        <f t="shared" si="50"/>
        <v>0</v>
      </c>
      <c r="DU42" s="1053">
        <f t="shared" si="51"/>
        <v>0</v>
      </c>
      <c r="DV42" s="1053">
        <f t="shared" si="52"/>
        <v>0</v>
      </c>
    </row>
    <row r="43" spans="2:126" ht="15.75" hidden="1" x14ac:dyDescent="0.2">
      <c r="B43" s="337" t="s">
        <v>1442</v>
      </c>
      <c r="C43" s="65" t="s">
        <v>97</v>
      </c>
      <c r="D43" s="64">
        <f>+ESTABLECIMIENTO!K44</f>
        <v>0</v>
      </c>
      <c r="E43" s="2237"/>
      <c r="F43" s="2238"/>
      <c r="G43" s="2238"/>
      <c r="H43" s="2239"/>
      <c r="I43" s="2237"/>
      <c r="J43" s="2238"/>
      <c r="K43" s="2238"/>
      <c r="L43" s="2239"/>
      <c r="M43" s="2237"/>
      <c r="N43" s="2238"/>
      <c r="O43" s="2238"/>
      <c r="P43" s="2239"/>
      <c r="Q43" s="2237"/>
      <c r="R43" s="2238"/>
      <c r="S43" s="2238"/>
      <c r="T43" s="2239"/>
      <c r="U43" s="2237"/>
      <c r="V43" s="2238"/>
      <c r="W43" s="2238"/>
      <c r="X43" s="2239"/>
      <c r="Y43" s="2237"/>
      <c r="Z43" s="2238"/>
      <c r="AA43" s="2238"/>
      <c r="AB43" s="2239"/>
      <c r="AC43" s="2237"/>
      <c r="AD43" s="2238"/>
      <c r="AE43" s="2238"/>
      <c r="AF43" s="2239"/>
      <c r="AG43" s="2237"/>
      <c r="AH43" s="2238"/>
      <c r="AI43" s="2238"/>
      <c r="AJ43" s="2239"/>
      <c r="AK43" s="2237"/>
      <c r="AL43" s="2238"/>
      <c r="AM43" s="2238"/>
      <c r="AN43" s="2239"/>
      <c r="AO43" s="2237"/>
      <c r="AP43" s="2238"/>
      <c r="AQ43" s="2238"/>
      <c r="AR43" s="2239"/>
      <c r="AS43" s="2237"/>
      <c r="AT43" s="2238"/>
      <c r="AU43" s="2238"/>
      <c r="AV43" s="2239"/>
      <c r="AW43" s="2237"/>
      <c r="AX43" s="2238"/>
      <c r="AY43" s="2238"/>
      <c r="AZ43" s="2239"/>
      <c r="BA43" s="2237"/>
      <c r="BB43" s="2238"/>
      <c r="BC43" s="2238"/>
      <c r="BD43" s="2239"/>
      <c r="BE43" s="2237"/>
      <c r="BF43" s="2238"/>
      <c r="BG43" s="2238"/>
      <c r="BH43" s="2239"/>
      <c r="BI43" s="2237"/>
      <c r="BJ43" s="2238"/>
      <c r="BK43" s="2238"/>
      <c r="BL43" s="2239"/>
      <c r="BM43" s="2237"/>
      <c r="BN43" s="2238"/>
      <c r="BO43" s="2238"/>
      <c r="BP43" s="2239"/>
      <c r="BQ43" s="2237"/>
      <c r="BR43" s="2238"/>
      <c r="BS43" s="2238"/>
      <c r="BT43" s="2239"/>
      <c r="BU43" s="2237"/>
      <c r="BV43" s="2238"/>
      <c r="BW43" s="2238"/>
      <c r="BX43" s="2239"/>
      <c r="BY43" s="2237"/>
      <c r="BZ43" s="2238"/>
      <c r="CA43" s="2238"/>
      <c r="CB43" s="2239"/>
      <c r="CC43" s="2237"/>
      <c r="CD43" s="2238"/>
      <c r="CE43" s="2238"/>
      <c r="CF43" s="2239"/>
      <c r="CG43" s="2237"/>
      <c r="CH43" s="2238"/>
      <c r="CI43" s="2238"/>
      <c r="CJ43" s="2239"/>
      <c r="CK43" s="2237"/>
      <c r="CL43" s="2238"/>
      <c r="CM43" s="2238"/>
      <c r="CN43" s="2239"/>
      <c r="CO43" s="2237"/>
      <c r="CP43" s="2238"/>
      <c r="CQ43" s="2238"/>
      <c r="CR43" s="2239"/>
      <c r="CS43" s="2237"/>
      <c r="CT43" s="2238"/>
      <c r="CU43" s="2238"/>
      <c r="CV43" s="2239"/>
      <c r="CW43" s="1055">
        <f t="shared" si="76"/>
        <v>0</v>
      </c>
      <c r="CY43" s="1053">
        <f t="shared" si="29"/>
        <v>0</v>
      </c>
      <c r="CZ43" s="1053">
        <f t="shared" si="30"/>
        <v>0</v>
      </c>
      <c r="DA43" s="1053">
        <f t="shared" si="31"/>
        <v>0</v>
      </c>
      <c r="DB43" s="1053">
        <f t="shared" si="32"/>
        <v>0</v>
      </c>
      <c r="DC43" s="1053">
        <f t="shared" si="33"/>
        <v>0</v>
      </c>
      <c r="DD43" s="1053">
        <f t="shared" si="34"/>
        <v>0</v>
      </c>
      <c r="DE43" s="1053">
        <f t="shared" si="35"/>
        <v>0</v>
      </c>
      <c r="DF43" s="1053">
        <f t="shared" si="36"/>
        <v>0</v>
      </c>
      <c r="DG43" s="1053">
        <f t="shared" si="37"/>
        <v>0</v>
      </c>
      <c r="DH43" s="1053">
        <f t="shared" si="38"/>
        <v>0</v>
      </c>
      <c r="DI43" s="1053">
        <f t="shared" si="39"/>
        <v>0</v>
      </c>
      <c r="DJ43" s="1053">
        <f t="shared" si="40"/>
        <v>0</v>
      </c>
      <c r="DK43" s="1053">
        <f t="shared" si="41"/>
        <v>0</v>
      </c>
      <c r="DL43" s="1053">
        <f t="shared" si="42"/>
        <v>0</v>
      </c>
      <c r="DM43" s="1053">
        <f t="shared" si="43"/>
        <v>0</v>
      </c>
      <c r="DN43" s="1053">
        <f t="shared" si="44"/>
        <v>0</v>
      </c>
      <c r="DO43" s="1053">
        <f t="shared" si="45"/>
        <v>0</v>
      </c>
      <c r="DP43" s="1053">
        <f t="shared" si="46"/>
        <v>0</v>
      </c>
      <c r="DQ43" s="1053">
        <f t="shared" si="47"/>
        <v>0</v>
      </c>
      <c r="DR43" s="1053">
        <f t="shared" si="48"/>
        <v>0</v>
      </c>
      <c r="DS43" s="1053">
        <f t="shared" si="49"/>
        <v>0</v>
      </c>
      <c r="DT43" s="1053">
        <f t="shared" si="50"/>
        <v>0</v>
      </c>
      <c r="DU43" s="1053">
        <f t="shared" si="51"/>
        <v>0</v>
      </c>
      <c r="DV43" s="1053">
        <f t="shared" si="52"/>
        <v>0</v>
      </c>
    </row>
    <row r="44" spans="2:126" ht="15.75" hidden="1" x14ac:dyDescent="0.2">
      <c r="B44" s="337" t="s">
        <v>1443</v>
      </c>
      <c r="C44" s="65" t="s">
        <v>57</v>
      </c>
      <c r="D44" s="64">
        <f>+IF(ESTABLECIMIENTO!$K$41&gt;0,ESTABLECIMIENTO!$M$26,0)</f>
        <v>0</v>
      </c>
      <c r="E44" s="2237"/>
      <c r="F44" s="2238"/>
      <c r="G44" s="2238"/>
      <c r="H44" s="2239"/>
      <c r="I44" s="2237"/>
      <c r="J44" s="2238"/>
      <c r="K44" s="2238"/>
      <c r="L44" s="2239"/>
      <c r="M44" s="2237"/>
      <c r="N44" s="2238"/>
      <c r="O44" s="2238"/>
      <c r="P44" s="2239"/>
      <c r="Q44" s="2237"/>
      <c r="R44" s="2238"/>
      <c r="S44" s="2238"/>
      <c r="T44" s="2239"/>
      <c r="U44" s="2237"/>
      <c r="V44" s="2238"/>
      <c r="W44" s="2238"/>
      <c r="X44" s="2239"/>
      <c r="Y44" s="2237"/>
      <c r="Z44" s="2238"/>
      <c r="AA44" s="2238"/>
      <c r="AB44" s="2239"/>
      <c r="AC44" s="2237"/>
      <c r="AD44" s="2238"/>
      <c r="AE44" s="2238"/>
      <c r="AF44" s="2239"/>
      <c r="AG44" s="2237"/>
      <c r="AH44" s="2238"/>
      <c r="AI44" s="2238"/>
      <c r="AJ44" s="2239"/>
      <c r="AK44" s="2237"/>
      <c r="AL44" s="2238"/>
      <c r="AM44" s="2238"/>
      <c r="AN44" s="2239"/>
      <c r="AO44" s="2237"/>
      <c r="AP44" s="2238"/>
      <c r="AQ44" s="2238"/>
      <c r="AR44" s="2239"/>
      <c r="AS44" s="2237"/>
      <c r="AT44" s="2238"/>
      <c r="AU44" s="2238"/>
      <c r="AV44" s="2239"/>
      <c r="AW44" s="2237"/>
      <c r="AX44" s="2238"/>
      <c r="AY44" s="2238"/>
      <c r="AZ44" s="2239"/>
      <c r="BA44" s="2237"/>
      <c r="BB44" s="2238"/>
      <c r="BC44" s="2238"/>
      <c r="BD44" s="2239"/>
      <c r="BE44" s="2237"/>
      <c r="BF44" s="2238"/>
      <c r="BG44" s="2238"/>
      <c r="BH44" s="2239"/>
      <c r="BI44" s="2237"/>
      <c r="BJ44" s="2238"/>
      <c r="BK44" s="2238"/>
      <c r="BL44" s="2239"/>
      <c r="BM44" s="2237"/>
      <c r="BN44" s="2238"/>
      <c r="BO44" s="2238"/>
      <c r="BP44" s="2239"/>
      <c r="BQ44" s="2237"/>
      <c r="BR44" s="2238"/>
      <c r="BS44" s="2238"/>
      <c r="BT44" s="2239"/>
      <c r="BU44" s="2237"/>
      <c r="BV44" s="2238"/>
      <c r="BW44" s="2238"/>
      <c r="BX44" s="2239"/>
      <c r="BY44" s="2237"/>
      <c r="BZ44" s="2238"/>
      <c r="CA44" s="2238"/>
      <c r="CB44" s="2239"/>
      <c r="CC44" s="2237"/>
      <c r="CD44" s="2238"/>
      <c r="CE44" s="2238"/>
      <c r="CF44" s="2239"/>
      <c r="CG44" s="2237"/>
      <c r="CH44" s="2238"/>
      <c r="CI44" s="2238"/>
      <c r="CJ44" s="2239"/>
      <c r="CK44" s="2237"/>
      <c r="CL44" s="2238"/>
      <c r="CM44" s="2238"/>
      <c r="CN44" s="2239"/>
      <c r="CO44" s="2237"/>
      <c r="CP44" s="2238"/>
      <c r="CQ44" s="2238"/>
      <c r="CR44" s="2239"/>
      <c r="CS44" s="2237"/>
      <c r="CT44" s="2238"/>
      <c r="CU44" s="2238"/>
      <c r="CV44" s="2239"/>
      <c r="CW44" s="1055">
        <f t="shared" si="76"/>
        <v>0</v>
      </c>
      <c r="CY44" s="1053">
        <f t="shared" si="29"/>
        <v>0</v>
      </c>
      <c r="CZ44" s="1053">
        <f t="shared" si="30"/>
        <v>0</v>
      </c>
      <c r="DA44" s="1053">
        <f t="shared" si="31"/>
        <v>0</v>
      </c>
      <c r="DB44" s="1053">
        <f t="shared" si="32"/>
        <v>0</v>
      </c>
      <c r="DC44" s="1053">
        <f t="shared" si="33"/>
        <v>0</v>
      </c>
      <c r="DD44" s="1053">
        <f t="shared" si="34"/>
        <v>0</v>
      </c>
      <c r="DE44" s="1053">
        <f t="shared" si="35"/>
        <v>0</v>
      </c>
      <c r="DF44" s="1053">
        <f t="shared" si="36"/>
        <v>0</v>
      </c>
      <c r="DG44" s="1053">
        <f t="shared" si="37"/>
        <v>0</v>
      </c>
      <c r="DH44" s="1053">
        <f t="shared" si="38"/>
        <v>0</v>
      </c>
      <c r="DI44" s="1053">
        <f t="shared" si="39"/>
        <v>0</v>
      </c>
      <c r="DJ44" s="1053">
        <f t="shared" si="40"/>
        <v>0</v>
      </c>
      <c r="DK44" s="1053">
        <f t="shared" si="41"/>
        <v>0</v>
      </c>
      <c r="DL44" s="1053">
        <f t="shared" si="42"/>
        <v>0</v>
      </c>
      <c r="DM44" s="1053">
        <f t="shared" si="43"/>
        <v>0</v>
      </c>
      <c r="DN44" s="1053">
        <f t="shared" si="44"/>
        <v>0</v>
      </c>
      <c r="DO44" s="1053">
        <f t="shared" si="45"/>
        <v>0</v>
      </c>
      <c r="DP44" s="1053">
        <f t="shared" si="46"/>
        <v>0</v>
      </c>
      <c r="DQ44" s="1053">
        <f t="shared" si="47"/>
        <v>0</v>
      </c>
      <c r="DR44" s="1053">
        <f t="shared" si="48"/>
        <v>0</v>
      </c>
      <c r="DS44" s="1053">
        <f t="shared" si="49"/>
        <v>0</v>
      </c>
      <c r="DT44" s="1053">
        <f t="shared" si="50"/>
        <v>0</v>
      </c>
      <c r="DU44" s="1053">
        <f t="shared" si="51"/>
        <v>0</v>
      </c>
      <c r="DV44" s="1053">
        <f t="shared" si="52"/>
        <v>0</v>
      </c>
    </row>
    <row r="45" spans="2:126" ht="15.75" hidden="1" x14ac:dyDescent="0.2">
      <c r="B45" s="337" t="s">
        <v>1444</v>
      </c>
      <c r="C45" s="63" t="s">
        <v>106</v>
      </c>
      <c r="D45" s="64">
        <f>+ESTABLECIMIENTO!N42</f>
        <v>0</v>
      </c>
      <c r="E45" s="2237"/>
      <c r="F45" s="2238"/>
      <c r="G45" s="2238"/>
      <c r="H45" s="2239"/>
      <c r="I45" s="2237"/>
      <c r="J45" s="2238"/>
      <c r="K45" s="2238"/>
      <c r="L45" s="2239"/>
      <c r="M45" s="2237"/>
      <c r="N45" s="2238"/>
      <c r="O45" s="2238"/>
      <c r="P45" s="2239"/>
      <c r="Q45" s="2237"/>
      <c r="R45" s="2238"/>
      <c r="S45" s="2238"/>
      <c r="T45" s="2239"/>
      <c r="U45" s="2237"/>
      <c r="V45" s="2238"/>
      <c r="W45" s="2238"/>
      <c r="X45" s="2239"/>
      <c r="Y45" s="2237"/>
      <c r="Z45" s="2238"/>
      <c r="AA45" s="2238"/>
      <c r="AB45" s="2239"/>
      <c r="AC45" s="2237"/>
      <c r="AD45" s="2238"/>
      <c r="AE45" s="2238"/>
      <c r="AF45" s="2239"/>
      <c r="AG45" s="2237"/>
      <c r="AH45" s="2238"/>
      <c r="AI45" s="2238"/>
      <c r="AJ45" s="2239"/>
      <c r="AK45" s="2237"/>
      <c r="AL45" s="2238"/>
      <c r="AM45" s="2238"/>
      <c r="AN45" s="2239"/>
      <c r="AO45" s="2237"/>
      <c r="AP45" s="2238"/>
      <c r="AQ45" s="2238"/>
      <c r="AR45" s="2239"/>
      <c r="AS45" s="2237"/>
      <c r="AT45" s="2238"/>
      <c r="AU45" s="2238"/>
      <c r="AV45" s="2239"/>
      <c r="AW45" s="2237"/>
      <c r="AX45" s="2238"/>
      <c r="AY45" s="2238"/>
      <c r="AZ45" s="2239"/>
      <c r="BA45" s="2237"/>
      <c r="BB45" s="2238"/>
      <c r="BC45" s="2238"/>
      <c r="BD45" s="2239"/>
      <c r="BE45" s="2237"/>
      <c r="BF45" s="2238"/>
      <c r="BG45" s="2238"/>
      <c r="BH45" s="2239"/>
      <c r="BI45" s="2237"/>
      <c r="BJ45" s="2238"/>
      <c r="BK45" s="2238"/>
      <c r="BL45" s="2239"/>
      <c r="BM45" s="2237"/>
      <c r="BN45" s="2238"/>
      <c r="BO45" s="2238"/>
      <c r="BP45" s="2239"/>
      <c r="BQ45" s="2237"/>
      <c r="BR45" s="2238"/>
      <c r="BS45" s="2238"/>
      <c r="BT45" s="2239"/>
      <c r="BU45" s="2237"/>
      <c r="BV45" s="2238"/>
      <c r="BW45" s="2238"/>
      <c r="BX45" s="2239"/>
      <c r="BY45" s="2237"/>
      <c r="BZ45" s="2238"/>
      <c r="CA45" s="2238"/>
      <c r="CB45" s="2239"/>
      <c r="CC45" s="2237"/>
      <c r="CD45" s="2238"/>
      <c r="CE45" s="2238"/>
      <c r="CF45" s="2239"/>
      <c r="CG45" s="2237"/>
      <c r="CH45" s="2238"/>
      <c r="CI45" s="2238"/>
      <c r="CJ45" s="2239"/>
      <c r="CK45" s="2237"/>
      <c r="CL45" s="2238"/>
      <c r="CM45" s="2238"/>
      <c r="CN45" s="2239"/>
      <c r="CO45" s="2237"/>
      <c r="CP45" s="2238"/>
      <c r="CQ45" s="2238"/>
      <c r="CR45" s="2239"/>
      <c r="CS45" s="2237"/>
      <c r="CT45" s="2238"/>
      <c r="CU45" s="2238"/>
      <c r="CV45" s="2239"/>
      <c r="CW45" s="1055">
        <f t="shared" si="76"/>
        <v>0</v>
      </c>
      <c r="CY45" s="1053">
        <f t="shared" si="29"/>
        <v>0</v>
      </c>
      <c r="CZ45" s="1053">
        <f t="shared" si="30"/>
        <v>0</v>
      </c>
      <c r="DA45" s="1053">
        <f t="shared" si="31"/>
        <v>0</v>
      </c>
      <c r="DB45" s="1053">
        <f t="shared" si="32"/>
        <v>0</v>
      </c>
      <c r="DC45" s="1053">
        <f t="shared" si="33"/>
        <v>0</v>
      </c>
      <c r="DD45" s="1053">
        <f t="shared" si="34"/>
        <v>0</v>
      </c>
      <c r="DE45" s="1053">
        <f t="shared" si="35"/>
        <v>0</v>
      </c>
      <c r="DF45" s="1053">
        <f t="shared" si="36"/>
        <v>0</v>
      </c>
      <c r="DG45" s="1053">
        <f t="shared" si="37"/>
        <v>0</v>
      </c>
      <c r="DH45" s="1053">
        <f t="shared" si="38"/>
        <v>0</v>
      </c>
      <c r="DI45" s="1053">
        <f t="shared" si="39"/>
        <v>0</v>
      </c>
      <c r="DJ45" s="1053">
        <f t="shared" si="40"/>
        <v>0</v>
      </c>
      <c r="DK45" s="1053">
        <f t="shared" si="41"/>
        <v>0</v>
      </c>
      <c r="DL45" s="1053">
        <f t="shared" si="42"/>
        <v>0</v>
      </c>
      <c r="DM45" s="1053">
        <f t="shared" si="43"/>
        <v>0</v>
      </c>
      <c r="DN45" s="1053">
        <f t="shared" si="44"/>
        <v>0</v>
      </c>
      <c r="DO45" s="1053">
        <f t="shared" si="45"/>
        <v>0</v>
      </c>
      <c r="DP45" s="1053">
        <f t="shared" si="46"/>
        <v>0</v>
      </c>
      <c r="DQ45" s="1053">
        <f t="shared" si="47"/>
        <v>0</v>
      </c>
      <c r="DR45" s="1053">
        <f t="shared" si="48"/>
        <v>0</v>
      </c>
      <c r="DS45" s="1053">
        <f t="shared" si="49"/>
        <v>0</v>
      </c>
      <c r="DT45" s="1053">
        <f t="shared" si="50"/>
        <v>0</v>
      </c>
      <c r="DU45" s="1053">
        <f t="shared" si="51"/>
        <v>0</v>
      </c>
      <c r="DV45" s="1053">
        <f t="shared" si="52"/>
        <v>0</v>
      </c>
    </row>
    <row r="46" spans="2:126" ht="15.75" hidden="1" x14ac:dyDescent="0.2">
      <c r="B46" s="336">
        <f>OBJETIVOS!D28</f>
        <v>0</v>
      </c>
      <c r="C46" s="2277"/>
      <c r="D46" s="2278"/>
      <c r="E46" s="2278"/>
      <c r="F46" s="2278"/>
      <c r="G46" s="2278"/>
      <c r="H46" s="2278"/>
      <c r="I46" s="2278"/>
      <c r="J46" s="2278"/>
      <c r="K46" s="2278"/>
      <c r="L46" s="2278"/>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c r="AS46" s="2278"/>
      <c r="AT46" s="2278"/>
      <c r="AU46" s="2278"/>
      <c r="AV46" s="2278"/>
      <c r="AW46" s="2278"/>
      <c r="AX46" s="2278"/>
      <c r="AY46" s="2278"/>
      <c r="AZ46" s="2278"/>
      <c r="BA46" s="2278"/>
      <c r="BB46" s="2278"/>
      <c r="BC46" s="2278"/>
      <c r="BD46" s="2278"/>
      <c r="BE46" s="2278"/>
      <c r="BF46" s="2278"/>
      <c r="BG46" s="2278"/>
      <c r="BH46" s="2278"/>
      <c r="BI46" s="2278"/>
      <c r="BJ46" s="2278"/>
      <c r="BK46" s="2278"/>
      <c r="BL46" s="2278"/>
      <c r="BM46" s="2278"/>
      <c r="BN46" s="2278"/>
      <c r="BO46" s="2278"/>
      <c r="BP46" s="2278"/>
      <c r="BQ46" s="2278"/>
      <c r="BR46" s="2278"/>
      <c r="BS46" s="2278"/>
      <c r="BT46" s="2278"/>
      <c r="BU46" s="2278"/>
      <c r="BV46" s="2278"/>
      <c r="BW46" s="2278"/>
      <c r="BX46" s="2278"/>
      <c r="BY46" s="2278"/>
      <c r="BZ46" s="2278"/>
      <c r="CA46" s="2278"/>
      <c r="CB46" s="2278"/>
      <c r="CC46" s="2278"/>
      <c r="CD46" s="2278"/>
      <c r="CE46" s="2278"/>
      <c r="CF46" s="2278"/>
      <c r="CG46" s="2278"/>
      <c r="CH46" s="2278"/>
      <c r="CI46" s="2278"/>
      <c r="CJ46" s="2278"/>
      <c r="CK46" s="2278"/>
      <c r="CL46" s="2278"/>
      <c r="CM46" s="2278"/>
      <c r="CN46" s="2278"/>
      <c r="CO46" s="2278"/>
      <c r="CP46" s="2278"/>
      <c r="CQ46" s="2278"/>
      <c r="CR46" s="2278"/>
      <c r="CS46" s="2278"/>
      <c r="CT46" s="2278"/>
      <c r="CU46" s="2278"/>
      <c r="CV46" s="2278"/>
      <c r="CW46" s="2279"/>
      <c r="CY46" s="1054">
        <f>SUM(CY47:CY52)</f>
        <v>0</v>
      </c>
      <c r="CZ46" s="1054">
        <f t="shared" ref="CZ46" si="77">SUM(CZ47:CZ52)</f>
        <v>0</v>
      </c>
      <c r="DA46" s="1054">
        <f t="shared" ref="DA46" si="78">SUM(DA47:DA52)</f>
        <v>0</v>
      </c>
      <c r="DB46" s="1054">
        <f t="shared" ref="DB46" si="79">SUM(DB47:DB52)</f>
        <v>0</v>
      </c>
      <c r="DC46" s="1054">
        <f t="shared" ref="DC46" si="80">SUM(DC47:DC52)</f>
        <v>0</v>
      </c>
      <c r="DD46" s="1054">
        <f t="shared" ref="DD46" si="81">SUM(DD47:DD52)</f>
        <v>0</v>
      </c>
      <c r="DE46" s="1054">
        <f t="shared" ref="DE46" si="82">SUM(DE47:DE52)</f>
        <v>0</v>
      </c>
      <c r="DF46" s="1054">
        <f t="shared" ref="DF46" si="83">SUM(DF47:DF52)</f>
        <v>0</v>
      </c>
      <c r="DG46" s="1054">
        <f t="shared" ref="DG46" si="84">SUM(DG47:DG52)</f>
        <v>0</v>
      </c>
      <c r="DH46" s="1054">
        <f t="shared" ref="DH46" si="85">SUM(DH47:DH52)</f>
        <v>0</v>
      </c>
      <c r="DI46" s="1054">
        <f t="shared" ref="DI46" si="86">SUM(DI47:DI52)</f>
        <v>0</v>
      </c>
      <c r="DJ46" s="1054">
        <f t="shared" ref="DJ46" si="87">SUM(DJ47:DJ52)</f>
        <v>0</v>
      </c>
      <c r="DK46" s="1054">
        <f t="shared" ref="DK46" si="88">SUM(DK47:DK52)</f>
        <v>0</v>
      </c>
      <c r="DL46" s="1054">
        <f t="shared" ref="DL46" si="89">SUM(DL47:DL52)</f>
        <v>0</v>
      </c>
      <c r="DM46" s="1054">
        <f t="shared" ref="DM46" si="90">SUM(DM47:DM52)</f>
        <v>0</v>
      </c>
      <c r="DN46" s="1054">
        <f t="shared" ref="DN46" si="91">SUM(DN47:DN52)</f>
        <v>0</v>
      </c>
      <c r="DO46" s="1054">
        <f t="shared" ref="DO46" si="92">SUM(DO47:DO52)</f>
        <v>0</v>
      </c>
      <c r="DP46" s="1054">
        <f t="shared" ref="DP46" si="93">SUM(DP47:DP52)</f>
        <v>0</v>
      </c>
      <c r="DQ46" s="1054">
        <f t="shared" ref="DQ46" si="94">SUM(DQ47:DQ52)</f>
        <v>0</v>
      </c>
      <c r="DR46" s="1054">
        <f t="shared" ref="DR46" si="95">SUM(DR47:DR52)</f>
        <v>0</v>
      </c>
      <c r="DS46" s="1054">
        <f t="shared" ref="DS46" si="96">SUM(DS47:DS52)</f>
        <v>0</v>
      </c>
      <c r="DT46" s="1054">
        <f t="shared" ref="DT46" si="97">SUM(DT47:DT52)</f>
        <v>0</v>
      </c>
      <c r="DU46" s="1054">
        <f t="shared" ref="DU46" si="98">SUM(DU47:DU52)</f>
        <v>0</v>
      </c>
      <c r="DV46" s="1054">
        <f t="shared" ref="DV46" si="99">SUM(DV47:DV52)</f>
        <v>0</v>
      </c>
    </row>
    <row r="47" spans="2:126" ht="15.75" hidden="1" x14ac:dyDescent="0.2">
      <c r="B47" s="337" t="s">
        <v>1439</v>
      </c>
      <c r="C47" s="63" t="s">
        <v>57</v>
      </c>
      <c r="D47" s="64" t="e">
        <f>+FINANC!G15</f>
        <v>#REF!</v>
      </c>
      <c r="E47" s="2237"/>
      <c r="F47" s="2238"/>
      <c r="G47" s="2238"/>
      <c r="H47" s="2239"/>
      <c r="I47" s="2237"/>
      <c r="J47" s="2238"/>
      <c r="K47" s="2238"/>
      <c r="L47" s="2239"/>
      <c r="M47" s="2237"/>
      <c r="N47" s="2238"/>
      <c r="O47" s="2238"/>
      <c r="P47" s="2239"/>
      <c r="Q47" s="2237"/>
      <c r="R47" s="2238"/>
      <c r="S47" s="2238"/>
      <c r="T47" s="2239"/>
      <c r="U47" s="2237"/>
      <c r="V47" s="2238"/>
      <c r="W47" s="2238"/>
      <c r="X47" s="2239"/>
      <c r="Y47" s="2237"/>
      <c r="Z47" s="2238"/>
      <c r="AA47" s="2238"/>
      <c r="AB47" s="2239"/>
      <c r="AC47" s="2237"/>
      <c r="AD47" s="2238"/>
      <c r="AE47" s="2238"/>
      <c r="AF47" s="2239"/>
      <c r="AG47" s="2237"/>
      <c r="AH47" s="2238"/>
      <c r="AI47" s="2238"/>
      <c r="AJ47" s="2239"/>
      <c r="AK47" s="2237"/>
      <c r="AL47" s="2238"/>
      <c r="AM47" s="2238"/>
      <c r="AN47" s="2239"/>
      <c r="AO47" s="2237"/>
      <c r="AP47" s="2238"/>
      <c r="AQ47" s="2238"/>
      <c r="AR47" s="2239"/>
      <c r="AS47" s="2237"/>
      <c r="AT47" s="2238"/>
      <c r="AU47" s="2238"/>
      <c r="AV47" s="2239"/>
      <c r="AW47" s="2237"/>
      <c r="AX47" s="2238"/>
      <c r="AY47" s="2238"/>
      <c r="AZ47" s="2239"/>
      <c r="BA47" s="2237"/>
      <c r="BB47" s="2238"/>
      <c r="BC47" s="2238"/>
      <c r="BD47" s="2239"/>
      <c r="BE47" s="2237"/>
      <c r="BF47" s="2238"/>
      <c r="BG47" s="2238"/>
      <c r="BH47" s="2239"/>
      <c r="BI47" s="2237"/>
      <c r="BJ47" s="2238"/>
      <c r="BK47" s="2238"/>
      <c r="BL47" s="2239"/>
      <c r="BM47" s="2237"/>
      <c r="BN47" s="2238"/>
      <c r="BO47" s="2238"/>
      <c r="BP47" s="2239"/>
      <c r="BQ47" s="2237"/>
      <c r="BR47" s="2238"/>
      <c r="BS47" s="2238"/>
      <c r="BT47" s="2239"/>
      <c r="BU47" s="2237"/>
      <c r="BV47" s="2238"/>
      <c r="BW47" s="2238"/>
      <c r="BX47" s="2239"/>
      <c r="BY47" s="2237"/>
      <c r="BZ47" s="2238"/>
      <c r="CA47" s="2238"/>
      <c r="CB47" s="2239"/>
      <c r="CC47" s="2237"/>
      <c r="CD47" s="2238"/>
      <c r="CE47" s="2238"/>
      <c r="CF47" s="2239"/>
      <c r="CG47" s="2237"/>
      <c r="CH47" s="2238"/>
      <c r="CI47" s="2238"/>
      <c r="CJ47" s="2239"/>
      <c r="CK47" s="2237"/>
      <c r="CL47" s="2238"/>
      <c r="CM47" s="2238"/>
      <c r="CN47" s="2239"/>
      <c r="CO47" s="2237"/>
      <c r="CP47" s="2238"/>
      <c r="CQ47" s="2238"/>
      <c r="CR47" s="2239"/>
      <c r="CS47" s="2237"/>
      <c r="CT47" s="2238"/>
      <c r="CU47" s="2238"/>
      <c r="CV47" s="2239"/>
      <c r="CW47" s="1055">
        <f t="shared" ref="CW47:CW52" si="100">SUM(E47:CV47)</f>
        <v>0</v>
      </c>
      <c r="CY47" s="1053">
        <f t="shared" si="29"/>
        <v>0</v>
      </c>
      <c r="CZ47" s="1053">
        <f t="shared" si="30"/>
        <v>0</v>
      </c>
      <c r="DA47" s="1053">
        <f t="shared" si="31"/>
        <v>0</v>
      </c>
      <c r="DB47" s="1053">
        <f t="shared" si="32"/>
        <v>0</v>
      </c>
      <c r="DC47" s="1053">
        <f t="shared" si="33"/>
        <v>0</v>
      </c>
      <c r="DD47" s="1053">
        <f t="shared" si="34"/>
        <v>0</v>
      </c>
      <c r="DE47" s="1053">
        <f t="shared" si="35"/>
        <v>0</v>
      </c>
      <c r="DF47" s="1053">
        <f t="shared" si="36"/>
        <v>0</v>
      </c>
      <c r="DG47" s="1053">
        <f t="shared" si="37"/>
        <v>0</v>
      </c>
      <c r="DH47" s="1053">
        <f t="shared" si="38"/>
        <v>0</v>
      </c>
      <c r="DI47" s="1053">
        <f t="shared" si="39"/>
        <v>0</v>
      </c>
      <c r="DJ47" s="1053">
        <f t="shared" si="40"/>
        <v>0</v>
      </c>
      <c r="DK47" s="1053">
        <f t="shared" si="41"/>
        <v>0</v>
      </c>
      <c r="DL47" s="1053">
        <f t="shared" si="42"/>
        <v>0</v>
      </c>
      <c r="DM47" s="1053">
        <f t="shared" si="43"/>
        <v>0</v>
      </c>
      <c r="DN47" s="1053">
        <f t="shared" si="44"/>
        <v>0</v>
      </c>
      <c r="DO47" s="1053">
        <f t="shared" si="45"/>
        <v>0</v>
      </c>
      <c r="DP47" s="1053">
        <f t="shared" si="46"/>
        <v>0</v>
      </c>
      <c r="DQ47" s="1053">
        <f t="shared" si="47"/>
        <v>0</v>
      </c>
      <c r="DR47" s="1053">
        <f t="shared" si="48"/>
        <v>0</v>
      </c>
      <c r="DS47" s="1053">
        <f t="shared" si="49"/>
        <v>0</v>
      </c>
      <c r="DT47" s="1053">
        <f t="shared" si="50"/>
        <v>0</v>
      </c>
      <c r="DU47" s="1053">
        <f t="shared" si="51"/>
        <v>0</v>
      </c>
      <c r="DV47" s="1053">
        <f t="shared" si="52"/>
        <v>0</v>
      </c>
    </row>
    <row r="48" spans="2:126" ht="15.75" hidden="1" x14ac:dyDescent="0.2">
      <c r="B48" s="337" t="s">
        <v>1440</v>
      </c>
      <c r="C48" s="63" t="s">
        <v>57</v>
      </c>
      <c r="D48" s="64" t="e">
        <f>+FINANC!G15</f>
        <v>#REF!</v>
      </c>
      <c r="E48" s="2237"/>
      <c r="F48" s="2238"/>
      <c r="G48" s="2238"/>
      <c r="H48" s="2239"/>
      <c r="I48" s="2237"/>
      <c r="J48" s="2238"/>
      <c r="K48" s="2238"/>
      <c r="L48" s="2239"/>
      <c r="M48" s="2237"/>
      <c r="N48" s="2238"/>
      <c r="O48" s="2238"/>
      <c r="P48" s="2239"/>
      <c r="Q48" s="2237"/>
      <c r="R48" s="2238"/>
      <c r="S48" s="2238"/>
      <c r="T48" s="2239"/>
      <c r="U48" s="2237"/>
      <c r="V48" s="2238"/>
      <c r="W48" s="2238"/>
      <c r="X48" s="2239"/>
      <c r="Y48" s="2237"/>
      <c r="Z48" s="2238"/>
      <c r="AA48" s="2238"/>
      <c r="AB48" s="2239"/>
      <c r="AC48" s="2237"/>
      <c r="AD48" s="2238"/>
      <c r="AE48" s="2238"/>
      <c r="AF48" s="2239"/>
      <c r="AG48" s="2237"/>
      <c r="AH48" s="2238"/>
      <c r="AI48" s="2238"/>
      <c r="AJ48" s="2239"/>
      <c r="AK48" s="2237"/>
      <c r="AL48" s="2238"/>
      <c r="AM48" s="2238"/>
      <c r="AN48" s="2239"/>
      <c r="AO48" s="2237"/>
      <c r="AP48" s="2238"/>
      <c r="AQ48" s="2238"/>
      <c r="AR48" s="2239"/>
      <c r="AS48" s="2237"/>
      <c r="AT48" s="2238"/>
      <c r="AU48" s="2238"/>
      <c r="AV48" s="2239"/>
      <c r="AW48" s="2237"/>
      <c r="AX48" s="2238"/>
      <c r="AY48" s="2238"/>
      <c r="AZ48" s="2239"/>
      <c r="BA48" s="2237"/>
      <c r="BB48" s="2238"/>
      <c r="BC48" s="2238"/>
      <c r="BD48" s="2239"/>
      <c r="BE48" s="2237"/>
      <c r="BF48" s="2238"/>
      <c r="BG48" s="2238"/>
      <c r="BH48" s="2239"/>
      <c r="BI48" s="2237"/>
      <c r="BJ48" s="2238"/>
      <c r="BK48" s="2238"/>
      <c r="BL48" s="2239"/>
      <c r="BM48" s="2237"/>
      <c r="BN48" s="2238"/>
      <c r="BO48" s="2238"/>
      <c r="BP48" s="2239"/>
      <c r="BQ48" s="2237"/>
      <c r="BR48" s="2238"/>
      <c r="BS48" s="2238"/>
      <c r="BT48" s="2239"/>
      <c r="BU48" s="2237"/>
      <c r="BV48" s="2238"/>
      <c r="BW48" s="2238"/>
      <c r="BX48" s="2239"/>
      <c r="BY48" s="2237"/>
      <c r="BZ48" s="2238"/>
      <c r="CA48" s="2238"/>
      <c r="CB48" s="2239"/>
      <c r="CC48" s="2237"/>
      <c r="CD48" s="2238"/>
      <c r="CE48" s="2238"/>
      <c r="CF48" s="2239"/>
      <c r="CG48" s="2237"/>
      <c r="CH48" s="2238"/>
      <c r="CI48" s="2238"/>
      <c r="CJ48" s="2239"/>
      <c r="CK48" s="2237"/>
      <c r="CL48" s="2238"/>
      <c r="CM48" s="2238"/>
      <c r="CN48" s="2239"/>
      <c r="CO48" s="2237"/>
      <c r="CP48" s="2238"/>
      <c r="CQ48" s="2238"/>
      <c r="CR48" s="2239"/>
      <c r="CS48" s="2237"/>
      <c r="CT48" s="2238"/>
      <c r="CU48" s="2238"/>
      <c r="CV48" s="2239"/>
      <c r="CW48" s="1055">
        <f t="shared" si="100"/>
        <v>0</v>
      </c>
      <c r="CY48" s="1053">
        <f t="shared" si="29"/>
        <v>0</v>
      </c>
      <c r="CZ48" s="1053">
        <f t="shared" si="30"/>
        <v>0</v>
      </c>
      <c r="DA48" s="1053">
        <f t="shared" si="31"/>
        <v>0</v>
      </c>
      <c r="DB48" s="1053">
        <f t="shared" si="32"/>
        <v>0</v>
      </c>
      <c r="DC48" s="1053">
        <f t="shared" si="33"/>
        <v>0</v>
      </c>
      <c r="DD48" s="1053">
        <f t="shared" si="34"/>
        <v>0</v>
      </c>
      <c r="DE48" s="1053">
        <f t="shared" si="35"/>
        <v>0</v>
      </c>
      <c r="DF48" s="1053">
        <f t="shared" si="36"/>
        <v>0</v>
      </c>
      <c r="DG48" s="1053">
        <f t="shared" si="37"/>
        <v>0</v>
      </c>
      <c r="DH48" s="1053">
        <f t="shared" si="38"/>
        <v>0</v>
      </c>
      <c r="DI48" s="1053">
        <f t="shared" si="39"/>
        <v>0</v>
      </c>
      <c r="DJ48" s="1053">
        <f t="shared" si="40"/>
        <v>0</v>
      </c>
      <c r="DK48" s="1053">
        <f t="shared" si="41"/>
        <v>0</v>
      </c>
      <c r="DL48" s="1053">
        <f t="shared" si="42"/>
        <v>0</v>
      </c>
      <c r="DM48" s="1053">
        <f t="shared" si="43"/>
        <v>0</v>
      </c>
      <c r="DN48" s="1053">
        <f t="shared" si="44"/>
        <v>0</v>
      </c>
      <c r="DO48" s="1053">
        <f t="shared" si="45"/>
        <v>0</v>
      </c>
      <c r="DP48" s="1053">
        <f t="shared" si="46"/>
        <v>0</v>
      </c>
      <c r="DQ48" s="1053">
        <f t="shared" si="47"/>
        <v>0</v>
      </c>
      <c r="DR48" s="1053">
        <f t="shared" si="48"/>
        <v>0</v>
      </c>
      <c r="DS48" s="1053">
        <f t="shared" si="49"/>
        <v>0</v>
      </c>
      <c r="DT48" s="1053">
        <f t="shared" si="50"/>
        <v>0</v>
      </c>
      <c r="DU48" s="1053">
        <f t="shared" si="51"/>
        <v>0</v>
      </c>
      <c r="DV48" s="1053">
        <f t="shared" si="52"/>
        <v>0</v>
      </c>
    </row>
    <row r="49" spans="2:126" ht="15.75" hidden="1" x14ac:dyDescent="0.2">
      <c r="B49" s="337" t="s">
        <v>1441</v>
      </c>
      <c r="C49" s="63" t="s">
        <v>57</v>
      </c>
      <c r="D49" s="64" t="e">
        <f>+FINANC!G15</f>
        <v>#REF!</v>
      </c>
      <c r="E49" s="2237"/>
      <c r="F49" s="2238"/>
      <c r="G49" s="2238"/>
      <c r="H49" s="2239"/>
      <c r="I49" s="2237"/>
      <c r="J49" s="2238"/>
      <c r="K49" s="2238"/>
      <c r="L49" s="2239"/>
      <c r="M49" s="2237"/>
      <c r="N49" s="2238"/>
      <c r="O49" s="2238"/>
      <c r="P49" s="2239"/>
      <c r="Q49" s="2237"/>
      <c r="R49" s="2238"/>
      <c r="S49" s="2238"/>
      <c r="T49" s="2239"/>
      <c r="U49" s="2237"/>
      <c r="V49" s="2238"/>
      <c r="W49" s="2238"/>
      <c r="X49" s="2239"/>
      <c r="Y49" s="2237"/>
      <c r="Z49" s="2238"/>
      <c r="AA49" s="2238"/>
      <c r="AB49" s="2239"/>
      <c r="AC49" s="2237"/>
      <c r="AD49" s="2238"/>
      <c r="AE49" s="2238"/>
      <c r="AF49" s="2239"/>
      <c r="AG49" s="2237"/>
      <c r="AH49" s="2238"/>
      <c r="AI49" s="2238"/>
      <c r="AJ49" s="2239"/>
      <c r="AK49" s="2237"/>
      <c r="AL49" s="2238"/>
      <c r="AM49" s="2238"/>
      <c r="AN49" s="2239"/>
      <c r="AO49" s="2237"/>
      <c r="AP49" s="2238"/>
      <c r="AQ49" s="2238"/>
      <c r="AR49" s="2239"/>
      <c r="AS49" s="2237"/>
      <c r="AT49" s="2238"/>
      <c r="AU49" s="2238"/>
      <c r="AV49" s="2239"/>
      <c r="AW49" s="2237"/>
      <c r="AX49" s="2238"/>
      <c r="AY49" s="2238"/>
      <c r="AZ49" s="2239"/>
      <c r="BA49" s="2237"/>
      <c r="BB49" s="2238"/>
      <c r="BC49" s="2238"/>
      <c r="BD49" s="2239"/>
      <c r="BE49" s="2237"/>
      <c r="BF49" s="2238"/>
      <c r="BG49" s="2238"/>
      <c r="BH49" s="2239"/>
      <c r="BI49" s="2237"/>
      <c r="BJ49" s="2238"/>
      <c r="BK49" s="2238"/>
      <c r="BL49" s="2239"/>
      <c r="BM49" s="2237"/>
      <c r="BN49" s="2238"/>
      <c r="BO49" s="2238"/>
      <c r="BP49" s="2239"/>
      <c r="BQ49" s="2237"/>
      <c r="BR49" s="2238"/>
      <c r="BS49" s="2238"/>
      <c r="BT49" s="2239"/>
      <c r="BU49" s="2237"/>
      <c r="BV49" s="2238"/>
      <c r="BW49" s="2238"/>
      <c r="BX49" s="2239"/>
      <c r="BY49" s="2237"/>
      <c r="BZ49" s="2238"/>
      <c r="CA49" s="2238"/>
      <c r="CB49" s="2239"/>
      <c r="CC49" s="2237"/>
      <c r="CD49" s="2238"/>
      <c r="CE49" s="2238"/>
      <c r="CF49" s="2239"/>
      <c r="CG49" s="2237"/>
      <c r="CH49" s="2238"/>
      <c r="CI49" s="2238"/>
      <c r="CJ49" s="2239"/>
      <c r="CK49" s="2237"/>
      <c r="CL49" s="2238"/>
      <c r="CM49" s="2238"/>
      <c r="CN49" s="2239"/>
      <c r="CO49" s="2237"/>
      <c r="CP49" s="2238"/>
      <c r="CQ49" s="2238"/>
      <c r="CR49" s="2239"/>
      <c r="CS49" s="2237"/>
      <c r="CT49" s="2238"/>
      <c r="CU49" s="2238"/>
      <c r="CV49" s="2239"/>
      <c r="CW49" s="1055">
        <f t="shared" si="100"/>
        <v>0</v>
      </c>
      <c r="CY49" s="1053">
        <f t="shared" si="29"/>
        <v>0</v>
      </c>
      <c r="CZ49" s="1053">
        <f t="shared" si="30"/>
        <v>0</v>
      </c>
      <c r="DA49" s="1053">
        <f t="shared" si="31"/>
        <v>0</v>
      </c>
      <c r="DB49" s="1053">
        <f t="shared" si="32"/>
        <v>0</v>
      </c>
      <c r="DC49" s="1053">
        <f t="shared" si="33"/>
        <v>0</v>
      </c>
      <c r="DD49" s="1053">
        <f t="shared" si="34"/>
        <v>0</v>
      </c>
      <c r="DE49" s="1053">
        <f t="shared" si="35"/>
        <v>0</v>
      </c>
      <c r="DF49" s="1053">
        <f t="shared" si="36"/>
        <v>0</v>
      </c>
      <c r="DG49" s="1053">
        <f t="shared" si="37"/>
        <v>0</v>
      </c>
      <c r="DH49" s="1053">
        <f t="shared" si="38"/>
        <v>0</v>
      </c>
      <c r="DI49" s="1053">
        <f t="shared" si="39"/>
        <v>0</v>
      </c>
      <c r="DJ49" s="1053">
        <f t="shared" si="40"/>
        <v>0</v>
      </c>
      <c r="DK49" s="1053">
        <f t="shared" si="41"/>
        <v>0</v>
      </c>
      <c r="DL49" s="1053">
        <f t="shared" si="42"/>
        <v>0</v>
      </c>
      <c r="DM49" s="1053">
        <f t="shared" si="43"/>
        <v>0</v>
      </c>
      <c r="DN49" s="1053">
        <f t="shared" si="44"/>
        <v>0</v>
      </c>
      <c r="DO49" s="1053">
        <f t="shared" si="45"/>
        <v>0</v>
      </c>
      <c r="DP49" s="1053">
        <f t="shared" si="46"/>
        <v>0</v>
      </c>
      <c r="DQ49" s="1053">
        <f t="shared" si="47"/>
        <v>0</v>
      </c>
      <c r="DR49" s="1053">
        <f t="shared" si="48"/>
        <v>0</v>
      </c>
      <c r="DS49" s="1053">
        <f t="shared" si="49"/>
        <v>0</v>
      </c>
      <c r="DT49" s="1053">
        <f t="shared" si="50"/>
        <v>0</v>
      </c>
      <c r="DU49" s="1053">
        <f t="shared" si="51"/>
        <v>0</v>
      </c>
      <c r="DV49" s="1053">
        <f t="shared" si="52"/>
        <v>0</v>
      </c>
    </row>
    <row r="50" spans="2:126" ht="20.25" hidden="1" customHeight="1" x14ac:dyDescent="0.2">
      <c r="B50" s="337" t="s">
        <v>1442</v>
      </c>
      <c r="C50" s="65" t="s">
        <v>97</v>
      </c>
      <c r="D50" s="64" t="e">
        <f>+ESTABLECIMIENTO!#REF!</f>
        <v>#REF!</v>
      </c>
      <c r="E50" s="2237"/>
      <c r="F50" s="2238"/>
      <c r="G50" s="2238"/>
      <c r="H50" s="2239"/>
      <c r="I50" s="2237"/>
      <c r="J50" s="2238"/>
      <c r="K50" s="2238"/>
      <c r="L50" s="2239"/>
      <c r="M50" s="2237"/>
      <c r="N50" s="2238"/>
      <c r="O50" s="2238"/>
      <c r="P50" s="2239"/>
      <c r="Q50" s="2237"/>
      <c r="R50" s="2238"/>
      <c r="S50" s="2238"/>
      <c r="T50" s="2239"/>
      <c r="U50" s="2237"/>
      <c r="V50" s="2238"/>
      <c r="W50" s="2238"/>
      <c r="X50" s="2239"/>
      <c r="Y50" s="2237"/>
      <c r="Z50" s="2238"/>
      <c r="AA50" s="2238"/>
      <c r="AB50" s="2239"/>
      <c r="AC50" s="2237"/>
      <c r="AD50" s="2238"/>
      <c r="AE50" s="2238"/>
      <c r="AF50" s="2239"/>
      <c r="AG50" s="2237"/>
      <c r="AH50" s="2238"/>
      <c r="AI50" s="2238"/>
      <c r="AJ50" s="2239"/>
      <c r="AK50" s="2237"/>
      <c r="AL50" s="2238"/>
      <c r="AM50" s="2238"/>
      <c r="AN50" s="2239"/>
      <c r="AO50" s="2237"/>
      <c r="AP50" s="2238"/>
      <c r="AQ50" s="2238"/>
      <c r="AR50" s="2239"/>
      <c r="AS50" s="2237"/>
      <c r="AT50" s="2238"/>
      <c r="AU50" s="2238"/>
      <c r="AV50" s="2239"/>
      <c r="AW50" s="2237"/>
      <c r="AX50" s="2238"/>
      <c r="AY50" s="2238"/>
      <c r="AZ50" s="2239"/>
      <c r="BA50" s="2237"/>
      <c r="BB50" s="2238"/>
      <c r="BC50" s="2238"/>
      <c r="BD50" s="2239"/>
      <c r="BE50" s="2237"/>
      <c r="BF50" s="2238"/>
      <c r="BG50" s="2238"/>
      <c r="BH50" s="2239"/>
      <c r="BI50" s="2237"/>
      <c r="BJ50" s="2238"/>
      <c r="BK50" s="2238"/>
      <c r="BL50" s="2239"/>
      <c r="BM50" s="2237"/>
      <c r="BN50" s="2238"/>
      <c r="BO50" s="2238"/>
      <c r="BP50" s="2239"/>
      <c r="BQ50" s="2237"/>
      <c r="BR50" s="2238"/>
      <c r="BS50" s="2238"/>
      <c r="BT50" s="2239"/>
      <c r="BU50" s="2237"/>
      <c r="BV50" s="2238"/>
      <c r="BW50" s="2238"/>
      <c r="BX50" s="2239"/>
      <c r="BY50" s="2237"/>
      <c r="BZ50" s="2238"/>
      <c r="CA50" s="2238"/>
      <c r="CB50" s="2239"/>
      <c r="CC50" s="2237"/>
      <c r="CD50" s="2238"/>
      <c r="CE50" s="2238"/>
      <c r="CF50" s="2239"/>
      <c r="CG50" s="2237"/>
      <c r="CH50" s="2238"/>
      <c r="CI50" s="2238"/>
      <c r="CJ50" s="2239"/>
      <c r="CK50" s="2237"/>
      <c r="CL50" s="2238"/>
      <c r="CM50" s="2238"/>
      <c r="CN50" s="2239"/>
      <c r="CO50" s="2237"/>
      <c r="CP50" s="2238"/>
      <c r="CQ50" s="2238"/>
      <c r="CR50" s="2239"/>
      <c r="CS50" s="2237"/>
      <c r="CT50" s="2238"/>
      <c r="CU50" s="2238"/>
      <c r="CV50" s="2239"/>
      <c r="CW50" s="1055">
        <f t="shared" si="100"/>
        <v>0</v>
      </c>
      <c r="CY50" s="1053">
        <f t="shared" si="29"/>
        <v>0</v>
      </c>
      <c r="CZ50" s="1053">
        <f t="shared" si="30"/>
        <v>0</v>
      </c>
      <c r="DA50" s="1053">
        <f t="shared" si="31"/>
        <v>0</v>
      </c>
      <c r="DB50" s="1053">
        <f t="shared" si="32"/>
        <v>0</v>
      </c>
      <c r="DC50" s="1053">
        <f t="shared" si="33"/>
        <v>0</v>
      </c>
      <c r="DD50" s="1053">
        <f t="shared" si="34"/>
        <v>0</v>
      </c>
      <c r="DE50" s="1053">
        <f t="shared" si="35"/>
        <v>0</v>
      </c>
      <c r="DF50" s="1053">
        <f t="shared" si="36"/>
        <v>0</v>
      </c>
      <c r="DG50" s="1053">
        <f t="shared" si="37"/>
        <v>0</v>
      </c>
      <c r="DH50" s="1053">
        <f t="shared" si="38"/>
        <v>0</v>
      </c>
      <c r="DI50" s="1053">
        <f t="shared" si="39"/>
        <v>0</v>
      </c>
      <c r="DJ50" s="1053">
        <f t="shared" si="40"/>
        <v>0</v>
      </c>
      <c r="DK50" s="1053">
        <f t="shared" si="41"/>
        <v>0</v>
      </c>
      <c r="DL50" s="1053">
        <f t="shared" si="42"/>
        <v>0</v>
      </c>
      <c r="DM50" s="1053">
        <f t="shared" si="43"/>
        <v>0</v>
      </c>
      <c r="DN50" s="1053">
        <f t="shared" si="44"/>
        <v>0</v>
      </c>
      <c r="DO50" s="1053">
        <f t="shared" si="45"/>
        <v>0</v>
      </c>
      <c r="DP50" s="1053">
        <f t="shared" si="46"/>
        <v>0</v>
      </c>
      <c r="DQ50" s="1053">
        <f t="shared" si="47"/>
        <v>0</v>
      </c>
      <c r="DR50" s="1053">
        <f t="shared" si="48"/>
        <v>0</v>
      </c>
      <c r="DS50" s="1053">
        <f t="shared" si="49"/>
        <v>0</v>
      </c>
      <c r="DT50" s="1053">
        <f t="shared" si="50"/>
        <v>0</v>
      </c>
      <c r="DU50" s="1053">
        <f t="shared" si="51"/>
        <v>0</v>
      </c>
      <c r="DV50" s="1053">
        <f t="shared" si="52"/>
        <v>0</v>
      </c>
    </row>
    <row r="51" spans="2:126" ht="15.75" hidden="1" x14ac:dyDescent="0.2">
      <c r="B51" s="337" t="s">
        <v>1443</v>
      </c>
      <c r="C51" s="65" t="s">
        <v>57</v>
      </c>
      <c r="D51" s="64" t="e">
        <f>+IF(ESTABLECIMIENTO!#REF!&gt;0,ESTABLECIMIENTO!#REF!,0)</f>
        <v>#REF!</v>
      </c>
      <c r="E51" s="2237"/>
      <c r="F51" s="2238"/>
      <c r="G51" s="2238"/>
      <c r="H51" s="2239"/>
      <c r="I51" s="2237"/>
      <c r="J51" s="2238"/>
      <c r="K51" s="2238"/>
      <c r="L51" s="2239"/>
      <c r="M51" s="2237"/>
      <c r="N51" s="2238"/>
      <c r="O51" s="2238"/>
      <c r="P51" s="2239"/>
      <c r="Q51" s="2237"/>
      <c r="R51" s="2238"/>
      <c r="S51" s="2238"/>
      <c r="T51" s="2239"/>
      <c r="U51" s="2237"/>
      <c r="V51" s="2238"/>
      <c r="W51" s="2238"/>
      <c r="X51" s="2239"/>
      <c r="Y51" s="2237"/>
      <c r="Z51" s="2238"/>
      <c r="AA51" s="2238"/>
      <c r="AB51" s="2239"/>
      <c r="AC51" s="2237"/>
      <c r="AD51" s="2238"/>
      <c r="AE51" s="2238"/>
      <c r="AF51" s="2239"/>
      <c r="AG51" s="2237"/>
      <c r="AH51" s="2238"/>
      <c r="AI51" s="2238"/>
      <c r="AJ51" s="2239"/>
      <c r="AK51" s="2237"/>
      <c r="AL51" s="2238"/>
      <c r="AM51" s="2238"/>
      <c r="AN51" s="2239"/>
      <c r="AO51" s="2237"/>
      <c r="AP51" s="2238"/>
      <c r="AQ51" s="2238"/>
      <c r="AR51" s="2239"/>
      <c r="AS51" s="2237"/>
      <c r="AT51" s="2238"/>
      <c r="AU51" s="2238"/>
      <c r="AV51" s="2239"/>
      <c r="AW51" s="2237"/>
      <c r="AX51" s="2238"/>
      <c r="AY51" s="2238"/>
      <c r="AZ51" s="2239"/>
      <c r="BA51" s="2237"/>
      <c r="BB51" s="2238"/>
      <c r="BC51" s="2238"/>
      <c r="BD51" s="2239"/>
      <c r="BE51" s="2237"/>
      <c r="BF51" s="2238"/>
      <c r="BG51" s="2238"/>
      <c r="BH51" s="2239"/>
      <c r="BI51" s="2237"/>
      <c r="BJ51" s="2238"/>
      <c r="BK51" s="2238"/>
      <c r="BL51" s="2239"/>
      <c r="BM51" s="2237"/>
      <c r="BN51" s="2238"/>
      <c r="BO51" s="2238"/>
      <c r="BP51" s="2239"/>
      <c r="BQ51" s="2237"/>
      <c r="BR51" s="2238"/>
      <c r="BS51" s="2238"/>
      <c r="BT51" s="2239"/>
      <c r="BU51" s="2237"/>
      <c r="BV51" s="2238"/>
      <c r="BW51" s="2238"/>
      <c r="BX51" s="2239"/>
      <c r="BY51" s="2237"/>
      <c r="BZ51" s="2238"/>
      <c r="CA51" s="2238"/>
      <c r="CB51" s="2239"/>
      <c r="CC51" s="2237"/>
      <c r="CD51" s="2238"/>
      <c r="CE51" s="2238"/>
      <c r="CF51" s="2239"/>
      <c r="CG51" s="2237"/>
      <c r="CH51" s="2238"/>
      <c r="CI51" s="2238"/>
      <c r="CJ51" s="2239"/>
      <c r="CK51" s="2237"/>
      <c r="CL51" s="2238"/>
      <c r="CM51" s="2238"/>
      <c r="CN51" s="2239"/>
      <c r="CO51" s="2237"/>
      <c r="CP51" s="2238"/>
      <c r="CQ51" s="2238"/>
      <c r="CR51" s="2239"/>
      <c r="CS51" s="2237"/>
      <c r="CT51" s="2238"/>
      <c r="CU51" s="2238"/>
      <c r="CV51" s="2239"/>
      <c r="CW51" s="1055">
        <f t="shared" si="100"/>
        <v>0</v>
      </c>
      <c r="CY51" s="1053">
        <f t="shared" si="29"/>
        <v>0</v>
      </c>
      <c r="CZ51" s="1053">
        <f t="shared" si="30"/>
        <v>0</v>
      </c>
      <c r="DA51" s="1053">
        <f t="shared" si="31"/>
        <v>0</v>
      </c>
      <c r="DB51" s="1053">
        <f t="shared" si="32"/>
        <v>0</v>
      </c>
      <c r="DC51" s="1053">
        <f t="shared" si="33"/>
        <v>0</v>
      </c>
      <c r="DD51" s="1053">
        <f t="shared" si="34"/>
        <v>0</v>
      </c>
      <c r="DE51" s="1053">
        <f t="shared" si="35"/>
        <v>0</v>
      </c>
      <c r="DF51" s="1053">
        <f t="shared" si="36"/>
        <v>0</v>
      </c>
      <c r="DG51" s="1053">
        <f t="shared" si="37"/>
        <v>0</v>
      </c>
      <c r="DH51" s="1053">
        <f t="shared" si="38"/>
        <v>0</v>
      </c>
      <c r="DI51" s="1053">
        <f t="shared" si="39"/>
        <v>0</v>
      </c>
      <c r="DJ51" s="1053">
        <f t="shared" si="40"/>
        <v>0</v>
      </c>
      <c r="DK51" s="1053">
        <f t="shared" si="41"/>
        <v>0</v>
      </c>
      <c r="DL51" s="1053">
        <f t="shared" si="42"/>
        <v>0</v>
      </c>
      <c r="DM51" s="1053">
        <f t="shared" si="43"/>
        <v>0</v>
      </c>
      <c r="DN51" s="1053">
        <f t="shared" si="44"/>
        <v>0</v>
      </c>
      <c r="DO51" s="1053">
        <f t="shared" si="45"/>
        <v>0</v>
      </c>
      <c r="DP51" s="1053">
        <f t="shared" si="46"/>
        <v>0</v>
      </c>
      <c r="DQ51" s="1053">
        <f t="shared" si="47"/>
        <v>0</v>
      </c>
      <c r="DR51" s="1053">
        <f t="shared" si="48"/>
        <v>0</v>
      </c>
      <c r="DS51" s="1053">
        <f t="shared" si="49"/>
        <v>0</v>
      </c>
      <c r="DT51" s="1053">
        <f t="shared" si="50"/>
        <v>0</v>
      </c>
      <c r="DU51" s="1053">
        <f t="shared" si="51"/>
        <v>0</v>
      </c>
      <c r="DV51" s="1053">
        <f t="shared" si="52"/>
        <v>0</v>
      </c>
    </row>
    <row r="52" spans="2:126" ht="15.75" hidden="1" x14ac:dyDescent="0.2">
      <c r="B52" s="337" t="s">
        <v>1444</v>
      </c>
      <c r="C52" s="63" t="s">
        <v>106</v>
      </c>
      <c r="D52" s="64" t="e">
        <f>+ESTABLECIMIENTO!#REF!</f>
        <v>#REF!</v>
      </c>
      <c r="E52" s="2237"/>
      <c r="F52" s="2238"/>
      <c r="G52" s="2238"/>
      <c r="H52" s="2239"/>
      <c r="I52" s="2237"/>
      <c r="J52" s="2238"/>
      <c r="K52" s="2238"/>
      <c r="L52" s="2239"/>
      <c r="M52" s="2237"/>
      <c r="N52" s="2238"/>
      <c r="O52" s="2238"/>
      <c r="P52" s="2239"/>
      <c r="Q52" s="2237"/>
      <c r="R52" s="2238"/>
      <c r="S52" s="2238"/>
      <c r="T52" s="2239"/>
      <c r="U52" s="2237"/>
      <c r="V52" s="2238"/>
      <c r="W52" s="2238"/>
      <c r="X52" s="2239"/>
      <c r="Y52" s="2237"/>
      <c r="Z52" s="2238"/>
      <c r="AA52" s="2238"/>
      <c r="AB52" s="2239"/>
      <c r="AC52" s="2237"/>
      <c r="AD52" s="2238"/>
      <c r="AE52" s="2238"/>
      <c r="AF52" s="2239"/>
      <c r="AG52" s="2237"/>
      <c r="AH52" s="2238"/>
      <c r="AI52" s="2238"/>
      <c r="AJ52" s="2239"/>
      <c r="AK52" s="2237"/>
      <c r="AL52" s="2238"/>
      <c r="AM52" s="2238"/>
      <c r="AN52" s="2239"/>
      <c r="AO52" s="2237"/>
      <c r="AP52" s="2238"/>
      <c r="AQ52" s="2238"/>
      <c r="AR52" s="2239"/>
      <c r="AS52" s="2237"/>
      <c r="AT52" s="2238"/>
      <c r="AU52" s="2238"/>
      <c r="AV52" s="2239"/>
      <c r="AW52" s="2237"/>
      <c r="AX52" s="2238"/>
      <c r="AY52" s="2238"/>
      <c r="AZ52" s="2239"/>
      <c r="BA52" s="2237"/>
      <c r="BB52" s="2238"/>
      <c r="BC52" s="2238"/>
      <c r="BD52" s="2239"/>
      <c r="BE52" s="2237"/>
      <c r="BF52" s="2238"/>
      <c r="BG52" s="2238"/>
      <c r="BH52" s="2239"/>
      <c r="BI52" s="2237"/>
      <c r="BJ52" s="2238"/>
      <c r="BK52" s="2238"/>
      <c r="BL52" s="2239"/>
      <c r="BM52" s="2237"/>
      <c r="BN52" s="2238"/>
      <c r="BO52" s="2238"/>
      <c r="BP52" s="2239"/>
      <c r="BQ52" s="2237"/>
      <c r="BR52" s="2238"/>
      <c r="BS52" s="2238"/>
      <c r="BT52" s="2239"/>
      <c r="BU52" s="2237"/>
      <c r="BV52" s="2238"/>
      <c r="BW52" s="2238"/>
      <c r="BX52" s="2239"/>
      <c r="BY52" s="2237"/>
      <c r="BZ52" s="2238"/>
      <c r="CA52" s="2238"/>
      <c r="CB52" s="2239"/>
      <c r="CC52" s="2237"/>
      <c r="CD52" s="2238"/>
      <c r="CE52" s="2238"/>
      <c r="CF52" s="2239"/>
      <c r="CG52" s="2237"/>
      <c r="CH52" s="2238"/>
      <c r="CI52" s="2238"/>
      <c r="CJ52" s="2239"/>
      <c r="CK52" s="2237"/>
      <c r="CL52" s="2238"/>
      <c r="CM52" s="2238"/>
      <c r="CN52" s="2239"/>
      <c r="CO52" s="2237"/>
      <c r="CP52" s="2238"/>
      <c r="CQ52" s="2238"/>
      <c r="CR52" s="2239"/>
      <c r="CS52" s="2237"/>
      <c r="CT52" s="2238"/>
      <c r="CU52" s="2238"/>
      <c r="CV52" s="2239"/>
      <c r="CW52" s="1055">
        <f t="shared" si="100"/>
        <v>0</v>
      </c>
      <c r="CY52" s="1053">
        <f t="shared" si="29"/>
        <v>0</v>
      </c>
      <c r="CZ52" s="1053">
        <f t="shared" si="30"/>
        <v>0</v>
      </c>
      <c r="DA52" s="1053">
        <f t="shared" si="31"/>
        <v>0</v>
      </c>
      <c r="DB52" s="1053">
        <f t="shared" si="32"/>
        <v>0</v>
      </c>
      <c r="DC52" s="1053">
        <f t="shared" si="33"/>
        <v>0</v>
      </c>
      <c r="DD52" s="1053">
        <f t="shared" si="34"/>
        <v>0</v>
      </c>
      <c r="DE52" s="1053">
        <f t="shared" si="35"/>
        <v>0</v>
      </c>
      <c r="DF52" s="1053">
        <f t="shared" si="36"/>
        <v>0</v>
      </c>
      <c r="DG52" s="1053">
        <f t="shared" si="37"/>
        <v>0</v>
      </c>
      <c r="DH52" s="1053">
        <f t="shared" si="38"/>
        <v>0</v>
      </c>
      <c r="DI52" s="1053">
        <f t="shared" si="39"/>
        <v>0</v>
      </c>
      <c r="DJ52" s="1053">
        <f t="shared" si="40"/>
        <v>0</v>
      </c>
      <c r="DK52" s="1053">
        <f t="shared" si="41"/>
        <v>0</v>
      </c>
      <c r="DL52" s="1053">
        <f t="shared" si="42"/>
        <v>0</v>
      </c>
      <c r="DM52" s="1053">
        <f t="shared" si="43"/>
        <v>0</v>
      </c>
      <c r="DN52" s="1053">
        <f t="shared" si="44"/>
        <v>0</v>
      </c>
      <c r="DO52" s="1053">
        <f t="shared" si="45"/>
        <v>0</v>
      </c>
      <c r="DP52" s="1053">
        <f t="shared" si="46"/>
        <v>0</v>
      </c>
      <c r="DQ52" s="1053">
        <f t="shared" si="47"/>
        <v>0</v>
      </c>
      <c r="DR52" s="1053">
        <f t="shared" si="48"/>
        <v>0</v>
      </c>
      <c r="DS52" s="1053">
        <f t="shared" si="49"/>
        <v>0</v>
      </c>
      <c r="DT52" s="1053">
        <f t="shared" si="50"/>
        <v>0</v>
      </c>
      <c r="DU52" s="1053">
        <f t="shared" si="51"/>
        <v>0</v>
      </c>
      <c r="DV52" s="1053">
        <f t="shared" si="52"/>
        <v>0</v>
      </c>
    </row>
    <row r="53" spans="2:126" ht="15.75" hidden="1" x14ac:dyDescent="0.2">
      <c r="B53" s="336" t="str">
        <f>OBJETIVOS!D29</f>
        <v>Cobertura arbórea mediante Sistemas Agroforestales / Silvopastoriles (SAF/SSP)</v>
      </c>
      <c r="C53" s="2277"/>
      <c r="D53" s="2278"/>
      <c r="E53" s="2278"/>
      <c r="F53" s="2278"/>
      <c r="G53" s="2278"/>
      <c r="H53" s="2278"/>
      <c r="I53" s="2278"/>
      <c r="J53" s="2278"/>
      <c r="K53" s="2278"/>
      <c r="L53" s="2278"/>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c r="AS53" s="2278"/>
      <c r="AT53" s="2278"/>
      <c r="AU53" s="2278"/>
      <c r="AV53" s="2278"/>
      <c r="AW53" s="2278"/>
      <c r="AX53" s="2278"/>
      <c r="AY53" s="2278"/>
      <c r="AZ53" s="2278"/>
      <c r="BA53" s="2278"/>
      <c r="BB53" s="2278"/>
      <c r="BC53" s="2278"/>
      <c r="BD53" s="2278"/>
      <c r="BE53" s="2278"/>
      <c r="BF53" s="2278"/>
      <c r="BG53" s="2278"/>
      <c r="BH53" s="2278"/>
      <c r="BI53" s="2278"/>
      <c r="BJ53" s="2278"/>
      <c r="BK53" s="2278"/>
      <c r="BL53" s="2278"/>
      <c r="BM53" s="2278"/>
      <c r="BN53" s="2278"/>
      <c r="BO53" s="2278"/>
      <c r="BP53" s="2278"/>
      <c r="BQ53" s="2278"/>
      <c r="BR53" s="2278"/>
      <c r="BS53" s="2278"/>
      <c r="BT53" s="2278"/>
      <c r="BU53" s="2278"/>
      <c r="BV53" s="2278"/>
      <c r="BW53" s="2278"/>
      <c r="BX53" s="2278"/>
      <c r="BY53" s="2278"/>
      <c r="BZ53" s="2278"/>
      <c r="CA53" s="2278"/>
      <c r="CB53" s="2278"/>
      <c r="CC53" s="2278"/>
      <c r="CD53" s="2278"/>
      <c r="CE53" s="2278"/>
      <c r="CF53" s="2278"/>
      <c r="CG53" s="2278"/>
      <c r="CH53" s="2278"/>
      <c r="CI53" s="2278"/>
      <c r="CJ53" s="2278"/>
      <c r="CK53" s="2278"/>
      <c r="CL53" s="2278"/>
      <c r="CM53" s="2278"/>
      <c r="CN53" s="2278"/>
      <c r="CO53" s="2278"/>
      <c r="CP53" s="2278"/>
      <c r="CQ53" s="2278"/>
      <c r="CR53" s="2278"/>
      <c r="CS53" s="2278"/>
      <c r="CT53" s="2278"/>
      <c r="CU53" s="2278"/>
      <c r="CV53" s="2278"/>
      <c r="CW53" s="2279"/>
      <c r="CY53" s="1054">
        <f>SUM(CY54:CY59)</f>
        <v>0</v>
      </c>
      <c r="CZ53" s="1054">
        <f t="shared" ref="CZ53" si="101">SUM(CZ54:CZ59)</f>
        <v>0</v>
      </c>
      <c r="DA53" s="1054">
        <f t="shared" ref="DA53" si="102">SUM(DA54:DA59)</f>
        <v>0</v>
      </c>
      <c r="DB53" s="1054">
        <f t="shared" ref="DB53" si="103">SUM(DB54:DB59)</f>
        <v>0</v>
      </c>
      <c r="DC53" s="1054">
        <f t="shared" ref="DC53" si="104">SUM(DC54:DC59)</f>
        <v>0</v>
      </c>
      <c r="DD53" s="1054">
        <f t="shared" ref="DD53" si="105">SUM(DD54:DD59)</f>
        <v>0</v>
      </c>
      <c r="DE53" s="1054">
        <f t="shared" ref="DE53" si="106">SUM(DE54:DE59)</f>
        <v>0</v>
      </c>
      <c r="DF53" s="1054">
        <f t="shared" ref="DF53" si="107">SUM(DF54:DF59)</f>
        <v>0</v>
      </c>
      <c r="DG53" s="1054">
        <f t="shared" ref="DG53" si="108">SUM(DG54:DG59)</f>
        <v>0</v>
      </c>
      <c r="DH53" s="1054">
        <f t="shared" ref="DH53" si="109">SUM(DH54:DH59)</f>
        <v>0</v>
      </c>
      <c r="DI53" s="1054">
        <f t="shared" ref="DI53" si="110">SUM(DI54:DI59)</f>
        <v>0</v>
      </c>
      <c r="DJ53" s="1054">
        <f t="shared" ref="DJ53" si="111">SUM(DJ54:DJ59)</f>
        <v>0</v>
      </c>
      <c r="DK53" s="1054">
        <f t="shared" ref="DK53" si="112">SUM(DK54:DK59)</f>
        <v>0</v>
      </c>
      <c r="DL53" s="1054">
        <f t="shared" ref="DL53" si="113">SUM(DL54:DL59)</f>
        <v>0</v>
      </c>
      <c r="DM53" s="1054">
        <f t="shared" ref="DM53" si="114">SUM(DM54:DM59)</f>
        <v>0</v>
      </c>
      <c r="DN53" s="1054">
        <f t="shared" ref="DN53" si="115">SUM(DN54:DN59)</f>
        <v>0</v>
      </c>
      <c r="DO53" s="1054">
        <f t="shared" ref="DO53" si="116">SUM(DO54:DO59)</f>
        <v>0</v>
      </c>
      <c r="DP53" s="1054">
        <f t="shared" ref="DP53" si="117">SUM(DP54:DP59)</f>
        <v>0</v>
      </c>
      <c r="DQ53" s="1054">
        <f t="shared" ref="DQ53" si="118">SUM(DQ54:DQ59)</f>
        <v>0</v>
      </c>
      <c r="DR53" s="1054">
        <f t="shared" ref="DR53" si="119">SUM(DR54:DR59)</f>
        <v>0</v>
      </c>
      <c r="DS53" s="1054">
        <f t="shared" ref="DS53" si="120">SUM(DS54:DS59)</f>
        <v>0</v>
      </c>
      <c r="DT53" s="1054">
        <f t="shared" ref="DT53" si="121">SUM(DT54:DT59)</f>
        <v>0</v>
      </c>
      <c r="DU53" s="1054">
        <f t="shared" ref="DU53" si="122">SUM(DU54:DU59)</f>
        <v>0</v>
      </c>
      <c r="DV53" s="1054">
        <f t="shared" ref="DV53" si="123">SUM(DV54:DV59)</f>
        <v>0</v>
      </c>
    </row>
    <row r="54" spans="2:126" ht="15.75" hidden="1" x14ac:dyDescent="0.2">
      <c r="B54" s="337" t="s">
        <v>1439</v>
      </c>
      <c r="C54" s="63" t="s">
        <v>57</v>
      </c>
      <c r="D54" s="64" t="e">
        <f>+FINANC!G16</f>
        <v>#REF!</v>
      </c>
      <c r="E54" s="2237"/>
      <c r="F54" s="2238"/>
      <c r="G54" s="2238"/>
      <c r="H54" s="2239"/>
      <c r="I54" s="2237"/>
      <c r="J54" s="2238"/>
      <c r="K54" s="2238"/>
      <c r="L54" s="2239"/>
      <c r="M54" s="2237"/>
      <c r="N54" s="2238"/>
      <c r="O54" s="2238"/>
      <c r="P54" s="2239"/>
      <c r="Q54" s="2237"/>
      <c r="R54" s="2238"/>
      <c r="S54" s="2238"/>
      <c r="T54" s="2239"/>
      <c r="U54" s="2237"/>
      <c r="V54" s="2238"/>
      <c r="W54" s="2238"/>
      <c r="X54" s="2239"/>
      <c r="Y54" s="2237"/>
      <c r="Z54" s="2238"/>
      <c r="AA54" s="2238"/>
      <c r="AB54" s="2239"/>
      <c r="AC54" s="2237"/>
      <c r="AD54" s="2238"/>
      <c r="AE54" s="2238"/>
      <c r="AF54" s="2239"/>
      <c r="AG54" s="2237"/>
      <c r="AH54" s="2238"/>
      <c r="AI54" s="2238"/>
      <c r="AJ54" s="2239"/>
      <c r="AK54" s="2237"/>
      <c r="AL54" s="2238"/>
      <c r="AM54" s="2238"/>
      <c r="AN54" s="2239"/>
      <c r="AO54" s="2237"/>
      <c r="AP54" s="2238"/>
      <c r="AQ54" s="2238"/>
      <c r="AR54" s="2239"/>
      <c r="AS54" s="2237"/>
      <c r="AT54" s="2238"/>
      <c r="AU54" s="2238"/>
      <c r="AV54" s="2239"/>
      <c r="AW54" s="2237"/>
      <c r="AX54" s="2238"/>
      <c r="AY54" s="2238"/>
      <c r="AZ54" s="2239"/>
      <c r="BA54" s="2237"/>
      <c r="BB54" s="2238"/>
      <c r="BC54" s="2238"/>
      <c r="BD54" s="2239"/>
      <c r="BE54" s="2237"/>
      <c r="BF54" s="2238"/>
      <c r="BG54" s="2238"/>
      <c r="BH54" s="2239"/>
      <c r="BI54" s="2237"/>
      <c r="BJ54" s="2238"/>
      <c r="BK54" s="2238"/>
      <c r="BL54" s="2239"/>
      <c r="BM54" s="2237"/>
      <c r="BN54" s="2238"/>
      <c r="BO54" s="2238"/>
      <c r="BP54" s="2239"/>
      <c r="BQ54" s="2237"/>
      <c r="BR54" s="2238"/>
      <c r="BS54" s="2238"/>
      <c r="BT54" s="2239"/>
      <c r="BU54" s="2237"/>
      <c r="BV54" s="2238"/>
      <c r="BW54" s="2238"/>
      <c r="BX54" s="2239"/>
      <c r="BY54" s="2237"/>
      <c r="BZ54" s="2238"/>
      <c r="CA54" s="2238"/>
      <c r="CB54" s="2239"/>
      <c r="CC54" s="2237"/>
      <c r="CD54" s="2238"/>
      <c r="CE54" s="2238"/>
      <c r="CF54" s="2239"/>
      <c r="CG54" s="2237"/>
      <c r="CH54" s="2238"/>
      <c r="CI54" s="2238"/>
      <c r="CJ54" s="2239"/>
      <c r="CK54" s="2237"/>
      <c r="CL54" s="2238"/>
      <c r="CM54" s="2238"/>
      <c r="CN54" s="2239"/>
      <c r="CO54" s="2237"/>
      <c r="CP54" s="2238"/>
      <c r="CQ54" s="2238"/>
      <c r="CR54" s="2239"/>
      <c r="CS54" s="2237"/>
      <c r="CT54" s="2238"/>
      <c r="CU54" s="2238"/>
      <c r="CV54" s="2239"/>
      <c r="CW54" s="1055">
        <f t="shared" ref="CW54:CW59" si="124">SUM(E54:CV54)</f>
        <v>0</v>
      </c>
      <c r="CY54" s="1053">
        <f t="shared" si="29"/>
        <v>0</v>
      </c>
      <c r="CZ54" s="1053">
        <f t="shared" si="30"/>
        <v>0</v>
      </c>
      <c r="DA54" s="1053">
        <f t="shared" si="31"/>
        <v>0</v>
      </c>
      <c r="DB54" s="1053">
        <f t="shared" si="32"/>
        <v>0</v>
      </c>
      <c r="DC54" s="1053">
        <f t="shared" si="33"/>
        <v>0</v>
      </c>
      <c r="DD54" s="1053">
        <f t="shared" si="34"/>
        <v>0</v>
      </c>
      <c r="DE54" s="1053">
        <f t="shared" si="35"/>
        <v>0</v>
      </c>
      <c r="DF54" s="1053">
        <f t="shared" si="36"/>
        <v>0</v>
      </c>
      <c r="DG54" s="1053">
        <f t="shared" si="37"/>
        <v>0</v>
      </c>
      <c r="DH54" s="1053">
        <f t="shared" si="38"/>
        <v>0</v>
      </c>
      <c r="DI54" s="1053">
        <f t="shared" si="39"/>
        <v>0</v>
      </c>
      <c r="DJ54" s="1053">
        <f t="shared" si="40"/>
        <v>0</v>
      </c>
      <c r="DK54" s="1053">
        <f t="shared" si="41"/>
        <v>0</v>
      </c>
      <c r="DL54" s="1053">
        <f t="shared" si="42"/>
        <v>0</v>
      </c>
      <c r="DM54" s="1053">
        <f t="shared" si="43"/>
        <v>0</v>
      </c>
      <c r="DN54" s="1053">
        <f t="shared" si="44"/>
        <v>0</v>
      </c>
      <c r="DO54" s="1053">
        <f t="shared" si="45"/>
        <v>0</v>
      </c>
      <c r="DP54" s="1053">
        <f t="shared" si="46"/>
        <v>0</v>
      </c>
      <c r="DQ54" s="1053">
        <f t="shared" si="47"/>
        <v>0</v>
      </c>
      <c r="DR54" s="1053">
        <f t="shared" si="48"/>
        <v>0</v>
      </c>
      <c r="DS54" s="1053">
        <f t="shared" si="49"/>
        <v>0</v>
      </c>
      <c r="DT54" s="1053">
        <f t="shared" si="50"/>
        <v>0</v>
      </c>
      <c r="DU54" s="1053">
        <f t="shared" si="51"/>
        <v>0</v>
      </c>
      <c r="DV54" s="1053">
        <f t="shared" si="52"/>
        <v>0</v>
      </c>
    </row>
    <row r="55" spans="2:126" ht="15.75" hidden="1" x14ac:dyDescent="0.2">
      <c r="B55" s="337" t="s">
        <v>1440</v>
      </c>
      <c r="C55" s="63" t="s">
        <v>57</v>
      </c>
      <c r="D55" s="64" t="e">
        <f>+FINANC!G16</f>
        <v>#REF!</v>
      </c>
      <c r="E55" s="2237"/>
      <c r="F55" s="2238"/>
      <c r="G55" s="2238"/>
      <c r="H55" s="2239"/>
      <c r="I55" s="2237"/>
      <c r="J55" s="2238"/>
      <c r="K55" s="2238"/>
      <c r="L55" s="2239"/>
      <c r="M55" s="2237"/>
      <c r="N55" s="2238"/>
      <c r="O55" s="2238"/>
      <c r="P55" s="2239"/>
      <c r="Q55" s="2237"/>
      <c r="R55" s="2238"/>
      <c r="S55" s="2238"/>
      <c r="T55" s="2239"/>
      <c r="U55" s="2237"/>
      <c r="V55" s="2238"/>
      <c r="W55" s="2238"/>
      <c r="X55" s="2239"/>
      <c r="Y55" s="2237"/>
      <c r="Z55" s="2238"/>
      <c r="AA55" s="2238"/>
      <c r="AB55" s="2239"/>
      <c r="AC55" s="2237"/>
      <c r="AD55" s="2238"/>
      <c r="AE55" s="2238"/>
      <c r="AF55" s="2239"/>
      <c r="AG55" s="2237"/>
      <c r="AH55" s="2238"/>
      <c r="AI55" s="2238"/>
      <c r="AJ55" s="2239"/>
      <c r="AK55" s="2237"/>
      <c r="AL55" s="2238"/>
      <c r="AM55" s="2238"/>
      <c r="AN55" s="2239"/>
      <c r="AO55" s="2237"/>
      <c r="AP55" s="2238"/>
      <c r="AQ55" s="2238"/>
      <c r="AR55" s="2239"/>
      <c r="AS55" s="2237"/>
      <c r="AT55" s="2238"/>
      <c r="AU55" s="2238"/>
      <c r="AV55" s="2239"/>
      <c r="AW55" s="2237"/>
      <c r="AX55" s="2238"/>
      <c r="AY55" s="2238"/>
      <c r="AZ55" s="2239"/>
      <c r="BA55" s="2237"/>
      <c r="BB55" s="2238"/>
      <c r="BC55" s="2238"/>
      <c r="BD55" s="2239"/>
      <c r="BE55" s="2237"/>
      <c r="BF55" s="2238"/>
      <c r="BG55" s="2238"/>
      <c r="BH55" s="2239"/>
      <c r="BI55" s="2237"/>
      <c r="BJ55" s="2238"/>
      <c r="BK55" s="2238"/>
      <c r="BL55" s="2239"/>
      <c r="BM55" s="2237"/>
      <c r="BN55" s="2238"/>
      <c r="BO55" s="2238"/>
      <c r="BP55" s="2239"/>
      <c r="BQ55" s="2237"/>
      <c r="BR55" s="2238"/>
      <c r="BS55" s="2238"/>
      <c r="BT55" s="2239"/>
      <c r="BU55" s="2237"/>
      <c r="BV55" s="2238"/>
      <c r="BW55" s="2238"/>
      <c r="BX55" s="2239"/>
      <c r="BY55" s="2237"/>
      <c r="BZ55" s="2238"/>
      <c r="CA55" s="2238"/>
      <c r="CB55" s="2239"/>
      <c r="CC55" s="2237"/>
      <c r="CD55" s="2238"/>
      <c r="CE55" s="2238"/>
      <c r="CF55" s="2239"/>
      <c r="CG55" s="2237"/>
      <c r="CH55" s="2238"/>
      <c r="CI55" s="2238"/>
      <c r="CJ55" s="2239"/>
      <c r="CK55" s="2237"/>
      <c r="CL55" s="2238"/>
      <c r="CM55" s="2238"/>
      <c r="CN55" s="2239"/>
      <c r="CO55" s="2237"/>
      <c r="CP55" s="2238"/>
      <c r="CQ55" s="2238"/>
      <c r="CR55" s="2239"/>
      <c r="CS55" s="2237"/>
      <c r="CT55" s="2238"/>
      <c r="CU55" s="2238"/>
      <c r="CV55" s="2239"/>
      <c r="CW55" s="1055">
        <f t="shared" si="124"/>
        <v>0</v>
      </c>
      <c r="CY55" s="1053">
        <f t="shared" si="29"/>
        <v>0</v>
      </c>
      <c r="CZ55" s="1053">
        <f t="shared" si="30"/>
        <v>0</v>
      </c>
      <c r="DA55" s="1053">
        <f t="shared" si="31"/>
        <v>0</v>
      </c>
      <c r="DB55" s="1053">
        <f t="shared" si="32"/>
        <v>0</v>
      </c>
      <c r="DC55" s="1053">
        <f t="shared" si="33"/>
        <v>0</v>
      </c>
      <c r="DD55" s="1053">
        <f t="shared" si="34"/>
        <v>0</v>
      </c>
      <c r="DE55" s="1053">
        <f t="shared" si="35"/>
        <v>0</v>
      </c>
      <c r="DF55" s="1053">
        <f t="shared" si="36"/>
        <v>0</v>
      </c>
      <c r="DG55" s="1053">
        <f t="shared" si="37"/>
        <v>0</v>
      </c>
      <c r="DH55" s="1053">
        <f t="shared" si="38"/>
        <v>0</v>
      </c>
      <c r="DI55" s="1053">
        <f t="shared" si="39"/>
        <v>0</v>
      </c>
      <c r="DJ55" s="1053">
        <f t="shared" si="40"/>
        <v>0</v>
      </c>
      <c r="DK55" s="1053">
        <f t="shared" si="41"/>
        <v>0</v>
      </c>
      <c r="DL55" s="1053">
        <f t="shared" si="42"/>
        <v>0</v>
      </c>
      <c r="DM55" s="1053">
        <f t="shared" si="43"/>
        <v>0</v>
      </c>
      <c r="DN55" s="1053">
        <f t="shared" si="44"/>
        <v>0</v>
      </c>
      <c r="DO55" s="1053">
        <f t="shared" si="45"/>
        <v>0</v>
      </c>
      <c r="DP55" s="1053">
        <f t="shared" si="46"/>
        <v>0</v>
      </c>
      <c r="DQ55" s="1053">
        <f t="shared" si="47"/>
        <v>0</v>
      </c>
      <c r="DR55" s="1053">
        <f t="shared" si="48"/>
        <v>0</v>
      </c>
      <c r="DS55" s="1053">
        <f t="shared" si="49"/>
        <v>0</v>
      </c>
      <c r="DT55" s="1053">
        <f t="shared" si="50"/>
        <v>0</v>
      </c>
      <c r="DU55" s="1053">
        <f t="shared" si="51"/>
        <v>0</v>
      </c>
      <c r="DV55" s="1053">
        <f t="shared" si="52"/>
        <v>0</v>
      </c>
    </row>
    <row r="56" spans="2:126" ht="15.75" hidden="1" x14ac:dyDescent="0.2">
      <c r="B56" s="337" t="s">
        <v>1441</v>
      </c>
      <c r="C56" s="65" t="str">
        <f t="shared" ref="C56:C70" si="125">+$C$33</f>
        <v>Has</v>
      </c>
      <c r="D56" s="64" t="e">
        <f>+FINANC!G16</f>
        <v>#REF!</v>
      </c>
      <c r="E56" s="2237"/>
      <c r="F56" s="2238"/>
      <c r="G56" s="2238"/>
      <c r="H56" s="2239"/>
      <c r="I56" s="2237"/>
      <c r="J56" s="2238"/>
      <c r="K56" s="2238"/>
      <c r="L56" s="2239"/>
      <c r="M56" s="2237"/>
      <c r="N56" s="2238"/>
      <c r="O56" s="2238"/>
      <c r="P56" s="2239"/>
      <c r="Q56" s="2237"/>
      <c r="R56" s="2238"/>
      <c r="S56" s="2238"/>
      <c r="T56" s="2239"/>
      <c r="U56" s="2237"/>
      <c r="V56" s="2238"/>
      <c r="W56" s="2238"/>
      <c r="X56" s="2239"/>
      <c r="Y56" s="2237"/>
      <c r="Z56" s="2238"/>
      <c r="AA56" s="2238"/>
      <c r="AB56" s="2239"/>
      <c r="AC56" s="2237"/>
      <c r="AD56" s="2238"/>
      <c r="AE56" s="2238"/>
      <c r="AF56" s="2239"/>
      <c r="AG56" s="2237"/>
      <c r="AH56" s="2238"/>
      <c r="AI56" s="2238"/>
      <c r="AJ56" s="2239"/>
      <c r="AK56" s="2237"/>
      <c r="AL56" s="2238"/>
      <c r="AM56" s="2238"/>
      <c r="AN56" s="2239"/>
      <c r="AO56" s="2237"/>
      <c r="AP56" s="2238"/>
      <c r="AQ56" s="2238"/>
      <c r="AR56" s="2239"/>
      <c r="AS56" s="2237"/>
      <c r="AT56" s="2238"/>
      <c r="AU56" s="2238"/>
      <c r="AV56" s="2239"/>
      <c r="AW56" s="2237"/>
      <c r="AX56" s="2238"/>
      <c r="AY56" s="2238"/>
      <c r="AZ56" s="2239"/>
      <c r="BA56" s="2237"/>
      <c r="BB56" s="2238"/>
      <c r="BC56" s="2238"/>
      <c r="BD56" s="2239"/>
      <c r="BE56" s="2237"/>
      <c r="BF56" s="2238"/>
      <c r="BG56" s="2238"/>
      <c r="BH56" s="2239"/>
      <c r="BI56" s="2237"/>
      <c r="BJ56" s="2238"/>
      <c r="BK56" s="2238"/>
      <c r="BL56" s="2239"/>
      <c r="BM56" s="2237"/>
      <c r="BN56" s="2238"/>
      <c r="BO56" s="2238"/>
      <c r="BP56" s="2239"/>
      <c r="BQ56" s="2237"/>
      <c r="BR56" s="2238"/>
      <c r="BS56" s="2238"/>
      <c r="BT56" s="2239"/>
      <c r="BU56" s="2237"/>
      <c r="BV56" s="2238"/>
      <c r="BW56" s="2238"/>
      <c r="BX56" s="2239"/>
      <c r="BY56" s="2237"/>
      <c r="BZ56" s="2238"/>
      <c r="CA56" s="2238"/>
      <c r="CB56" s="2239"/>
      <c r="CC56" s="2237"/>
      <c r="CD56" s="2238"/>
      <c r="CE56" s="2238"/>
      <c r="CF56" s="2239"/>
      <c r="CG56" s="2237"/>
      <c r="CH56" s="2238"/>
      <c r="CI56" s="2238"/>
      <c r="CJ56" s="2239"/>
      <c r="CK56" s="2237"/>
      <c r="CL56" s="2238"/>
      <c r="CM56" s="2238"/>
      <c r="CN56" s="2239"/>
      <c r="CO56" s="2237"/>
      <c r="CP56" s="2238"/>
      <c r="CQ56" s="2238"/>
      <c r="CR56" s="2239"/>
      <c r="CS56" s="2237"/>
      <c r="CT56" s="2238"/>
      <c r="CU56" s="2238"/>
      <c r="CV56" s="2239"/>
      <c r="CW56" s="1055">
        <f t="shared" si="124"/>
        <v>0</v>
      </c>
      <c r="CY56" s="1053">
        <f t="shared" si="29"/>
        <v>0</v>
      </c>
      <c r="CZ56" s="1053">
        <f t="shared" si="30"/>
        <v>0</v>
      </c>
      <c r="DA56" s="1053">
        <f t="shared" si="31"/>
        <v>0</v>
      </c>
      <c r="DB56" s="1053">
        <f t="shared" si="32"/>
        <v>0</v>
      </c>
      <c r="DC56" s="1053">
        <f t="shared" si="33"/>
        <v>0</v>
      </c>
      <c r="DD56" s="1053">
        <f t="shared" si="34"/>
        <v>0</v>
      </c>
      <c r="DE56" s="1053">
        <f t="shared" si="35"/>
        <v>0</v>
      </c>
      <c r="DF56" s="1053">
        <f t="shared" si="36"/>
        <v>0</v>
      </c>
      <c r="DG56" s="1053">
        <f t="shared" si="37"/>
        <v>0</v>
      </c>
      <c r="DH56" s="1053">
        <f t="shared" si="38"/>
        <v>0</v>
      </c>
      <c r="DI56" s="1053">
        <f t="shared" si="39"/>
        <v>0</v>
      </c>
      <c r="DJ56" s="1053">
        <f t="shared" si="40"/>
        <v>0</v>
      </c>
      <c r="DK56" s="1053">
        <f t="shared" si="41"/>
        <v>0</v>
      </c>
      <c r="DL56" s="1053">
        <f t="shared" si="42"/>
        <v>0</v>
      </c>
      <c r="DM56" s="1053">
        <f t="shared" si="43"/>
        <v>0</v>
      </c>
      <c r="DN56" s="1053">
        <f t="shared" si="44"/>
        <v>0</v>
      </c>
      <c r="DO56" s="1053">
        <f t="shared" si="45"/>
        <v>0</v>
      </c>
      <c r="DP56" s="1053">
        <f t="shared" si="46"/>
        <v>0</v>
      </c>
      <c r="DQ56" s="1053">
        <f t="shared" si="47"/>
        <v>0</v>
      </c>
      <c r="DR56" s="1053">
        <f t="shared" si="48"/>
        <v>0</v>
      </c>
      <c r="DS56" s="1053">
        <f t="shared" si="49"/>
        <v>0</v>
      </c>
      <c r="DT56" s="1053">
        <f t="shared" si="50"/>
        <v>0</v>
      </c>
      <c r="DU56" s="1053">
        <f t="shared" si="51"/>
        <v>0</v>
      </c>
      <c r="DV56" s="1053">
        <f t="shared" si="52"/>
        <v>0</v>
      </c>
    </row>
    <row r="57" spans="2:126" ht="15.75" hidden="1" x14ac:dyDescent="0.2">
      <c r="B57" s="337" t="s">
        <v>1442</v>
      </c>
      <c r="C57" s="65" t="s">
        <v>97</v>
      </c>
      <c r="D57" s="64" t="e">
        <f>+ESTABLECIMIENTO!#REF!</f>
        <v>#REF!</v>
      </c>
      <c r="E57" s="2237"/>
      <c r="F57" s="2238"/>
      <c r="G57" s="2238"/>
      <c r="H57" s="2239"/>
      <c r="I57" s="2237"/>
      <c r="J57" s="2238"/>
      <c r="K57" s="2238"/>
      <c r="L57" s="2239"/>
      <c r="M57" s="2237"/>
      <c r="N57" s="2238"/>
      <c r="O57" s="2238"/>
      <c r="P57" s="2239"/>
      <c r="Q57" s="2237"/>
      <c r="R57" s="2238"/>
      <c r="S57" s="2238"/>
      <c r="T57" s="2239"/>
      <c r="U57" s="2237"/>
      <c r="V57" s="2238"/>
      <c r="W57" s="2238"/>
      <c r="X57" s="2239"/>
      <c r="Y57" s="2237"/>
      <c r="Z57" s="2238"/>
      <c r="AA57" s="2238"/>
      <c r="AB57" s="2239"/>
      <c r="AC57" s="2237"/>
      <c r="AD57" s="2238"/>
      <c r="AE57" s="2238"/>
      <c r="AF57" s="2239"/>
      <c r="AG57" s="2237"/>
      <c r="AH57" s="2238"/>
      <c r="AI57" s="2238"/>
      <c r="AJ57" s="2239"/>
      <c r="AK57" s="2237"/>
      <c r="AL57" s="2238"/>
      <c r="AM57" s="2238"/>
      <c r="AN57" s="2239"/>
      <c r="AO57" s="2237"/>
      <c r="AP57" s="2238"/>
      <c r="AQ57" s="2238"/>
      <c r="AR57" s="2239"/>
      <c r="AS57" s="2237"/>
      <c r="AT57" s="2238"/>
      <c r="AU57" s="2238"/>
      <c r="AV57" s="2239"/>
      <c r="AW57" s="2237"/>
      <c r="AX57" s="2238"/>
      <c r="AY57" s="2238"/>
      <c r="AZ57" s="2239"/>
      <c r="BA57" s="2237"/>
      <c r="BB57" s="2238"/>
      <c r="BC57" s="2238"/>
      <c r="BD57" s="2239"/>
      <c r="BE57" s="2237"/>
      <c r="BF57" s="2238"/>
      <c r="BG57" s="2238"/>
      <c r="BH57" s="2239"/>
      <c r="BI57" s="2237"/>
      <c r="BJ57" s="2238"/>
      <c r="BK57" s="2238"/>
      <c r="BL57" s="2239"/>
      <c r="BM57" s="2237"/>
      <c r="BN57" s="2238"/>
      <c r="BO57" s="2238"/>
      <c r="BP57" s="2239"/>
      <c r="BQ57" s="2237"/>
      <c r="BR57" s="2238"/>
      <c r="BS57" s="2238"/>
      <c r="BT57" s="2239"/>
      <c r="BU57" s="2237"/>
      <c r="BV57" s="2238"/>
      <c r="BW57" s="2238"/>
      <c r="BX57" s="2239"/>
      <c r="BY57" s="2237"/>
      <c r="BZ57" s="2238"/>
      <c r="CA57" s="2238"/>
      <c r="CB57" s="2239"/>
      <c r="CC57" s="2237"/>
      <c r="CD57" s="2238"/>
      <c r="CE57" s="2238"/>
      <c r="CF57" s="2239"/>
      <c r="CG57" s="2237"/>
      <c r="CH57" s="2238"/>
      <c r="CI57" s="2238"/>
      <c r="CJ57" s="2239"/>
      <c r="CK57" s="2237"/>
      <c r="CL57" s="2238"/>
      <c r="CM57" s="2238"/>
      <c r="CN57" s="2239"/>
      <c r="CO57" s="2237"/>
      <c r="CP57" s="2238"/>
      <c r="CQ57" s="2238"/>
      <c r="CR57" s="2239"/>
      <c r="CS57" s="2237"/>
      <c r="CT57" s="2238"/>
      <c r="CU57" s="2238"/>
      <c r="CV57" s="2239"/>
      <c r="CW57" s="1055">
        <f t="shared" si="124"/>
        <v>0</v>
      </c>
      <c r="CY57" s="1053">
        <f t="shared" si="29"/>
        <v>0</v>
      </c>
      <c r="CZ57" s="1053">
        <f t="shared" si="30"/>
        <v>0</v>
      </c>
      <c r="DA57" s="1053">
        <f t="shared" si="31"/>
        <v>0</v>
      </c>
      <c r="DB57" s="1053">
        <f t="shared" si="32"/>
        <v>0</v>
      </c>
      <c r="DC57" s="1053">
        <f t="shared" si="33"/>
        <v>0</v>
      </c>
      <c r="DD57" s="1053">
        <f t="shared" si="34"/>
        <v>0</v>
      </c>
      <c r="DE57" s="1053">
        <f t="shared" si="35"/>
        <v>0</v>
      </c>
      <c r="DF57" s="1053">
        <f t="shared" si="36"/>
        <v>0</v>
      </c>
      <c r="DG57" s="1053">
        <f t="shared" si="37"/>
        <v>0</v>
      </c>
      <c r="DH57" s="1053">
        <f t="shared" si="38"/>
        <v>0</v>
      </c>
      <c r="DI57" s="1053">
        <f t="shared" si="39"/>
        <v>0</v>
      </c>
      <c r="DJ57" s="1053">
        <f t="shared" si="40"/>
        <v>0</v>
      </c>
      <c r="DK57" s="1053">
        <f t="shared" si="41"/>
        <v>0</v>
      </c>
      <c r="DL57" s="1053">
        <f t="shared" si="42"/>
        <v>0</v>
      </c>
      <c r="DM57" s="1053">
        <f t="shared" si="43"/>
        <v>0</v>
      </c>
      <c r="DN57" s="1053">
        <f t="shared" si="44"/>
        <v>0</v>
      </c>
      <c r="DO57" s="1053">
        <f t="shared" si="45"/>
        <v>0</v>
      </c>
      <c r="DP57" s="1053">
        <f t="shared" si="46"/>
        <v>0</v>
      </c>
      <c r="DQ57" s="1053">
        <f t="shared" si="47"/>
        <v>0</v>
      </c>
      <c r="DR57" s="1053">
        <f t="shared" si="48"/>
        <v>0</v>
      </c>
      <c r="DS57" s="1053">
        <f t="shared" si="49"/>
        <v>0</v>
      </c>
      <c r="DT57" s="1053">
        <f t="shared" si="50"/>
        <v>0</v>
      </c>
      <c r="DU57" s="1053">
        <f t="shared" si="51"/>
        <v>0</v>
      </c>
      <c r="DV57" s="1053">
        <f t="shared" si="52"/>
        <v>0</v>
      </c>
    </row>
    <row r="58" spans="2:126" ht="15.75" hidden="1" x14ac:dyDescent="0.2">
      <c r="B58" s="337" t="s">
        <v>1443</v>
      </c>
      <c r="C58" s="65" t="s">
        <v>57</v>
      </c>
      <c r="D58" s="64" t="e">
        <f>+IF(ESTABLECIMIENTO!#REF!&gt;0,ESTABLECIMIENTO!#REF!,0)</f>
        <v>#REF!</v>
      </c>
      <c r="E58" s="2237"/>
      <c r="F58" s="2238"/>
      <c r="G58" s="2238"/>
      <c r="H58" s="2239"/>
      <c r="I58" s="2237"/>
      <c r="J58" s="2238"/>
      <c r="K58" s="2238"/>
      <c r="L58" s="2239"/>
      <c r="M58" s="2237"/>
      <c r="N58" s="2238"/>
      <c r="O58" s="2238"/>
      <c r="P58" s="2239"/>
      <c r="Q58" s="2237"/>
      <c r="R58" s="2238"/>
      <c r="S58" s="2238"/>
      <c r="T58" s="2239"/>
      <c r="U58" s="2237"/>
      <c r="V58" s="2238"/>
      <c r="W58" s="2238"/>
      <c r="X58" s="2239"/>
      <c r="Y58" s="2237"/>
      <c r="Z58" s="2238"/>
      <c r="AA58" s="2238"/>
      <c r="AB58" s="2239"/>
      <c r="AC58" s="2237"/>
      <c r="AD58" s="2238"/>
      <c r="AE58" s="2238"/>
      <c r="AF58" s="2239"/>
      <c r="AG58" s="2237"/>
      <c r="AH58" s="2238"/>
      <c r="AI58" s="2238"/>
      <c r="AJ58" s="2239"/>
      <c r="AK58" s="2237"/>
      <c r="AL58" s="2238"/>
      <c r="AM58" s="2238"/>
      <c r="AN58" s="2239"/>
      <c r="AO58" s="2237"/>
      <c r="AP58" s="2238"/>
      <c r="AQ58" s="2238"/>
      <c r="AR58" s="2239"/>
      <c r="AS58" s="2237"/>
      <c r="AT58" s="2238"/>
      <c r="AU58" s="2238"/>
      <c r="AV58" s="2239"/>
      <c r="AW58" s="2237"/>
      <c r="AX58" s="2238"/>
      <c r="AY58" s="2238"/>
      <c r="AZ58" s="2239"/>
      <c r="BA58" s="2237"/>
      <c r="BB58" s="2238"/>
      <c r="BC58" s="2238"/>
      <c r="BD58" s="2239"/>
      <c r="BE58" s="2237"/>
      <c r="BF58" s="2238"/>
      <c r="BG58" s="2238"/>
      <c r="BH58" s="2239"/>
      <c r="BI58" s="2237"/>
      <c r="BJ58" s="2238"/>
      <c r="BK58" s="2238"/>
      <c r="BL58" s="2239"/>
      <c r="BM58" s="2237"/>
      <c r="BN58" s="2238"/>
      <c r="BO58" s="2238"/>
      <c r="BP58" s="2239"/>
      <c r="BQ58" s="2237"/>
      <c r="BR58" s="2238"/>
      <c r="BS58" s="2238"/>
      <c r="BT58" s="2239"/>
      <c r="BU58" s="2237"/>
      <c r="BV58" s="2238"/>
      <c r="BW58" s="2238"/>
      <c r="BX58" s="2239"/>
      <c r="BY58" s="2237"/>
      <c r="BZ58" s="2238"/>
      <c r="CA58" s="2238"/>
      <c r="CB58" s="2239"/>
      <c r="CC58" s="2237"/>
      <c r="CD58" s="2238"/>
      <c r="CE58" s="2238"/>
      <c r="CF58" s="2239"/>
      <c r="CG58" s="2237"/>
      <c r="CH58" s="2238"/>
      <c r="CI58" s="2238"/>
      <c r="CJ58" s="2239"/>
      <c r="CK58" s="2237"/>
      <c r="CL58" s="2238"/>
      <c r="CM58" s="2238"/>
      <c r="CN58" s="2239"/>
      <c r="CO58" s="2237"/>
      <c r="CP58" s="2238"/>
      <c r="CQ58" s="2238"/>
      <c r="CR58" s="2239"/>
      <c r="CS58" s="2237"/>
      <c r="CT58" s="2238"/>
      <c r="CU58" s="2238"/>
      <c r="CV58" s="2239"/>
      <c r="CW58" s="1055">
        <f t="shared" si="124"/>
        <v>0</v>
      </c>
      <c r="CY58" s="1053">
        <f t="shared" si="29"/>
        <v>0</v>
      </c>
      <c r="CZ58" s="1053">
        <f t="shared" si="30"/>
        <v>0</v>
      </c>
      <c r="DA58" s="1053">
        <f t="shared" si="31"/>
        <v>0</v>
      </c>
      <c r="DB58" s="1053">
        <f t="shared" si="32"/>
        <v>0</v>
      </c>
      <c r="DC58" s="1053">
        <f t="shared" si="33"/>
        <v>0</v>
      </c>
      <c r="DD58" s="1053">
        <f t="shared" si="34"/>
        <v>0</v>
      </c>
      <c r="DE58" s="1053">
        <f t="shared" si="35"/>
        <v>0</v>
      </c>
      <c r="DF58" s="1053">
        <f t="shared" si="36"/>
        <v>0</v>
      </c>
      <c r="DG58" s="1053">
        <f t="shared" si="37"/>
        <v>0</v>
      </c>
      <c r="DH58" s="1053">
        <f t="shared" si="38"/>
        <v>0</v>
      </c>
      <c r="DI58" s="1053">
        <f t="shared" si="39"/>
        <v>0</v>
      </c>
      <c r="DJ58" s="1053">
        <f t="shared" si="40"/>
        <v>0</v>
      </c>
      <c r="DK58" s="1053">
        <f t="shared" si="41"/>
        <v>0</v>
      </c>
      <c r="DL58" s="1053">
        <f t="shared" si="42"/>
        <v>0</v>
      </c>
      <c r="DM58" s="1053">
        <f t="shared" si="43"/>
        <v>0</v>
      </c>
      <c r="DN58" s="1053">
        <f t="shared" si="44"/>
        <v>0</v>
      </c>
      <c r="DO58" s="1053">
        <f t="shared" si="45"/>
        <v>0</v>
      </c>
      <c r="DP58" s="1053">
        <f t="shared" si="46"/>
        <v>0</v>
      </c>
      <c r="DQ58" s="1053">
        <f t="shared" si="47"/>
        <v>0</v>
      </c>
      <c r="DR58" s="1053">
        <f t="shared" si="48"/>
        <v>0</v>
      </c>
      <c r="DS58" s="1053">
        <f t="shared" si="49"/>
        <v>0</v>
      </c>
      <c r="DT58" s="1053">
        <f t="shared" si="50"/>
        <v>0</v>
      </c>
      <c r="DU58" s="1053">
        <f t="shared" si="51"/>
        <v>0</v>
      </c>
      <c r="DV58" s="1053">
        <f t="shared" si="52"/>
        <v>0</v>
      </c>
    </row>
    <row r="59" spans="2:126" ht="15.75" hidden="1" x14ac:dyDescent="0.2">
      <c r="B59" s="337" t="s">
        <v>1444</v>
      </c>
      <c r="C59" s="63" t="s">
        <v>106</v>
      </c>
      <c r="D59" s="64" t="e">
        <f>+ESTABLECIMIENTO!#REF!</f>
        <v>#REF!</v>
      </c>
      <c r="E59" s="2237"/>
      <c r="F59" s="2238"/>
      <c r="G59" s="2238"/>
      <c r="H59" s="2239"/>
      <c r="I59" s="2237"/>
      <c r="J59" s="2238"/>
      <c r="K59" s="2238"/>
      <c r="L59" s="2239"/>
      <c r="M59" s="2237"/>
      <c r="N59" s="2238"/>
      <c r="O59" s="2238"/>
      <c r="P59" s="2239"/>
      <c r="Q59" s="2237"/>
      <c r="R59" s="2238"/>
      <c r="S59" s="2238"/>
      <c r="T59" s="2239"/>
      <c r="U59" s="2237"/>
      <c r="V59" s="2238"/>
      <c r="W59" s="2238"/>
      <c r="X59" s="2239"/>
      <c r="Y59" s="2237"/>
      <c r="Z59" s="2238"/>
      <c r="AA59" s="2238"/>
      <c r="AB59" s="2239"/>
      <c r="AC59" s="2237"/>
      <c r="AD59" s="2238"/>
      <c r="AE59" s="2238"/>
      <c r="AF59" s="2239"/>
      <c r="AG59" s="2237"/>
      <c r="AH59" s="2238"/>
      <c r="AI59" s="2238"/>
      <c r="AJ59" s="2239"/>
      <c r="AK59" s="2237"/>
      <c r="AL59" s="2238"/>
      <c r="AM59" s="2238"/>
      <c r="AN59" s="2239"/>
      <c r="AO59" s="2237"/>
      <c r="AP59" s="2238"/>
      <c r="AQ59" s="2238"/>
      <c r="AR59" s="2239"/>
      <c r="AS59" s="2237"/>
      <c r="AT59" s="2238"/>
      <c r="AU59" s="2238"/>
      <c r="AV59" s="2239"/>
      <c r="AW59" s="2237"/>
      <c r="AX59" s="2238"/>
      <c r="AY59" s="2238"/>
      <c r="AZ59" s="2239"/>
      <c r="BA59" s="2237"/>
      <c r="BB59" s="2238"/>
      <c r="BC59" s="2238"/>
      <c r="BD59" s="2239"/>
      <c r="BE59" s="2237"/>
      <c r="BF59" s="2238"/>
      <c r="BG59" s="2238"/>
      <c r="BH59" s="2239"/>
      <c r="BI59" s="2237"/>
      <c r="BJ59" s="2238"/>
      <c r="BK59" s="2238"/>
      <c r="BL59" s="2239"/>
      <c r="BM59" s="2237"/>
      <c r="BN59" s="2238"/>
      <c r="BO59" s="2238"/>
      <c r="BP59" s="2239"/>
      <c r="BQ59" s="2237"/>
      <c r="BR59" s="2238"/>
      <c r="BS59" s="2238"/>
      <c r="BT59" s="2239"/>
      <c r="BU59" s="2237"/>
      <c r="BV59" s="2238"/>
      <c r="BW59" s="2238"/>
      <c r="BX59" s="2239"/>
      <c r="BY59" s="2237"/>
      <c r="BZ59" s="2238"/>
      <c r="CA59" s="2238"/>
      <c r="CB59" s="2239"/>
      <c r="CC59" s="2237"/>
      <c r="CD59" s="2238"/>
      <c r="CE59" s="2238"/>
      <c r="CF59" s="2239"/>
      <c r="CG59" s="2237"/>
      <c r="CH59" s="2238"/>
      <c r="CI59" s="2238"/>
      <c r="CJ59" s="2239"/>
      <c r="CK59" s="2237"/>
      <c r="CL59" s="2238"/>
      <c r="CM59" s="2238"/>
      <c r="CN59" s="2239"/>
      <c r="CO59" s="2237"/>
      <c r="CP59" s="2238"/>
      <c r="CQ59" s="2238"/>
      <c r="CR59" s="2239"/>
      <c r="CS59" s="2237"/>
      <c r="CT59" s="2238"/>
      <c r="CU59" s="2238"/>
      <c r="CV59" s="2239"/>
      <c r="CW59" s="1055">
        <f t="shared" si="124"/>
        <v>0</v>
      </c>
      <c r="CY59" s="1053">
        <f t="shared" si="29"/>
        <v>0</v>
      </c>
      <c r="CZ59" s="1053">
        <f t="shared" si="30"/>
        <v>0</v>
      </c>
      <c r="DA59" s="1053">
        <f t="shared" si="31"/>
        <v>0</v>
      </c>
      <c r="DB59" s="1053">
        <f t="shared" si="32"/>
        <v>0</v>
      </c>
      <c r="DC59" s="1053">
        <f t="shared" si="33"/>
        <v>0</v>
      </c>
      <c r="DD59" s="1053">
        <f t="shared" si="34"/>
        <v>0</v>
      </c>
      <c r="DE59" s="1053">
        <f t="shared" si="35"/>
        <v>0</v>
      </c>
      <c r="DF59" s="1053">
        <f t="shared" si="36"/>
        <v>0</v>
      </c>
      <c r="DG59" s="1053">
        <f t="shared" si="37"/>
        <v>0</v>
      </c>
      <c r="DH59" s="1053">
        <f t="shared" si="38"/>
        <v>0</v>
      </c>
      <c r="DI59" s="1053">
        <f t="shared" si="39"/>
        <v>0</v>
      </c>
      <c r="DJ59" s="1053">
        <f t="shared" si="40"/>
        <v>0</v>
      </c>
      <c r="DK59" s="1053">
        <f t="shared" si="41"/>
        <v>0</v>
      </c>
      <c r="DL59" s="1053">
        <f t="shared" si="42"/>
        <v>0</v>
      </c>
      <c r="DM59" s="1053">
        <f t="shared" si="43"/>
        <v>0</v>
      </c>
      <c r="DN59" s="1053">
        <f t="shared" si="44"/>
        <v>0</v>
      </c>
      <c r="DO59" s="1053">
        <f t="shared" si="45"/>
        <v>0</v>
      </c>
      <c r="DP59" s="1053">
        <f t="shared" si="46"/>
        <v>0</v>
      </c>
      <c r="DQ59" s="1053">
        <f t="shared" si="47"/>
        <v>0</v>
      </c>
      <c r="DR59" s="1053">
        <f t="shared" si="48"/>
        <v>0</v>
      </c>
      <c r="DS59" s="1053">
        <f t="shared" si="49"/>
        <v>0</v>
      </c>
      <c r="DT59" s="1053">
        <f t="shared" si="50"/>
        <v>0</v>
      </c>
      <c r="DU59" s="1053">
        <f t="shared" si="51"/>
        <v>0</v>
      </c>
      <c r="DV59" s="1053">
        <f t="shared" si="52"/>
        <v>0</v>
      </c>
    </row>
    <row r="60" spans="2:126" ht="15.75" hidden="1" x14ac:dyDescent="0.2">
      <c r="B60" s="336" t="str">
        <f>OBJETIVOS!D30</f>
        <v>Cercas o Barreras Vivas (CV - BV)</v>
      </c>
      <c r="C60" s="2277"/>
      <c r="D60" s="2278"/>
      <c r="E60" s="2278"/>
      <c r="F60" s="2278"/>
      <c r="G60" s="2278"/>
      <c r="H60" s="2278"/>
      <c r="I60" s="2278"/>
      <c r="J60" s="2278"/>
      <c r="K60" s="2278"/>
      <c r="L60" s="2278"/>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c r="AS60" s="2278"/>
      <c r="AT60" s="2278"/>
      <c r="AU60" s="2278"/>
      <c r="AV60" s="2278"/>
      <c r="AW60" s="2278"/>
      <c r="AX60" s="2278"/>
      <c r="AY60" s="2278"/>
      <c r="AZ60" s="2278"/>
      <c r="BA60" s="2278"/>
      <c r="BB60" s="2278"/>
      <c r="BC60" s="2278"/>
      <c r="BD60" s="2278"/>
      <c r="BE60" s="2278"/>
      <c r="BF60" s="2278"/>
      <c r="BG60" s="2278"/>
      <c r="BH60" s="2278"/>
      <c r="BI60" s="2278"/>
      <c r="BJ60" s="2278"/>
      <c r="BK60" s="2278"/>
      <c r="BL60" s="2278"/>
      <c r="BM60" s="2278"/>
      <c r="BN60" s="2278"/>
      <c r="BO60" s="2278"/>
      <c r="BP60" s="2278"/>
      <c r="BQ60" s="2278"/>
      <c r="BR60" s="2278"/>
      <c r="BS60" s="2278"/>
      <c r="BT60" s="2278"/>
      <c r="BU60" s="2278"/>
      <c r="BV60" s="2278"/>
      <c r="BW60" s="2278"/>
      <c r="BX60" s="2278"/>
      <c r="BY60" s="2278"/>
      <c r="BZ60" s="2278"/>
      <c r="CA60" s="2278"/>
      <c r="CB60" s="2278"/>
      <c r="CC60" s="2278"/>
      <c r="CD60" s="2278"/>
      <c r="CE60" s="2278"/>
      <c r="CF60" s="2278"/>
      <c r="CG60" s="2278"/>
      <c r="CH60" s="2278"/>
      <c r="CI60" s="2278"/>
      <c r="CJ60" s="2278"/>
      <c r="CK60" s="2278"/>
      <c r="CL60" s="2278"/>
      <c r="CM60" s="2278"/>
      <c r="CN60" s="2278"/>
      <c r="CO60" s="2278"/>
      <c r="CP60" s="2278"/>
      <c r="CQ60" s="2278"/>
      <c r="CR60" s="2278"/>
      <c r="CS60" s="2278"/>
      <c r="CT60" s="2278"/>
      <c r="CU60" s="2278"/>
      <c r="CV60" s="2278"/>
      <c r="CW60" s="2279"/>
      <c r="CY60" s="1054">
        <f>SUM(CY61:CY66)</f>
        <v>0</v>
      </c>
      <c r="CZ60" s="1054">
        <f t="shared" ref="CZ60" si="126">SUM(CZ61:CZ66)</f>
        <v>0</v>
      </c>
      <c r="DA60" s="1054">
        <f t="shared" ref="DA60" si="127">SUM(DA61:DA66)</f>
        <v>0</v>
      </c>
      <c r="DB60" s="1054">
        <f t="shared" ref="DB60" si="128">SUM(DB61:DB66)</f>
        <v>0</v>
      </c>
      <c r="DC60" s="1054">
        <f t="shared" ref="DC60" si="129">SUM(DC61:DC66)</f>
        <v>0</v>
      </c>
      <c r="DD60" s="1054">
        <f t="shared" ref="DD60" si="130">SUM(DD61:DD66)</f>
        <v>0</v>
      </c>
      <c r="DE60" s="1054">
        <f t="shared" ref="DE60" si="131">SUM(DE61:DE66)</f>
        <v>0</v>
      </c>
      <c r="DF60" s="1054">
        <f t="shared" ref="DF60" si="132">SUM(DF61:DF66)</f>
        <v>0</v>
      </c>
      <c r="DG60" s="1054">
        <f t="shared" ref="DG60" si="133">SUM(DG61:DG66)</f>
        <v>0</v>
      </c>
      <c r="DH60" s="1054">
        <f t="shared" ref="DH60" si="134">SUM(DH61:DH66)</f>
        <v>0</v>
      </c>
      <c r="DI60" s="1054">
        <f t="shared" ref="DI60" si="135">SUM(DI61:DI66)</f>
        <v>0</v>
      </c>
      <c r="DJ60" s="1054">
        <f t="shared" ref="DJ60" si="136">SUM(DJ61:DJ66)</f>
        <v>0</v>
      </c>
      <c r="DK60" s="1054">
        <f t="shared" ref="DK60" si="137">SUM(DK61:DK66)</f>
        <v>0</v>
      </c>
      <c r="DL60" s="1054">
        <f t="shared" ref="DL60" si="138">SUM(DL61:DL66)</f>
        <v>0</v>
      </c>
      <c r="DM60" s="1054">
        <f t="shared" ref="DM60" si="139">SUM(DM61:DM66)</f>
        <v>0</v>
      </c>
      <c r="DN60" s="1054">
        <f t="shared" ref="DN60" si="140">SUM(DN61:DN66)</f>
        <v>0</v>
      </c>
      <c r="DO60" s="1054">
        <f t="shared" ref="DO60" si="141">SUM(DO61:DO66)</f>
        <v>0</v>
      </c>
      <c r="DP60" s="1054">
        <f t="shared" ref="DP60" si="142">SUM(DP61:DP66)</f>
        <v>0</v>
      </c>
      <c r="DQ60" s="1054">
        <f t="shared" ref="DQ60" si="143">SUM(DQ61:DQ66)</f>
        <v>0</v>
      </c>
      <c r="DR60" s="1054">
        <f t="shared" ref="DR60" si="144">SUM(DR61:DR66)</f>
        <v>0</v>
      </c>
      <c r="DS60" s="1054">
        <f t="shared" ref="DS60" si="145">SUM(DS61:DS66)</f>
        <v>0</v>
      </c>
      <c r="DT60" s="1054">
        <f t="shared" ref="DT60" si="146">SUM(DT61:DT66)</f>
        <v>0</v>
      </c>
      <c r="DU60" s="1054">
        <f t="shared" ref="DU60" si="147">SUM(DU61:DU66)</f>
        <v>0</v>
      </c>
      <c r="DV60" s="1054">
        <f t="shared" ref="DV60" si="148">SUM(DV61:DV66)</f>
        <v>0</v>
      </c>
    </row>
    <row r="61" spans="2:126" ht="15.75" hidden="1" x14ac:dyDescent="0.2">
      <c r="B61" s="337" t="s">
        <v>1439</v>
      </c>
      <c r="C61" s="63" t="s">
        <v>57</v>
      </c>
      <c r="D61" s="64" t="e">
        <f>+FINANC!G17</f>
        <v>#REF!</v>
      </c>
      <c r="E61" s="2237"/>
      <c r="F61" s="2238"/>
      <c r="G61" s="2238"/>
      <c r="H61" s="2239"/>
      <c r="I61" s="2237"/>
      <c r="J61" s="2238"/>
      <c r="K61" s="2238"/>
      <c r="L61" s="2239"/>
      <c r="M61" s="2237"/>
      <c r="N61" s="2238"/>
      <c r="O61" s="2238"/>
      <c r="P61" s="2239"/>
      <c r="Q61" s="2237"/>
      <c r="R61" s="2238"/>
      <c r="S61" s="2238"/>
      <c r="T61" s="2239"/>
      <c r="U61" s="2237"/>
      <c r="V61" s="2238"/>
      <c r="W61" s="2238"/>
      <c r="X61" s="2239"/>
      <c r="Y61" s="2237"/>
      <c r="Z61" s="2238"/>
      <c r="AA61" s="2238"/>
      <c r="AB61" s="2239"/>
      <c r="AC61" s="2237"/>
      <c r="AD61" s="2238"/>
      <c r="AE61" s="2238"/>
      <c r="AF61" s="2239"/>
      <c r="AG61" s="2237"/>
      <c r="AH61" s="2238"/>
      <c r="AI61" s="2238"/>
      <c r="AJ61" s="2239"/>
      <c r="AK61" s="2237"/>
      <c r="AL61" s="2238"/>
      <c r="AM61" s="2238"/>
      <c r="AN61" s="2239"/>
      <c r="AO61" s="2237"/>
      <c r="AP61" s="2238"/>
      <c r="AQ61" s="2238"/>
      <c r="AR61" s="2239"/>
      <c r="AS61" s="2237"/>
      <c r="AT61" s="2238"/>
      <c r="AU61" s="2238"/>
      <c r="AV61" s="2239"/>
      <c r="AW61" s="2237"/>
      <c r="AX61" s="2238"/>
      <c r="AY61" s="2238"/>
      <c r="AZ61" s="2239"/>
      <c r="BA61" s="2237"/>
      <c r="BB61" s="2238"/>
      <c r="BC61" s="2238"/>
      <c r="BD61" s="2239"/>
      <c r="BE61" s="2237"/>
      <c r="BF61" s="2238"/>
      <c r="BG61" s="2238"/>
      <c r="BH61" s="2239"/>
      <c r="BI61" s="2237"/>
      <c r="BJ61" s="2238"/>
      <c r="BK61" s="2238"/>
      <c r="BL61" s="2239"/>
      <c r="BM61" s="2237"/>
      <c r="BN61" s="2238"/>
      <c r="BO61" s="2238"/>
      <c r="BP61" s="2239"/>
      <c r="BQ61" s="2237"/>
      <c r="BR61" s="2238"/>
      <c r="BS61" s="2238"/>
      <c r="BT61" s="2239"/>
      <c r="BU61" s="2237"/>
      <c r="BV61" s="2238"/>
      <c r="BW61" s="2238"/>
      <c r="BX61" s="2239"/>
      <c r="BY61" s="2237"/>
      <c r="BZ61" s="2238"/>
      <c r="CA61" s="2238"/>
      <c r="CB61" s="2239"/>
      <c r="CC61" s="2237"/>
      <c r="CD61" s="2238"/>
      <c r="CE61" s="2238"/>
      <c r="CF61" s="2239"/>
      <c r="CG61" s="2237"/>
      <c r="CH61" s="2238"/>
      <c r="CI61" s="2238"/>
      <c r="CJ61" s="2239"/>
      <c r="CK61" s="2237"/>
      <c r="CL61" s="2238"/>
      <c r="CM61" s="2238"/>
      <c r="CN61" s="2239"/>
      <c r="CO61" s="2237"/>
      <c r="CP61" s="2238"/>
      <c r="CQ61" s="2238"/>
      <c r="CR61" s="2239"/>
      <c r="CS61" s="2237"/>
      <c r="CT61" s="2238"/>
      <c r="CU61" s="2238"/>
      <c r="CV61" s="2239"/>
      <c r="CW61" s="1055">
        <f t="shared" ref="CW61:CW66" si="149">SUM(E61:CV61)</f>
        <v>0</v>
      </c>
      <c r="CY61" s="1053">
        <f t="shared" si="29"/>
        <v>0</v>
      </c>
      <c r="CZ61" s="1053">
        <f t="shared" si="30"/>
        <v>0</v>
      </c>
      <c r="DA61" s="1053">
        <f t="shared" si="31"/>
        <v>0</v>
      </c>
      <c r="DB61" s="1053">
        <f t="shared" si="32"/>
        <v>0</v>
      </c>
      <c r="DC61" s="1053">
        <f t="shared" si="33"/>
        <v>0</v>
      </c>
      <c r="DD61" s="1053">
        <f t="shared" si="34"/>
        <v>0</v>
      </c>
      <c r="DE61" s="1053">
        <f t="shared" si="35"/>
        <v>0</v>
      </c>
      <c r="DF61" s="1053">
        <f t="shared" si="36"/>
        <v>0</v>
      </c>
      <c r="DG61" s="1053">
        <f t="shared" si="37"/>
        <v>0</v>
      </c>
      <c r="DH61" s="1053">
        <f t="shared" si="38"/>
        <v>0</v>
      </c>
      <c r="DI61" s="1053">
        <f t="shared" si="39"/>
        <v>0</v>
      </c>
      <c r="DJ61" s="1053">
        <f t="shared" si="40"/>
        <v>0</v>
      </c>
      <c r="DK61" s="1053">
        <f t="shared" si="41"/>
        <v>0</v>
      </c>
      <c r="DL61" s="1053">
        <f t="shared" si="42"/>
        <v>0</v>
      </c>
      <c r="DM61" s="1053">
        <f t="shared" si="43"/>
        <v>0</v>
      </c>
      <c r="DN61" s="1053">
        <f t="shared" si="44"/>
        <v>0</v>
      </c>
      <c r="DO61" s="1053">
        <f t="shared" si="45"/>
        <v>0</v>
      </c>
      <c r="DP61" s="1053">
        <f t="shared" si="46"/>
        <v>0</v>
      </c>
      <c r="DQ61" s="1053">
        <f t="shared" si="47"/>
        <v>0</v>
      </c>
      <c r="DR61" s="1053">
        <f t="shared" si="48"/>
        <v>0</v>
      </c>
      <c r="DS61" s="1053">
        <f t="shared" si="49"/>
        <v>0</v>
      </c>
      <c r="DT61" s="1053">
        <f t="shared" si="50"/>
        <v>0</v>
      </c>
      <c r="DU61" s="1053">
        <f t="shared" si="51"/>
        <v>0</v>
      </c>
      <c r="DV61" s="1053">
        <f t="shared" si="52"/>
        <v>0</v>
      </c>
    </row>
    <row r="62" spans="2:126" ht="15.75" hidden="1" x14ac:dyDescent="0.2">
      <c r="B62" s="337" t="s">
        <v>1440</v>
      </c>
      <c r="C62" s="63" t="s">
        <v>57</v>
      </c>
      <c r="D62" s="64" t="e">
        <f>+FINANC!G17</f>
        <v>#REF!</v>
      </c>
      <c r="E62" s="2237"/>
      <c r="F62" s="2238"/>
      <c r="G62" s="2238"/>
      <c r="H62" s="2239"/>
      <c r="I62" s="2237"/>
      <c r="J62" s="2238"/>
      <c r="K62" s="2238"/>
      <c r="L62" s="2239"/>
      <c r="M62" s="2237"/>
      <c r="N62" s="2238"/>
      <c r="O62" s="2238"/>
      <c r="P62" s="2239"/>
      <c r="Q62" s="2237"/>
      <c r="R62" s="2238"/>
      <c r="S62" s="2238"/>
      <c r="T62" s="2239"/>
      <c r="U62" s="2237"/>
      <c r="V62" s="2238"/>
      <c r="W62" s="2238"/>
      <c r="X62" s="2239"/>
      <c r="Y62" s="2237"/>
      <c r="Z62" s="2238"/>
      <c r="AA62" s="2238"/>
      <c r="AB62" s="2239"/>
      <c r="AC62" s="2237"/>
      <c r="AD62" s="2238"/>
      <c r="AE62" s="2238"/>
      <c r="AF62" s="2239"/>
      <c r="AG62" s="2237"/>
      <c r="AH62" s="2238"/>
      <c r="AI62" s="2238"/>
      <c r="AJ62" s="2239"/>
      <c r="AK62" s="2237"/>
      <c r="AL62" s="2238"/>
      <c r="AM62" s="2238"/>
      <c r="AN62" s="2239"/>
      <c r="AO62" s="2237"/>
      <c r="AP62" s="2238"/>
      <c r="AQ62" s="2238"/>
      <c r="AR62" s="2239"/>
      <c r="AS62" s="2237"/>
      <c r="AT62" s="2238"/>
      <c r="AU62" s="2238"/>
      <c r="AV62" s="2239"/>
      <c r="AW62" s="2237"/>
      <c r="AX62" s="2238"/>
      <c r="AY62" s="2238"/>
      <c r="AZ62" s="2239"/>
      <c r="BA62" s="2237"/>
      <c r="BB62" s="2238"/>
      <c r="BC62" s="2238"/>
      <c r="BD62" s="2239"/>
      <c r="BE62" s="2237"/>
      <c r="BF62" s="2238"/>
      <c r="BG62" s="2238"/>
      <c r="BH62" s="2239"/>
      <c r="BI62" s="2237"/>
      <c r="BJ62" s="2238"/>
      <c r="BK62" s="2238"/>
      <c r="BL62" s="2239"/>
      <c r="BM62" s="2237"/>
      <c r="BN62" s="2238"/>
      <c r="BO62" s="2238"/>
      <c r="BP62" s="2239"/>
      <c r="BQ62" s="2237"/>
      <c r="BR62" s="2238"/>
      <c r="BS62" s="2238"/>
      <c r="BT62" s="2239"/>
      <c r="BU62" s="2237"/>
      <c r="BV62" s="2238"/>
      <c r="BW62" s="2238"/>
      <c r="BX62" s="2239"/>
      <c r="BY62" s="2237"/>
      <c r="BZ62" s="2238"/>
      <c r="CA62" s="2238"/>
      <c r="CB62" s="2239"/>
      <c r="CC62" s="2237"/>
      <c r="CD62" s="2238"/>
      <c r="CE62" s="2238"/>
      <c r="CF62" s="2239"/>
      <c r="CG62" s="2237"/>
      <c r="CH62" s="2238"/>
      <c r="CI62" s="2238"/>
      <c r="CJ62" s="2239"/>
      <c r="CK62" s="2237"/>
      <c r="CL62" s="2238"/>
      <c r="CM62" s="2238"/>
      <c r="CN62" s="2239"/>
      <c r="CO62" s="2237"/>
      <c r="CP62" s="2238"/>
      <c r="CQ62" s="2238"/>
      <c r="CR62" s="2239"/>
      <c r="CS62" s="2237"/>
      <c r="CT62" s="2238"/>
      <c r="CU62" s="2238"/>
      <c r="CV62" s="2239"/>
      <c r="CW62" s="1055">
        <f t="shared" si="149"/>
        <v>0</v>
      </c>
      <c r="CY62" s="1053">
        <f t="shared" si="29"/>
        <v>0</v>
      </c>
      <c r="CZ62" s="1053">
        <f t="shared" si="30"/>
        <v>0</v>
      </c>
      <c r="DA62" s="1053">
        <f t="shared" si="31"/>
        <v>0</v>
      </c>
      <c r="DB62" s="1053">
        <f t="shared" si="32"/>
        <v>0</v>
      </c>
      <c r="DC62" s="1053">
        <f t="shared" si="33"/>
        <v>0</v>
      </c>
      <c r="DD62" s="1053">
        <f t="shared" si="34"/>
        <v>0</v>
      </c>
      <c r="DE62" s="1053">
        <f t="shared" si="35"/>
        <v>0</v>
      </c>
      <c r="DF62" s="1053">
        <f t="shared" si="36"/>
        <v>0</v>
      </c>
      <c r="DG62" s="1053">
        <f t="shared" si="37"/>
        <v>0</v>
      </c>
      <c r="DH62" s="1053">
        <f t="shared" si="38"/>
        <v>0</v>
      </c>
      <c r="DI62" s="1053">
        <f t="shared" si="39"/>
        <v>0</v>
      </c>
      <c r="DJ62" s="1053">
        <f t="shared" si="40"/>
        <v>0</v>
      </c>
      <c r="DK62" s="1053">
        <f t="shared" si="41"/>
        <v>0</v>
      </c>
      <c r="DL62" s="1053">
        <f t="shared" si="42"/>
        <v>0</v>
      </c>
      <c r="DM62" s="1053">
        <f t="shared" si="43"/>
        <v>0</v>
      </c>
      <c r="DN62" s="1053">
        <f t="shared" si="44"/>
        <v>0</v>
      </c>
      <c r="DO62" s="1053">
        <f t="shared" si="45"/>
        <v>0</v>
      </c>
      <c r="DP62" s="1053">
        <f t="shared" si="46"/>
        <v>0</v>
      </c>
      <c r="DQ62" s="1053">
        <f t="shared" si="47"/>
        <v>0</v>
      </c>
      <c r="DR62" s="1053">
        <f t="shared" si="48"/>
        <v>0</v>
      </c>
      <c r="DS62" s="1053">
        <f t="shared" si="49"/>
        <v>0</v>
      </c>
      <c r="DT62" s="1053">
        <f t="shared" si="50"/>
        <v>0</v>
      </c>
      <c r="DU62" s="1053">
        <f t="shared" si="51"/>
        <v>0</v>
      </c>
      <c r="DV62" s="1053">
        <f t="shared" si="52"/>
        <v>0</v>
      </c>
    </row>
    <row r="63" spans="2:126" ht="15.75" hidden="1" x14ac:dyDescent="0.2">
      <c r="B63" s="337" t="s">
        <v>1441</v>
      </c>
      <c r="C63" s="65" t="str">
        <f t="shared" si="125"/>
        <v>Has</v>
      </c>
      <c r="D63" s="64" t="e">
        <f>+FINANC!G17</f>
        <v>#REF!</v>
      </c>
      <c r="E63" s="2237"/>
      <c r="F63" s="2238"/>
      <c r="G63" s="2238"/>
      <c r="H63" s="2239"/>
      <c r="I63" s="2237"/>
      <c r="J63" s="2238"/>
      <c r="K63" s="2238"/>
      <c r="L63" s="2239"/>
      <c r="M63" s="2237"/>
      <c r="N63" s="2238"/>
      <c r="O63" s="2238"/>
      <c r="P63" s="2239"/>
      <c r="Q63" s="2237"/>
      <c r="R63" s="2238"/>
      <c r="S63" s="2238"/>
      <c r="T63" s="2239"/>
      <c r="U63" s="2237"/>
      <c r="V63" s="2238"/>
      <c r="W63" s="2238"/>
      <c r="X63" s="2239"/>
      <c r="Y63" s="2237"/>
      <c r="Z63" s="2238"/>
      <c r="AA63" s="2238"/>
      <c r="AB63" s="2239"/>
      <c r="AC63" s="2237"/>
      <c r="AD63" s="2238"/>
      <c r="AE63" s="2238"/>
      <c r="AF63" s="2239"/>
      <c r="AG63" s="2237"/>
      <c r="AH63" s="2238"/>
      <c r="AI63" s="2238"/>
      <c r="AJ63" s="2239"/>
      <c r="AK63" s="2237"/>
      <c r="AL63" s="2238"/>
      <c r="AM63" s="2238"/>
      <c r="AN63" s="2239"/>
      <c r="AO63" s="2237"/>
      <c r="AP63" s="2238"/>
      <c r="AQ63" s="2238"/>
      <c r="AR63" s="2239"/>
      <c r="AS63" s="2237"/>
      <c r="AT63" s="2238"/>
      <c r="AU63" s="2238"/>
      <c r="AV63" s="2239"/>
      <c r="AW63" s="2237"/>
      <c r="AX63" s="2238"/>
      <c r="AY63" s="2238"/>
      <c r="AZ63" s="2239"/>
      <c r="BA63" s="2237"/>
      <c r="BB63" s="2238"/>
      <c r="BC63" s="2238"/>
      <c r="BD63" s="2239"/>
      <c r="BE63" s="2237"/>
      <c r="BF63" s="2238"/>
      <c r="BG63" s="2238"/>
      <c r="BH63" s="2239"/>
      <c r="BI63" s="2237"/>
      <c r="BJ63" s="2238"/>
      <c r="BK63" s="2238"/>
      <c r="BL63" s="2239"/>
      <c r="BM63" s="2237"/>
      <c r="BN63" s="2238"/>
      <c r="BO63" s="2238"/>
      <c r="BP63" s="2239"/>
      <c r="BQ63" s="2237"/>
      <c r="BR63" s="2238"/>
      <c r="BS63" s="2238"/>
      <c r="BT63" s="2239"/>
      <c r="BU63" s="2237"/>
      <c r="BV63" s="2238"/>
      <c r="BW63" s="2238"/>
      <c r="BX63" s="2239"/>
      <c r="BY63" s="2237"/>
      <c r="BZ63" s="2238"/>
      <c r="CA63" s="2238"/>
      <c r="CB63" s="2239"/>
      <c r="CC63" s="2237"/>
      <c r="CD63" s="2238"/>
      <c r="CE63" s="2238"/>
      <c r="CF63" s="2239"/>
      <c r="CG63" s="2237"/>
      <c r="CH63" s="2238"/>
      <c r="CI63" s="2238"/>
      <c r="CJ63" s="2239"/>
      <c r="CK63" s="2237"/>
      <c r="CL63" s="2238"/>
      <c r="CM63" s="2238"/>
      <c r="CN63" s="2239"/>
      <c r="CO63" s="2237"/>
      <c r="CP63" s="2238"/>
      <c r="CQ63" s="2238"/>
      <c r="CR63" s="2239"/>
      <c r="CS63" s="2237"/>
      <c r="CT63" s="2238"/>
      <c r="CU63" s="2238"/>
      <c r="CV63" s="2239"/>
      <c r="CW63" s="1055">
        <f t="shared" si="149"/>
        <v>0</v>
      </c>
      <c r="CY63" s="1053">
        <f t="shared" si="29"/>
        <v>0</v>
      </c>
      <c r="CZ63" s="1053">
        <f t="shared" si="30"/>
        <v>0</v>
      </c>
      <c r="DA63" s="1053">
        <f t="shared" si="31"/>
        <v>0</v>
      </c>
      <c r="DB63" s="1053">
        <f t="shared" si="32"/>
        <v>0</v>
      </c>
      <c r="DC63" s="1053">
        <f t="shared" si="33"/>
        <v>0</v>
      </c>
      <c r="DD63" s="1053">
        <f t="shared" si="34"/>
        <v>0</v>
      </c>
      <c r="DE63" s="1053">
        <f t="shared" si="35"/>
        <v>0</v>
      </c>
      <c r="DF63" s="1053">
        <f t="shared" si="36"/>
        <v>0</v>
      </c>
      <c r="DG63" s="1053">
        <f t="shared" si="37"/>
        <v>0</v>
      </c>
      <c r="DH63" s="1053">
        <f t="shared" si="38"/>
        <v>0</v>
      </c>
      <c r="DI63" s="1053">
        <f t="shared" si="39"/>
        <v>0</v>
      </c>
      <c r="DJ63" s="1053">
        <f t="shared" si="40"/>
        <v>0</v>
      </c>
      <c r="DK63" s="1053">
        <f t="shared" si="41"/>
        <v>0</v>
      </c>
      <c r="DL63" s="1053">
        <f t="shared" si="42"/>
        <v>0</v>
      </c>
      <c r="DM63" s="1053">
        <f t="shared" si="43"/>
        <v>0</v>
      </c>
      <c r="DN63" s="1053">
        <f t="shared" si="44"/>
        <v>0</v>
      </c>
      <c r="DO63" s="1053">
        <f t="shared" si="45"/>
        <v>0</v>
      </c>
      <c r="DP63" s="1053">
        <f t="shared" si="46"/>
        <v>0</v>
      </c>
      <c r="DQ63" s="1053">
        <f t="shared" si="47"/>
        <v>0</v>
      </c>
      <c r="DR63" s="1053">
        <f t="shared" si="48"/>
        <v>0</v>
      </c>
      <c r="DS63" s="1053">
        <f t="shared" si="49"/>
        <v>0</v>
      </c>
      <c r="DT63" s="1053">
        <f t="shared" si="50"/>
        <v>0</v>
      </c>
      <c r="DU63" s="1053">
        <f t="shared" si="51"/>
        <v>0</v>
      </c>
      <c r="DV63" s="1053">
        <f t="shared" si="52"/>
        <v>0</v>
      </c>
    </row>
    <row r="64" spans="2:126" ht="15.75" hidden="1" x14ac:dyDescent="0.2">
      <c r="B64" s="337" t="s">
        <v>1442</v>
      </c>
      <c r="C64" s="65" t="s">
        <v>97</v>
      </c>
      <c r="D64" s="64" t="e">
        <f>+ESTABLECIMIENTO!#REF!</f>
        <v>#REF!</v>
      </c>
      <c r="E64" s="2237"/>
      <c r="F64" s="2238"/>
      <c r="G64" s="2238"/>
      <c r="H64" s="2239"/>
      <c r="I64" s="2237"/>
      <c r="J64" s="2238"/>
      <c r="K64" s="2238"/>
      <c r="L64" s="2239"/>
      <c r="M64" s="2237"/>
      <c r="N64" s="2238"/>
      <c r="O64" s="2238"/>
      <c r="P64" s="2239"/>
      <c r="Q64" s="2237"/>
      <c r="R64" s="2238"/>
      <c r="S64" s="2238"/>
      <c r="T64" s="2239"/>
      <c r="U64" s="2237"/>
      <c r="V64" s="2238"/>
      <c r="W64" s="2238"/>
      <c r="X64" s="2239"/>
      <c r="Y64" s="2237"/>
      <c r="Z64" s="2238"/>
      <c r="AA64" s="2238"/>
      <c r="AB64" s="2239"/>
      <c r="AC64" s="2237"/>
      <c r="AD64" s="2238"/>
      <c r="AE64" s="2238"/>
      <c r="AF64" s="2239"/>
      <c r="AG64" s="2237"/>
      <c r="AH64" s="2238"/>
      <c r="AI64" s="2238"/>
      <c r="AJ64" s="2239"/>
      <c r="AK64" s="2237"/>
      <c r="AL64" s="2238"/>
      <c r="AM64" s="2238"/>
      <c r="AN64" s="2239"/>
      <c r="AO64" s="2237"/>
      <c r="AP64" s="2238"/>
      <c r="AQ64" s="2238"/>
      <c r="AR64" s="2239"/>
      <c r="AS64" s="2237"/>
      <c r="AT64" s="2238"/>
      <c r="AU64" s="2238"/>
      <c r="AV64" s="2239"/>
      <c r="AW64" s="2237"/>
      <c r="AX64" s="2238"/>
      <c r="AY64" s="2238"/>
      <c r="AZ64" s="2239"/>
      <c r="BA64" s="2237"/>
      <c r="BB64" s="2238"/>
      <c r="BC64" s="2238"/>
      <c r="BD64" s="2239"/>
      <c r="BE64" s="2237"/>
      <c r="BF64" s="2238"/>
      <c r="BG64" s="2238"/>
      <c r="BH64" s="2239"/>
      <c r="BI64" s="2237"/>
      <c r="BJ64" s="2238"/>
      <c r="BK64" s="2238"/>
      <c r="BL64" s="2239"/>
      <c r="BM64" s="2237"/>
      <c r="BN64" s="2238"/>
      <c r="BO64" s="2238"/>
      <c r="BP64" s="2239"/>
      <c r="BQ64" s="2237"/>
      <c r="BR64" s="2238"/>
      <c r="BS64" s="2238"/>
      <c r="BT64" s="2239"/>
      <c r="BU64" s="2237"/>
      <c r="BV64" s="2238"/>
      <c r="BW64" s="2238"/>
      <c r="BX64" s="2239"/>
      <c r="BY64" s="2237"/>
      <c r="BZ64" s="2238"/>
      <c r="CA64" s="2238"/>
      <c r="CB64" s="2239"/>
      <c r="CC64" s="2237"/>
      <c r="CD64" s="2238"/>
      <c r="CE64" s="2238"/>
      <c r="CF64" s="2239"/>
      <c r="CG64" s="2237"/>
      <c r="CH64" s="2238"/>
      <c r="CI64" s="2238"/>
      <c r="CJ64" s="2239"/>
      <c r="CK64" s="2237"/>
      <c r="CL64" s="2238"/>
      <c r="CM64" s="2238"/>
      <c r="CN64" s="2239"/>
      <c r="CO64" s="2237"/>
      <c r="CP64" s="2238"/>
      <c r="CQ64" s="2238"/>
      <c r="CR64" s="2239"/>
      <c r="CS64" s="2237"/>
      <c r="CT64" s="2238"/>
      <c r="CU64" s="2238"/>
      <c r="CV64" s="2239"/>
      <c r="CW64" s="1055">
        <f t="shared" si="149"/>
        <v>0</v>
      </c>
      <c r="CY64" s="1053">
        <f t="shared" si="29"/>
        <v>0</v>
      </c>
      <c r="CZ64" s="1053">
        <f t="shared" si="30"/>
        <v>0</v>
      </c>
      <c r="DA64" s="1053">
        <f t="shared" si="31"/>
        <v>0</v>
      </c>
      <c r="DB64" s="1053">
        <f t="shared" si="32"/>
        <v>0</v>
      </c>
      <c r="DC64" s="1053">
        <f t="shared" si="33"/>
        <v>0</v>
      </c>
      <c r="DD64" s="1053">
        <f t="shared" si="34"/>
        <v>0</v>
      </c>
      <c r="DE64" s="1053">
        <f t="shared" si="35"/>
        <v>0</v>
      </c>
      <c r="DF64" s="1053">
        <f t="shared" si="36"/>
        <v>0</v>
      </c>
      <c r="DG64" s="1053">
        <f t="shared" si="37"/>
        <v>0</v>
      </c>
      <c r="DH64" s="1053">
        <f t="shared" si="38"/>
        <v>0</v>
      </c>
      <c r="DI64" s="1053">
        <f t="shared" si="39"/>
        <v>0</v>
      </c>
      <c r="DJ64" s="1053">
        <f t="shared" si="40"/>
        <v>0</v>
      </c>
      <c r="DK64" s="1053">
        <f t="shared" si="41"/>
        <v>0</v>
      </c>
      <c r="DL64" s="1053">
        <f t="shared" si="42"/>
        <v>0</v>
      </c>
      <c r="DM64" s="1053">
        <f t="shared" si="43"/>
        <v>0</v>
      </c>
      <c r="DN64" s="1053">
        <f t="shared" si="44"/>
        <v>0</v>
      </c>
      <c r="DO64" s="1053">
        <f t="shared" si="45"/>
        <v>0</v>
      </c>
      <c r="DP64" s="1053">
        <f t="shared" si="46"/>
        <v>0</v>
      </c>
      <c r="DQ64" s="1053">
        <f t="shared" si="47"/>
        <v>0</v>
      </c>
      <c r="DR64" s="1053">
        <f t="shared" si="48"/>
        <v>0</v>
      </c>
      <c r="DS64" s="1053">
        <f t="shared" si="49"/>
        <v>0</v>
      </c>
      <c r="DT64" s="1053">
        <f t="shared" si="50"/>
        <v>0</v>
      </c>
      <c r="DU64" s="1053">
        <f t="shared" si="51"/>
        <v>0</v>
      </c>
      <c r="DV64" s="1053">
        <f t="shared" si="52"/>
        <v>0</v>
      </c>
    </row>
    <row r="65" spans="2:126" ht="18.75" hidden="1" customHeight="1" x14ac:dyDescent="0.2">
      <c r="B65" s="337" t="s">
        <v>1443</v>
      </c>
      <c r="C65" s="65" t="s">
        <v>57</v>
      </c>
      <c r="D65" s="64" t="e">
        <f>+IF(ESTABLECIMIENTO!#REF!&gt;0,ESTABLECIMIENTO!#REF!,0)</f>
        <v>#REF!</v>
      </c>
      <c r="E65" s="2237"/>
      <c r="F65" s="2238"/>
      <c r="G65" s="2238"/>
      <c r="H65" s="2239"/>
      <c r="I65" s="2237"/>
      <c r="J65" s="2238"/>
      <c r="K65" s="2238"/>
      <c r="L65" s="2239"/>
      <c r="M65" s="2237"/>
      <c r="N65" s="2238"/>
      <c r="O65" s="2238"/>
      <c r="P65" s="2239"/>
      <c r="Q65" s="2237"/>
      <c r="R65" s="2238"/>
      <c r="S65" s="2238"/>
      <c r="T65" s="2239"/>
      <c r="U65" s="2237"/>
      <c r="V65" s="2238"/>
      <c r="W65" s="2238"/>
      <c r="X65" s="2239"/>
      <c r="Y65" s="2237"/>
      <c r="Z65" s="2238"/>
      <c r="AA65" s="2238"/>
      <c r="AB65" s="2239"/>
      <c r="AC65" s="2237"/>
      <c r="AD65" s="2238"/>
      <c r="AE65" s="2238"/>
      <c r="AF65" s="2239"/>
      <c r="AG65" s="2237"/>
      <c r="AH65" s="2238"/>
      <c r="AI65" s="2238"/>
      <c r="AJ65" s="2239"/>
      <c r="AK65" s="2237"/>
      <c r="AL65" s="2238"/>
      <c r="AM65" s="2238"/>
      <c r="AN65" s="2239"/>
      <c r="AO65" s="2237"/>
      <c r="AP65" s="2238"/>
      <c r="AQ65" s="2238"/>
      <c r="AR65" s="2239"/>
      <c r="AS65" s="2237"/>
      <c r="AT65" s="2238"/>
      <c r="AU65" s="2238"/>
      <c r="AV65" s="2239"/>
      <c r="AW65" s="2237"/>
      <c r="AX65" s="2238"/>
      <c r="AY65" s="2238"/>
      <c r="AZ65" s="2239"/>
      <c r="BA65" s="2237"/>
      <c r="BB65" s="2238"/>
      <c r="BC65" s="2238"/>
      <c r="BD65" s="2239"/>
      <c r="BE65" s="2237"/>
      <c r="BF65" s="2238"/>
      <c r="BG65" s="2238"/>
      <c r="BH65" s="2239"/>
      <c r="BI65" s="2237"/>
      <c r="BJ65" s="2238"/>
      <c r="BK65" s="2238"/>
      <c r="BL65" s="2239"/>
      <c r="BM65" s="2237"/>
      <c r="BN65" s="2238"/>
      <c r="BO65" s="2238"/>
      <c r="BP65" s="2239"/>
      <c r="BQ65" s="2237"/>
      <c r="BR65" s="2238"/>
      <c r="BS65" s="2238"/>
      <c r="BT65" s="2239"/>
      <c r="BU65" s="2237"/>
      <c r="BV65" s="2238"/>
      <c r="BW65" s="2238"/>
      <c r="BX65" s="2239"/>
      <c r="BY65" s="2237"/>
      <c r="BZ65" s="2238"/>
      <c r="CA65" s="2238"/>
      <c r="CB65" s="2239"/>
      <c r="CC65" s="2237"/>
      <c r="CD65" s="2238"/>
      <c r="CE65" s="2238"/>
      <c r="CF65" s="2239"/>
      <c r="CG65" s="2237"/>
      <c r="CH65" s="2238"/>
      <c r="CI65" s="2238"/>
      <c r="CJ65" s="2239"/>
      <c r="CK65" s="2237"/>
      <c r="CL65" s="2238"/>
      <c r="CM65" s="2238"/>
      <c r="CN65" s="2239"/>
      <c r="CO65" s="2237"/>
      <c r="CP65" s="2238"/>
      <c r="CQ65" s="2238"/>
      <c r="CR65" s="2239"/>
      <c r="CS65" s="2237"/>
      <c r="CT65" s="2238"/>
      <c r="CU65" s="2238"/>
      <c r="CV65" s="2239"/>
      <c r="CW65" s="1055">
        <f t="shared" si="149"/>
        <v>0</v>
      </c>
      <c r="CX65" s="231"/>
      <c r="CY65" s="1053">
        <f t="shared" si="29"/>
        <v>0</v>
      </c>
      <c r="CZ65" s="1053">
        <f t="shared" si="30"/>
        <v>0</v>
      </c>
      <c r="DA65" s="1053">
        <f t="shared" si="31"/>
        <v>0</v>
      </c>
      <c r="DB65" s="1053">
        <f t="shared" si="32"/>
        <v>0</v>
      </c>
      <c r="DC65" s="1053">
        <f t="shared" si="33"/>
        <v>0</v>
      </c>
      <c r="DD65" s="1053">
        <f t="shared" si="34"/>
        <v>0</v>
      </c>
      <c r="DE65" s="1053">
        <f t="shared" si="35"/>
        <v>0</v>
      </c>
      <c r="DF65" s="1053">
        <f t="shared" si="36"/>
        <v>0</v>
      </c>
      <c r="DG65" s="1053">
        <f t="shared" si="37"/>
        <v>0</v>
      </c>
      <c r="DH65" s="1053">
        <f t="shared" si="38"/>
        <v>0</v>
      </c>
      <c r="DI65" s="1053">
        <f t="shared" si="39"/>
        <v>0</v>
      </c>
      <c r="DJ65" s="1053">
        <f t="shared" si="40"/>
        <v>0</v>
      </c>
      <c r="DK65" s="1053">
        <f t="shared" si="41"/>
        <v>0</v>
      </c>
      <c r="DL65" s="1053">
        <f t="shared" si="42"/>
        <v>0</v>
      </c>
      <c r="DM65" s="1053">
        <f t="shared" si="43"/>
        <v>0</v>
      </c>
      <c r="DN65" s="1053">
        <f t="shared" si="44"/>
        <v>0</v>
      </c>
      <c r="DO65" s="1053">
        <f t="shared" si="45"/>
        <v>0</v>
      </c>
      <c r="DP65" s="1053">
        <f t="shared" si="46"/>
        <v>0</v>
      </c>
      <c r="DQ65" s="1053">
        <f t="shared" si="47"/>
        <v>0</v>
      </c>
      <c r="DR65" s="1053">
        <f t="shared" si="48"/>
        <v>0</v>
      </c>
      <c r="DS65" s="1053">
        <f t="shared" si="49"/>
        <v>0</v>
      </c>
      <c r="DT65" s="1053">
        <f t="shared" si="50"/>
        <v>0</v>
      </c>
      <c r="DU65" s="1053">
        <f t="shared" si="51"/>
        <v>0</v>
      </c>
      <c r="DV65" s="1053">
        <f t="shared" si="52"/>
        <v>0</v>
      </c>
    </row>
    <row r="66" spans="2:126" ht="15.75" hidden="1" x14ac:dyDescent="0.2">
      <c r="B66" s="337" t="s">
        <v>1444</v>
      </c>
      <c r="C66" s="63" t="s">
        <v>106</v>
      </c>
      <c r="D66" s="64" t="e">
        <f>+ESTABLECIMIENTO!#REF!</f>
        <v>#REF!</v>
      </c>
      <c r="E66" s="2237"/>
      <c r="F66" s="2238"/>
      <c r="G66" s="2238"/>
      <c r="H66" s="2239"/>
      <c r="I66" s="2237"/>
      <c r="J66" s="2238"/>
      <c r="K66" s="2238"/>
      <c r="L66" s="2239"/>
      <c r="M66" s="2237"/>
      <c r="N66" s="2238"/>
      <c r="O66" s="2238"/>
      <c r="P66" s="2239"/>
      <c r="Q66" s="2237"/>
      <c r="R66" s="2238"/>
      <c r="S66" s="2238"/>
      <c r="T66" s="2239"/>
      <c r="U66" s="2237"/>
      <c r="V66" s="2238"/>
      <c r="W66" s="2238"/>
      <c r="X66" s="2239"/>
      <c r="Y66" s="2237"/>
      <c r="Z66" s="2238"/>
      <c r="AA66" s="2238"/>
      <c r="AB66" s="2239"/>
      <c r="AC66" s="2237"/>
      <c r="AD66" s="2238"/>
      <c r="AE66" s="2238"/>
      <c r="AF66" s="2239"/>
      <c r="AG66" s="2237"/>
      <c r="AH66" s="2238"/>
      <c r="AI66" s="2238"/>
      <c r="AJ66" s="2239"/>
      <c r="AK66" s="2237"/>
      <c r="AL66" s="2238"/>
      <c r="AM66" s="2238"/>
      <c r="AN66" s="2239"/>
      <c r="AO66" s="2237"/>
      <c r="AP66" s="2238"/>
      <c r="AQ66" s="2238"/>
      <c r="AR66" s="2239"/>
      <c r="AS66" s="2237"/>
      <c r="AT66" s="2238"/>
      <c r="AU66" s="2238"/>
      <c r="AV66" s="2239"/>
      <c r="AW66" s="2237"/>
      <c r="AX66" s="2238"/>
      <c r="AY66" s="2238"/>
      <c r="AZ66" s="2239"/>
      <c r="BA66" s="2237"/>
      <c r="BB66" s="2238"/>
      <c r="BC66" s="2238"/>
      <c r="BD66" s="2239"/>
      <c r="BE66" s="2237"/>
      <c r="BF66" s="2238"/>
      <c r="BG66" s="2238"/>
      <c r="BH66" s="2239"/>
      <c r="BI66" s="2237"/>
      <c r="BJ66" s="2238"/>
      <c r="BK66" s="2238"/>
      <c r="BL66" s="2239"/>
      <c r="BM66" s="2237"/>
      <c r="BN66" s="2238"/>
      <c r="BO66" s="2238"/>
      <c r="BP66" s="2239"/>
      <c r="BQ66" s="2237"/>
      <c r="BR66" s="2238"/>
      <c r="BS66" s="2238"/>
      <c r="BT66" s="2239"/>
      <c r="BU66" s="2237"/>
      <c r="BV66" s="2238"/>
      <c r="BW66" s="2238"/>
      <c r="BX66" s="2239"/>
      <c r="BY66" s="2237"/>
      <c r="BZ66" s="2238"/>
      <c r="CA66" s="2238"/>
      <c r="CB66" s="2239"/>
      <c r="CC66" s="2237"/>
      <c r="CD66" s="2238"/>
      <c r="CE66" s="2238"/>
      <c r="CF66" s="2239"/>
      <c r="CG66" s="2237"/>
      <c r="CH66" s="2238"/>
      <c r="CI66" s="2238"/>
      <c r="CJ66" s="2239"/>
      <c r="CK66" s="2237"/>
      <c r="CL66" s="2238"/>
      <c r="CM66" s="2238"/>
      <c r="CN66" s="2239"/>
      <c r="CO66" s="2237"/>
      <c r="CP66" s="2238"/>
      <c r="CQ66" s="2238"/>
      <c r="CR66" s="2239"/>
      <c r="CS66" s="2237"/>
      <c r="CT66" s="2238"/>
      <c r="CU66" s="2238"/>
      <c r="CV66" s="2239"/>
      <c r="CW66" s="1055">
        <f t="shared" si="149"/>
        <v>0</v>
      </c>
      <c r="CY66" s="1053">
        <f t="shared" si="29"/>
        <v>0</v>
      </c>
      <c r="CZ66" s="1053">
        <f t="shared" si="30"/>
        <v>0</v>
      </c>
      <c r="DA66" s="1053">
        <f t="shared" si="31"/>
        <v>0</v>
      </c>
      <c r="DB66" s="1053">
        <f t="shared" si="32"/>
        <v>0</v>
      </c>
      <c r="DC66" s="1053">
        <f t="shared" si="33"/>
        <v>0</v>
      </c>
      <c r="DD66" s="1053">
        <f t="shared" si="34"/>
        <v>0</v>
      </c>
      <c r="DE66" s="1053">
        <f t="shared" si="35"/>
        <v>0</v>
      </c>
      <c r="DF66" s="1053">
        <f t="shared" si="36"/>
        <v>0</v>
      </c>
      <c r="DG66" s="1053">
        <f t="shared" si="37"/>
        <v>0</v>
      </c>
      <c r="DH66" s="1053">
        <f t="shared" si="38"/>
        <v>0</v>
      </c>
      <c r="DI66" s="1053">
        <f t="shared" si="39"/>
        <v>0</v>
      </c>
      <c r="DJ66" s="1053">
        <f t="shared" si="40"/>
        <v>0</v>
      </c>
      <c r="DK66" s="1053">
        <f t="shared" si="41"/>
        <v>0</v>
      </c>
      <c r="DL66" s="1053">
        <f t="shared" si="42"/>
        <v>0</v>
      </c>
      <c r="DM66" s="1053">
        <f t="shared" si="43"/>
        <v>0</v>
      </c>
      <c r="DN66" s="1053">
        <f t="shared" si="44"/>
        <v>0</v>
      </c>
      <c r="DO66" s="1053">
        <f t="shared" si="45"/>
        <v>0</v>
      </c>
      <c r="DP66" s="1053">
        <f t="shared" si="46"/>
        <v>0</v>
      </c>
      <c r="DQ66" s="1053">
        <f t="shared" si="47"/>
        <v>0</v>
      </c>
      <c r="DR66" s="1053">
        <f t="shared" si="48"/>
        <v>0</v>
      </c>
      <c r="DS66" s="1053">
        <f t="shared" si="49"/>
        <v>0</v>
      </c>
      <c r="DT66" s="1053">
        <f t="shared" si="50"/>
        <v>0</v>
      </c>
      <c r="DU66" s="1053">
        <f t="shared" si="51"/>
        <v>0</v>
      </c>
      <c r="DV66" s="1053">
        <f t="shared" si="52"/>
        <v>0</v>
      </c>
    </row>
    <row r="67" spans="2:126" ht="15.75" hidden="1" x14ac:dyDescent="0.2">
      <c r="B67" s="336">
        <f>OBJETIVOS!D31</f>
        <v>0</v>
      </c>
      <c r="C67" s="2277"/>
      <c r="D67" s="2278"/>
      <c r="E67" s="2278"/>
      <c r="F67" s="2278"/>
      <c r="G67" s="2278"/>
      <c r="H67" s="2278"/>
      <c r="I67" s="2278"/>
      <c r="J67" s="2278"/>
      <c r="K67" s="2278"/>
      <c r="L67" s="2278"/>
      <c r="M67" s="2278"/>
      <c r="N67" s="2278"/>
      <c r="O67" s="2278"/>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AV67" s="2278"/>
      <c r="AW67" s="2278"/>
      <c r="AX67" s="2278"/>
      <c r="AY67" s="2278"/>
      <c r="AZ67" s="2278"/>
      <c r="BA67" s="2278"/>
      <c r="BB67" s="2278"/>
      <c r="BC67" s="2278"/>
      <c r="BD67" s="2278"/>
      <c r="BE67" s="2278"/>
      <c r="BF67" s="2278"/>
      <c r="BG67" s="2278"/>
      <c r="BH67" s="2278"/>
      <c r="BI67" s="2278"/>
      <c r="BJ67" s="2278"/>
      <c r="BK67" s="2278"/>
      <c r="BL67" s="2278"/>
      <c r="BM67" s="2278"/>
      <c r="BN67" s="2278"/>
      <c r="BO67" s="2278"/>
      <c r="BP67" s="2278"/>
      <c r="BQ67" s="2278"/>
      <c r="BR67" s="2278"/>
      <c r="BS67" s="2278"/>
      <c r="BT67" s="2278"/>
      <c r="BU67" s="2278"/>
      <c r="BV67" s="2278"/>
      <c r="BW67" s="2278"/>
      <c r="BX67" s="2278"/>
      <c r="BY67" s="2278"/>
      <c r="BZ67" s="2278"/>
      <c r="CA67" s="2278"/>
      <c r="CB67" s="2278"/>
      <c r="CC67" s="2278"/>
      <c r="CD67" s="2278"/>
      <c r="CE67" s="2278"/>
      <c r="CF67" s="2278"/>
      <c r="CG67" s="2278"/>
      <c r="CH67" s="2278"/>
      <c r="CI67" s="2278"/>
      <c r="CJ67" s="2278"/>
      <c r="CK67" s="2278"/>
      <c r="CL67" s="2278"/>
      <c r="CM67" s="2278"/>
      <c r="CN67" s="2278"/>
      <c r="CO67" s="2278"/>
      <c r="CP67" s="2278"/>
      <c r="CQ67" s="2278"/>
      <c r="CR67" s="2278"/>
      <c r="CS67" s="2278"/>
      <c r="CT67" s="2278"/>
      <c r="CU67" s="2278"/>
      <c r="CV67" s="2278"/>
      <c r="CW67" s="2279"/>
      <c r="CY67" s="1054">
        <f>SUM(CY68:CY73)</f>
        <v>0</v>
      </c>
      <c r="CZ67" s="1054">
        <f t="shared" ref="CZ67" si="150">SUM(CZ68:CZ73)</f>
        <v>0</v>
      </c>
      <c r="DA67" s="1054">
        <f t="shared" ref="DA67" si="151">SUM(DA68:DA73)</f>
        <v>0</v>
      </c>
      <c r="DB67" s="1054">
        <f t="shared" ref="DB67" si="152">SUM(DB68:DB73)</f>
        <v>0</v>
      </c>
      <c r="DC67" s="1054">
        <f t="shared" ref="DC67" si="153">SUM(DC68:DC73)</f>
        <v>0</v>
      </c>
      <c r="DD67" s="1054">
        <f t="shared" ref="DD67" si="154">SUM(DD68:DD73)</f>
        <v>0</v>
      </c>
      <c r="DE67" s="1054">
        <f t="shared" ref="DE67" si="155">SUM(DE68:DE73)</f>
        <v>0</v>
      </c>
      <c r="DF67" s="1054">
        <f t="shared" ref="DF67" si="156">SUM(DF68:DF73)</f>
        <v>0</v>
      </c>
      <c r="DG67" s="1054">
        <f t="shared" ref="DG67" si="157">SUM(DG68:DG73)</f>
        <v>0</v>
      </c>
      <c r="DH67" s="1054">
        <f t="shared" ref="DH67" si="158">SUM(DH68:DH73)</f>
        <v>0</v>
      </c>
      <c r="DI67" s="1054">
        <f t="shared" ref="DI67" si="159">SUM(DI68:DI73)</f>
        <v>0</v>
      </c>
      <c r="DJ67" s="1054">
        <f t="shared" ref="DJ67" si="160">SUM(DJ68:DJ73)</f>
        <v>0</v>
      </c>
      <c r="DK67" s="1054">
        <f t="shared" ref="DK67" si="161">SUM(DK68:DK73)</f>
        <v>0</v>
      </c>
      <c r="DL67" s="1054">
        <f t="shared" ref="DL67" si="162">SUM(DL68:DL73)</f>
        <v>0</v>
      </c>
      <c r="DM67" s="1054">
        <f t="shared" ref="DM67" si="163">SUM(DM68:DM73)</f>
        <v>0</v>
      </c>
      <c r="DN67" s="1054">
        <f t="shared" ref="DN67" si="164">SUM(DN68:DN73)</f>
        <v>0</v>
      </c>
      <c r="DO67" s="1054">
        <f t="shared" ref="DO67" si="165">SUM(DO68:DO73)</f>
        <v>0</v>
      </c>
      <c r="DP67" s="1054">
        <f t="shared" ref="DP67" si="166">SUM(DP68:DP73)</f>
        <v>0</v>
      </c>
      <c r="DQ67" s="1054">
        <f t="shared" ref="DQ67" si="167">SUM(DQ68:DQ73)</f>
        <v>0</v>
      </c>
      <c r="DR67" s="1054">
        <f t="shared" ref="DR67" si="168">SUM(DR68:DR73)</f>
        <v>0</v>
      </c>
      <c r="DS67" s="1054">
        <f t="shared" ref="DS67" si="169">SUM(DS68:DS73)</f>
        <v>0</v>
      </c>
      <c r="DT67" s="1054">
        <f t="shared" ref="DT67" si="170">SUM(DT68:DT73)</f>
        <v>0</v>
      </c>
      <c r="DU67" s="1054">
        <f t="shared" ref="DU67" si="171">SUM(DU68:DU73)</f>
        <v>0</v>
      </c>
      <c r="DV67" s="1054">
        <f t="shared" ref="DV67" si="172">SUM(DV68:DV73)</f>
        <v>0</v>
      </c>
    </row>
    <row r="68" spans="2:126" ht="15.75" hidden="1" x14ac:dyDescent="0.2">
      <c r="B68" s="337" t="s">
        <v>1439</v>
      </c>
      <c r="C68" s="63" t="s">
        <v>57</v>
      </c>
      <c r="D68" s="64" t="e">
        <f>+FINANC!G18</f>
        <v>#REF!</v>
      </c>
      <c r="E68" s="2237"/>
      <c r="F68" s="2238"/>
      <c r="G68" s="2238"/>
      <c r="H68" s="2239"/>
      <c r="I68" s="2237"/>
      <c r="J68" s="2238"/>
      <c r="K68" s="2238"/>
      <c r="L68" s="2239"/>
      <c r="M68" s="2237"/>
      <c r="N68" s="2238"/>
      <c r="O68" s="2238"/>
      <c r="P68" s="2239"/>
      <c r="Q68" s="2237"/>
      <c r="R68" s="2238"/>
      <c r="S68" s="2238"/>
      <c r="T68" s="2239"/>
      <c r="U68" s="2237"/>
      <c r="V68" s="2238"/>
      <c r="W68" s="2238"/>
      <c r="X68" s="2239"/>
      <c r="Y68" s="2237"/>
      <c r="Z68" s="2238"/>
      <c r="AA68" s="2238"/>
      <c r="AB68" s="2239"/>
      <c r="AC68" s="2237"/>
      <c r="AD68" s="2238"/>
      <c r="AE68" s="2238"/>
      <c r="AF68" s="2239"/>
      <c r="AG68" s="2237"/>
      <c r="AH68" s="2238"/>
      <c r="AI68" s="2238"/>
      <c r="AJ68" s="2239"/>
      <c r="AK68" s="2237"/>
      <c r="AL68" s="2238"/>
      <c r="AM68" s="2238"/>
      <c r="AN68" s="2239"/>
      <c r="AO68" s="2237"/>
      <c r="AP68" s="2238"/>
      <c r="AQ68" s="2238"/>
      <c r="AR68" s="2239"/>
      <c r="AS68" s="2237"/>
      <c r="AT68" s="2238"/>
      <c r="AU68" s="2238"/>
      <c r="AV68" s="2239"/>
      <c r="AW68" s="2237"/>
      <c r="AX68" s="2238"/>
      <c r="AY68" s="2238"/>
      <c r="AZ68" s="2239"/>
      <c r="BA68" s="2237"/>
      <c r="BB68" s="2238"/>
      <c r="BC68" s="2238"/>
      <c r="BD68" s="2239"/>
      <c r="BE68" s="2237"/>
      <c r="BF68" s="2238"/>
      <c r="BG68" s="2238"/>
      <c r="BH68" s="2239"/>
      <c r="BI68" s="2237"/>
      <c r="BJ68" s="2238"/>
      <c r="BK68" s="2238"/>
      <c r="BL68" s="2239"/>
      <c r="BM68" s="2237"/>
      <c r="BN68" s="2238"/>
      <c r="BO68" s="2238"/>
      <c r="BP68" s="2239"/>
      <c r="BQ68" s="2237"/>
      <c r="BR68" s="2238"/>
      <c r="BS68" s="2238"/>
      <c r="BT68" s="2239"/>
      <c r="BU68" s="2237"/>
      <c r="BV68" s="2238"/>
      <c r="BW68" s="2238"/>
      <c r="BX68" s="2239"/>
      <c r="BY68" s="2237"/>
      <c r="BZ68" s="2238"/>
      <c r="CA68" s="2238"/>
      <c r="CB68" s="2239"/>
      <c r="CC68" s="2237"/>
      <c r="CD68" s="2238"/>
      <c r="CE68" s="2238"/>
      <c r="CF68" s="2239"/>
      <c r="CG68" s="2237"/>
      <c r="CH68" s="2238"/>
      <c r="CI68" s="2238"/>
      <c r="CJ68" s="2239"/>
      <c r="CK68" s="2237"/>
      <c r="CL68" s="2238"/>
      <c r="CM68" s="2238"/>
      <c r="CN68" s="2239"/>
      <c r="CO68" s="2237"/>
      <c r="CP68" s="2238"/>
      <c r="CQ68" s="2238"/>
      <c r="CR68" s="2239"/>
      <c r="CS68" s="2237"/>
      <c r="CT68" s="2238"/>
      <c r="CU68" s="2238"/>
      <c r="CV68" s="2239"/>
      <c r="CW68" s="1055">
        <f t="shared" ref="CW68:CW73" si="173">SUM(E68:CV68)</f>
        <v>0</v>
      </c>
      <c r="CY68" s="1053">
        <f t="shared" si="29"/>
        <v>0</v>
      </c>
      <c r="CZ68" s="1053">
        <f t="shared" si="30"/>
        <v>0</v>
      </c>
      <c r="DA68" s="1053">
        <f t="shared" si="31"/>
        <v>0</v>
      </c>
      <c r="DB68" s="1053">
        <f t="shared" si="32"/>
        <v>0</v>
      </c>
      <c r="DC68" s="1053">
        <f t="shared" si="33"/>
        <v>0</v>
      </c>
      <c r="DD68" s="1053">
        <f t="shared" si="34"/>
        <v>0</v>
      </c>
      <c r="DE68" s="1053">
        <f t="shared" si="35"/>
        <v>0</v>
      </c>
      <c r="DF68" s="1053">
        <f t="shared" si="36"/>
        <v>0</v>
      </c>
      <c r="DG68" s="1053">
        <f t="shared" si="37"/>
        <v>0</v>
      </c>
      <c r="DH68" s="1053">
        <f t="shared" si="38"/>
        <v>0</v>
      </c>
      <c r="DI68" s="1053">
        <f t="shared" si="39"/>
        <v>0</v>
      </c>
      <c r="DJ68" s="1053">
        <f t="shared" si="40"/>
        <v>0</v>
      </c>
      <c r="DK68" s="1053">
        <f t="shared" si="41"/>
        <v>0</v>
      </c>
      <c r="DL68" s="1053">
        <f t="shared" si="42"/>
        <v>0</v>
      </c>
      <c r="DM68" s="1053">
        <f t="shared" si="43"/>
        <v>0</v>
      </c>
      <c r="DN68" s="1053">
        <f t="shared" si="44"/>
        <v>0</v>
      </c>
      <c r="DO68" s="1053">
        <f t="shared" si="45"/>
        <v>0</v>
      </c>
      <c r="DP68" s="1053">
        <f t="shared" si="46"/>
        <v>0</v>
      </c>
      <c r="DQ68" s="1053">
        <f t="shared" si="47"/>
        <v>0</v>
      </c>
      <c r="DR68" s="1053">
        <f t="shared" si="48"/>
        <v>0</v>
      </c>
      <c r="DS68" s="1053">
        <f t="shared" si="49"/>
        <v>0</v>
      </c>
      <c r="DT68" s="1053">
        <f t="shared" si="50"/>
        <v>0</v>
      </c>
      <c r="DU68" s="1053">
        <f t="shared" si="51"/>
        <v>0</v>
      </c>
      <c r="DV68" s="1053">
        <f t="shared" si="52"/>
        <v>0</v>
      </c>
    </row>
    <row r="69" spans="2:126" ht="15.75" hidden="1" x14ac:dyDescent="0.2">
      <c r="B69" s="337" t="s">
        <v>1440</v>
      </c>
      <c r="C69" s="63" t="s">
        <v>57</v>
      </c>
      <c r="D69" s="64" t="e">
        <f>+FINANC!G18</f>
        <v>#REF!</v>
      </c>
      <c r="E69" s="2237"/>
      <c r="F69" s="2238"/>
      <c r="G69" s="2238"/>
      <c r="H69" s="2239"/>
      <c r="I69" s="2237"/>
      <c r="J69" s="2238"/>
      <c r="K69" s="2238"/>
      <c r="L69" s="2239"/>
      <c r="M69" s="2237"/>
      <c r="N69" s="2238"/>
      <c r="O69" s="2238"/>
      <c r="P69" s="2239"/>
      <c r="Q69" s="2237"/>
      <c r="R69" s="2238"/>
      <c r="S69" s="2238"/>
      <c r="T69" s="2239"/>
      <c r="U69" s="2237"/>
      <c r="V69" s="2238"/>
      <c r="W69" s="2238"/>
      <c r="X69" s="2239"/>
      <c r="Y69" s="2237"/>
      <c r="Z69" s="2238"/>
      <c r="AA69" s="2238"/>
      <c r="AB69" s="2239"/>
      <c r="AC69" s="2237"/>
      <c r="AD69" s="2238"/>
      <c r="AE69" s="2238"/>
      <c r="AF69" s="2239"/>
      <c r="AG69" s="2237"/>
      <c r="AH69" s="2238"/>
      <c r="AI69" s="2238"/>
      <c r="AJ69" s="2239"/>
      <c r="AK69" s="2237"/>
      <c r="AL69" s="2238"/>
      <c r="AM69" s="2238"/>
      <c r="AN69" s="2239"/>
      <c r="AO69" s="2237"/>
      <c r="AP69" s="2238"/>
      <c r="AQ69" s="2238"/>
      <c r="AR69" s="2239"/>
      <c r="AS69" s="2237"/>
      <c r="AT69" s="2238"/>
      <c r="AU69" s="2238"/>
      <c r="AV69" s="2239"/>
      <c r="AW69" s="2237"/>
      <c r="AX69" s="2238"/>
      <c r="AY69" s="2238"/>
      <c r="AZ69" s="2239"/>
      <c r="BA69" s="2237"/>
      <c r="BB69" s="2238"/>
      <c r="BC69" s="2238"/>
      <c r="BD69" s="2239"/>
      <c r="BE69" s="2237"/>
      <c r="BF69" s="2238"/>
      <c r="BG69" s="2238"/>
      <c r="BH69" s="2239"/>
      <c r="BI69" s="2237"/>
      <c r="BJ69" s="2238"/>
      <c r="BK69" s="2238"/>
      <c r="BL69" s="2239"/>
      <c r="BM69" s="2237"/>
      <c r="BN69" s="2238"/>
      <c r="BO69" s="2238"/>
      <c r="BP69" s="2239"/>
      <c r="BQ69" s="2237"/>
      <c r="BR69" s="2238"/>
      <c r="BS69" s="2238"/>
      <c r="BT69" s="2239"/>
      <c r="BU69" s="2237"/>
      <c r="BV69" s="2238"/>
      <c r="BW69" s="2238"/>
      <c r="BX69" s="2239"/>
      <c r="BY69" s="2237"/>
      <c r="BZ69" s="2238"/>
      <c r="CA69" s="2238"/>
      <c r="CB69" s="2239"/>
      <c r="CC69" s="2237"/>
      <c r="CD69" s="2238"/>
      <c r="CE69" s="2238"/>
      <c r="CF69" s="2239"/>
      <c r="CG69" s="2237"/>
      <c r="CH69" s="2238"/>
      <c r="CI69" s="2238"/>
      <c r="CJ69" s="2239"/>
      <c r="CK69" s="2237"/>
      <c r="CL69" s="2238"/>
      <c r="CM69" s="2238"/>
      <c r="CN69" s="2239"/>
      <c r="CO69" s="2237"/>
      <c r="CP69" s="2238"/>
      <c r="CQ69" s="2238"/>
      <c r="CR69" s="2239"/>
      <c r="CS69" s="2237"/>
      <c r="CT69" s="2238"/>
      <c r="CU69" s="2238"/>
      <c r="CV69" s="2239"/>
      <c r="CW69" s="1055">
        <f t="shared" si="173"/>
        <v>0</v>
      </c>
      <c r="CY69" s="1053">
        <f t="shared" si="29"/>
        <v>0</v>
      </c>
      <c r="CZ69" s="1053">
        <f t="shared" si="30"/>
        <v>0</v>
      </c>
      <c r="DA69" s="1053">
        <f t="shared" si="31"/>
        <v>0</v>
      </c>
      <c r="DB69" s="1053">
        <f t="shared" si="32"/>
        <v>0</v>
      </c>
      <c r="DC69" s="1053">
        <f t="shared" si="33"/>
        <v>0</v>
      </c>
      <c r="DD69" s="1053">
        <f t="shared" si="34"/>
        <v>0</v>
      </c>
      <c r="DE69" s="1053">
        <f t="shared" si="35"/>
        <v>0</v>
      </c>
      <c r="DF69" s="1053">
        <f t="shared" si="36"/>
        <v>0</v>
      </c>
      <c r="DG69" s="1053">
        <f t="shared" si="37"/>
        <v>0</v>
      </c>
      <c r="DH69" s="1053">
        <f t="shared" si="38"/>
        <v>0</v>
      </c>
      <c r="DI69" s="1053">
        <f t="shared" si="39"/>
        <v>0</v>
      </c>
      <c r="DJ69" s="1053">
        <f t="shared" si="40"/>
        <v>0</v>
      </c>
      <c r="DK69" s="1053">
        <f t="shared" si="41"/>
        <v>0</v>
      </c>
      <c r="DL69" s="1053">
        <f t="shared" si="42"/>
        <v>0</v>
      </c>
      <c r="DM69" s="1053">
        <f t="shared" si="43"/>
        <v>0</v>
      </c>
      <c r="DN69" s="1053">
        <f t="shared" si="44"/>
        <v>0</v>
      </c>
      <c r="DO69" s="1053">
        <f t="shared" si="45"/>
        <v>0</v>
      </c>
      <c r="DP69" s="1053">
        <f t="shared" si="46"/>
        <v>0</v>
      </c>
      <c r="DQ69" s="1053">
        <f t="shared" si="47"/>
        <v>0</v>
      </c>
      <c r="DR69" s="1053">
        <f t="shared" si="48"/>
        <v>0</v>
      </c>
      <c r="DS69" s="1053">
        <f t="shared" si="49"/>
        <v>0</v>
      </c>
      <c r="DT69" s="1053">
        <f t="shared" si="50"/>
        <v>0</v>
      </c>
      <c r="DU69" s="1053">
        <f t="shared" si="51"/>
        <v>0</v>
      </c>
      <c r="DV69" s="1053">
        <f t="shared" si="52"/>
        <v>0</v>
      </c>
    </row>
    <row r="70" spans="2:126" ht="15.75" hidden="1" x14ac:dyDescent="0.2">
      <c r="B70" s="337" t="s">
        <v>1441</v>
      </c>
      <c r="C70" s="65" t="str">
        <f t="shared" si="125"/>
        <v>Has</v>
      </c>
      <c r="D70" s="64" t="e">
        <f>+FINANC!G18</f>
        <v>#REF!</v>
      </c>
      <c r="E70" s="2237"/>
      <c r="F70" s="2238"/>
      <c r="G70" s="2238"/>
      <c r="H70" s="2239"/>
      <c r="I70" s="2237"/>
      <c r="J70" s="2238"/>
      <c r="K70" s="2238"/>
      <c r="L70" s="2239"/>
      <c r="M70" s="2237"/>
      <c r="N70" s="2238"/>
      <c r="O70" s="2238"/>
      <c r="P70" s="2239"/>
      <c r="Q70" s="2237"/>
      <c r="R70" s="2238"/>
      <c r="S70" s="2238"/>
      <c r="T70" s="2239"/>
      <c r="U70" s="2237"/>
      <c r="V70" s="2238"/>
      <c r="W70" s="2238"/>
      <c r="X70" s="2239"/>
      <c r="Y70" s="2237"/>
      <c r="Z70" s="2238"/>
      <c r="AA70" s="2238"/>
      <c r="AB70" s="2239"/>
      <c r="AC70" s="2237"/>
      <c r="AD70" s="2238"/>
      <c r="AE70" s="2238"/>
      <c r="AF70" s="2239"/>
      <c r="AG70" s="2237"/>
      <c r="AH70" s="2238"/>
      <c r="AI70" s="2238"/>
      <c r="AJ70" s="2239"/>
      <c r="AK70" s="2237"/>
      <c r="AL70" s="2238"/>
      <c r="AM70" s="2238"/>
      <c r="AN70" s="2239"/>
      <c r="AO70" s="2237"/>
      <c r="AP70" s="2238"/>
      <c r="AQ70" s="2238"/>
      <c r="AR70" s="2239"/>
      <c r="AS70" s="2237"/>
      <c r="AT70" s="2238"/>
      <c r="AU70" s="2238"/>
      <c r="AV70" s="2239"/>
      <c r="AW70" s="2237"/>
      <c r="AX70" s="2238"/>
      <c r="AY70" s="2238"/>
      <c r="AZ70" s="2239"/>
      <c r="BA70" s="2237"/>
      <c r="BB70" s="2238"/>
      <c r="BC70" s="2238"/>
      <c r="BD70" s="2239"/>
      <c r="BE70" s="2237"/>
      <c r="BF70" s="2238"/>
      <c r="BG70" s="2238"/>
      <c r="BH70" s="2239"/>
      <c r="BI70" s="2237"/>
      <c r="BJ70" s="2238"/>
      <c r="BK70" s="2238"/>
      <c r="BL70" s="2239"/>
      <c r="BM70" s="2237"/>
      <c r="BN70" s="2238"/>
      <c r="BO70" s="2238"/>
      <c r="BP70" s="2239"/>
      <c r="BQ70" s="2237"/>
      <c r="BR70" s="2238"/>
      <c r="BS70" s="2238"/>
      <c r="BT70" s="2239"/>
      <c r="BU70" s="2237"/>
      <c r="BV70" s="2238"/>
      <c r="BW70" s="2238"/>
      <c r="BX70" s="2239"/>
      <c r="BY70" s="2237"/>
      <c r="BZ70" s="2238"/>
      <c r="CA70" s="2238"/>
      <c r="CB70" s="2239"/>
      <c r="CC70" s="2237"/>
      <c r="CD70" s="2238"/>
      <c r="CE70" s="2238"/>
      <c r="CF70" s="2239"/>
      <c r="CG70" s="2237"/>
      <c r="CH70" s="2238"/>
      <c r="CI70" s="2238"/>
      <c r="CJ70" s="2239"/>
      <c r="CK70" s="2237"/>
      <c r="CL70" s="2238"/>
      <c r="CM70" s="2238"/>
      <c r="CN70" s="2239"/>
      <c r="CO70" s="2237"/>
      <c r="CP70" s="2238"/>
      <c r="CQ70" s="2238"/>
      <c r="CR70" s="2239"/>
      <c r="CS70" s="2237"/>
      <c r="CT70" s="2238"/>
      <c r="CU70" s="2238"/>
      <c r="CV70" s="2239"/>
      <c r="CW70" s="1055">
        <f t="shared" si="173"/>
        <v>0</v>
      </c>
      <c r="CY70" s="1053">
        <f t="shared" si="29"/>
        <v>0</v>
      </c>
      <c r="CZ70" s="1053">
        <f t="shared" si="30"/>
        <v>0</v>
      </c>
      <c r="DA70" s="1053">
        <f t="shared" si="31"/>
        <v>0</v>
      </c>
      <c r="DB70" s="1053">
        <f t="shared" si="32"/>
        <v>0</v>
      </c>
      <c r="DC70" s="1053">
        <f t="shared" si="33"/>
        <v>0</v>
      </c>
      <c r="DD70" s="1053">
        <f t="shared" si="34"/>
        <v>0</v>
      </c>
      <c r="DE70" s="1053">
        <f t="shared" si="35"/>
        <v>0</v>
      </c>
      <c r="DF70" s="1053">
        <f t="shared" si="36"/>
        <v>0</v>
      </c>
      <c r="DG70" s="1053">
        <f t="shared" si="37"/>
        <v>0</v>
      </c>
      <c r="DH70" s="1053">
        <f t="shared" si="38"/>
        <v>0</v>
      </c>
      <c r="DI70" s="1053">
        <f t="shared" si="39"/>
        <v>0</v>
      </c>
      <c r="DJ70" s="1053">
        <f t="shared" si="40"/>
        <v>0</v>
      </c>
      <c r="DK70" s="1053">
        <f t="shared" si="41"/>
        <v>0</v>
      </c>
      <c r="DL70" s="1053">
        <f t="shared" si="42"/>
        <v>0</v>
      </c>
      <c r="DM70" s="1053">
        <f t="shared" si="43"/>
        <v>0</v>
      </c>
      <c r="DN70" s="1053">
        <f t="shared" si="44"/>
        <v>0</v>
      </c>
      <c r="DO70" s="1053">
        <f t="shared" si="45"/>
        <v>0</v>
      </c>
      <c r="DP70" s="1053">
        <f t="shared" si="46"/>
        <v>0</v>
      </c>
      <c r="DQ70" s="1053">
        <f t="shared" si="47"/>
        <v>0</v>
      </c>
      <c r="DR70" s="1053">
        <f t="shared" si="48"/>
        <v>0</v>
      </c>
      <c r="DS70" s="1053">
        <f t="shared" si="49"/>
        <v>0</v>
      </c>
      <c r="DT70" s="1053">
        <f t="shared" si="50"/>
        <v>0</v>
      </c>
      <c r="DU70" s="1053">
        <f t="shared" si="51"/>
        <v>0</v>
      </c>
      <c r="DV70" s="1053">
        <f t="shared" si="52"/>
        <v>0</v>
      </c>
    </row>
    <row r="71" spans="2:126" ht="15.75" hidden="1" x14ac:dyDescent="0.2">
      <c r="B71" s="337" t="s">
        <v>1442</v>
      </c>
      <c r="C71" s="65" t="s">
        <v>97</v>
      </c>
      <c r="D71" s="64" t="e">
        <f>+ESTABLECIMIENTO!#REF!</f>
        <v>#REF!</v>
      </c>
      <c r="E71" s="2237"/>
      <c r="F71" s="2238"/>
      <c r="G71" s="2238"/>
      <c r="H71" s="2239"/>
      <c r="I71" s="2237"/>
      <c r="J71" s="2238"/>
      <c r="K71" s="2238"/>
      <c r="L71" s="2239"/>
      <c r="M71" s="2237"/>
      <c r="N71" s="2238"/>
      <c r="O71" s="2238"/>
      <c r="P71" s="2239"/>
      <c r="Q71" s="2237"/>
      <c r="R71" s="2238"/>
      <c r="S71" s="2238"/>
      <c r="T71" s="2239"/>
      <c r="U71" s="2237"/>
      <c r="V71" s="2238"/>
      <c r="W71" s="2238"/>
      <c r="X71" s="2239"/>
      <c r="Y71" s="2237"/>
      <c r="Z71" s="2238"/>
      <c r="AA71" s="2238"/>
      <c r="AB71" s="2239"/>
      <c r="AC71" s="2237"/>
      <c r="AD71" s="2238"/>
      <c r="AE71" s="2238"/>
      <c r="AF71" s="2239"/>
      <c r="AG71" s="2237"/>
      <c r="AH71" s="2238"/>
      <c r="AI71" s="2238"/>
      <c r="AJ71" s="2239"/>
      <c r="AK71" s="2237"/>
      <c r="AL71" s="2238"/>
      <c r="AM71" s="2238"/>
      <c r="AN71" s="2239"/>
      <c r="AO71" s="2237"/>
      <c r="AP71" s="2238"/>
      <c r="AQ71" s="2238"/>
      <c r="AR71" s="2239"/>
      <c r="AS71" s="2237"/>
      <c r="AT71" s="2238"/>
      <c r="AU71" s="2238"/>
      <c r="AV71" s="2239"/>
      <c r="AW71" s="2237"/>
      <c r="AX71" s="2238"/>
      <c r="AY71" s="2238"/>
      <c r="AZ71" s="2239"/>
      <c r="BA71" s="2237"/>
      <c r="BB71" s="2238"/>
      <c r="BC71" s="2238"/>
      <c r="BD71" s="2239"/>
      <c r="BE71" s="2237"/>
      <c r="BF71" s="2238"/>
      <c r="BG71" s="2238"/>
      <c r="BH71" s="2239"/>
      <c r="BI71" s="2237"/>
      <c r="BJ71" s="2238"/>
      <c r="BK71" s="2238"/>
      <c r="BL71" s="2239"/>
      <c r="BM71" s="2237"/>
      <c r="BN71" s="2238"/>
      <c r="BO71" s="2238"/>
      <c r="BP71" s="2239"/>
      <c r="BQ71" s="2237"/>
      <c r="BR71" s="2238"/>
      <c r="BS71" s="2238"/>
      <c r="BT71" s="2239"/>
      <c r="BU71" s="2237"/>
      <c r="BV71" s="2238"/>
      <c r="BW71" s="2238"/>
      <c r="BX71" s="2239"/>
      <c r="BY71" s="2237"/>
      <c r="BZ71" s="2238"/>
      <c r="CA71" s="2238"/>
      <c r="CB71" s="2239"/>
      <c r="CC71" s="2237"/>
      <c r="CD71" s="2238"/>
      <c r="CE71" s="2238"/>
      <c r="CF71" s="2239"/>
      <c r="CG71" s="2237"/>
      <c r="CH71" s="2238"/>
      <c r="CI71" s="2238"/>
      <c r="CJ71" s="2239"/>
      <c r="CK71" s="2237"/>
      <c r="CL71" s="2238"/>
      <c r="CM71" s="2238"/>
      <c r="CN71" s="2239"/>
      <c r="CO71" s="2237"/>
      <c r="CP71" s="2238"/>
      <c r="CQ71" s="2238"/>
      <c r="CR71" s="2239"/>
      <c r="CS71" s="2237"/>
      <c r="CT71" s="2238"/>
      <c r="CU71" s="2238"/>
      <c r="CV71" s="2239"/>
      <c r="CW71" s="1055">
        <f t="shared" si="173"/>
        <v>0</v>
      </c>
      <c r="CY71" s="1053">
        <f t="shared" si="29"/>
        <v>0</v>
      </c>
      <c r="CZ71" s="1053">
        <f t="shared" si="30"/>
        <v>0</v>
      </c>
      <c r="DA71" s="1053">
        <f t="shared" si="31"/>
        <v>0</v>
      </c>
      <c r="DB71" s="1053">
        <f t="shared" si="32"/>
        <v>0</v>
      </c>
      <c r="DC71" s="1053">
        <f t="shared" si="33"/>
        <v>0</v>
      </c>
      <c r="DD71" s="1053">
        <f t="shared" si="34"/>
        <v>0</v>
      </c>
      <c r="DE71" s="1053">
        <f t="shared" si="35"/>
        <v>0</v>
      </c>
      <c r="DF71" s="1053">
        <f t="shared" si="36"/>
        <v>0</v>
      </c>
      <c r="DG71" s="1053">
        <f t="shared" si="37"/>
        <v>0</v>
      </c>
      <c r="DH71" s="1053">
        <f t="shared" si="38"/>
        <v>0</v>
      </c>
      <c r="DI71" s="1053">
        <f t="shared" si="39"/>
        <v>0</v>
      </c>
      <c r="DJ71" s="1053">
        <f t="shared" si="40"/>
        <v>0</v>
      </c>
      <c r="DK71" s="1053">
        <f t="shared" si="41"/>
        <v>0</v>
      </c>
      <c r="DL71" s="1053">
        <f t="shared" si="42"/>
        <v>0</v>
      </c>
      <c r="DM71" s="1053">
        <f t="shared" si="43"/>
        <v>0</v>
      </c>
      <c r="DN71" s="1053">
        <f t="shared" si="44"/>
        <v>0</v>
      </c>
      <c r="DO71" s="1053">
        <f t="shared" si="45"/>
        <v>0</v>
      </c>
      <c r="DP71" s="1053">
        <f t="shared" si="46"/>
        <v>0</v>
      </c>
      <c r="DQ71" s="1053">
        <f t="shared" si="47"/>
        <v>0</v>
      </c>
      <c r="DR71" s="1053">
        <f t="shared" si="48"/>
        <v>0</v>
      </c>
      <c r="DS71" s="1053">
        <f t="shared" si="49"/>
        <v>0</v>
      </c>
      <c r="DT71" s="1053">
        <f t="shared" si="50"/>
        <v>0</v>
      </c>
      <c r="DU71" s="1053">
        <f t="shared" si="51"/>
        <v>0</v>
      </c>
      <c r="DV71" s="1053">
        <f t="shared" si="52"/>
        <v>0</v>
      </c>
    </row>
    <row r="72" spans="2:126" ht="15.75" hidden="1" x14ac:dyDescent="0.2">
      <c r="B72" s="337" t="s">
        <v>1443</v>
      </c>
      <c r="C72" s="65" t="s">
        <v>57</v>
      </c>
      <c r="D72" s="64" t="e">
        <f>+IF(ESTABLECIMIENTO!#REF!&gt;0,ESTABLECIMIENTO!#REF!,0)</f>
        <v>#REF!</v>
      </c>
      <c r="E72" s="2237"/>
      <c r="F72" s="2238"/>
      <c r="G72" s="2238"/>
      <c r="H72" s="2239"/>
      <c r="I72" s="2237"/>
      <c r="J72" s="2238"/>
      <c r="K72" s="2238"/>
      <c r="L72" s="2239"/>
      <c r="M72" s="2237"/>
      <c r="N72" s="2238"/>
      <c r="O72" s="2238"/>
      <c r="P72" s="2239"/>
      <c r="Q72" s="2237"/>
      <c r="R72" s="2238"/>
      <c r="S72" s="2238"/>
      <c r="T72" s="2239"/>
      <c r="U72" s="2237"/>
      <c r="V72" s="2238"/>
      <c r="W72" s="2238"/>
      <c r="X72" s="2239"/>
      <c r="Y72" s="2237"/>
      <c r="Z72" s="2238"/>
      <c r="AA72" s="2238"/>
      <c r="AB72" s="2239"/>
      <c r="AC72" s="2237"/>
      <c r="AD72" s="2238"/>
      <c r="AE72" s="2238"/>
      <c r="AF72" s="2239"/>
      <c r="AG72" s="2237"/>
      <c r="AH72" s="2238"/>
      <c r="AI72" s="2238"/>
      <c r="AJ72" s="2239"/>
      <c r="AK72" s="2237"/>
      <c r="AL72" s="2238"/>
      <c r="AM72" s="2238"/>
      <c r="AN72" s="2239"/>
      <c r="AO72" s="2237"/>
      <c r="AP72" s="2238"/>
      <c r="AQ72" s="2238"/>
      <c r="AR72" s="2239"/>
      <c r="AS72" s="2237"/>
      <c r="AT72" s="2238"/>
      <c r="AU72" s="2238"/>
      <c r="AV72" s="2239"/>
      <c r="AW72" s="2237"/>
      <c r="AX72" s="2238"/>
      <c r="AY72" s="2238"/>
      <c r="AZ72" s="2239"/>
      <c r="BA72" s="2237"/>
      <c r="BB72" s="2238"/>
      <c r="BC72" s="2238"/>
      <c r="BD72" s="2239"/>
      <c r="BE72" s="2237"/>
      <c r="BF72" s="2238"/>
      <c r="BG72" s="2238"/>
      <c r="BH72" s="2239"/>
      <c r="BI72" s="2237"/>
      <c r="BJ72" s="2238"/>
      <c r="BK72" s="2238"/>
      <c r="BL72" s="2239"/>
      <c r="BM72" s="2237"/>
      <c r="BN72" s="2238"/>
      <c r="BO72" s="2238"/>
      <c r="BP72" s="2239"/>
      <c r="BQ72" s="2237"/>
      <c r="BR72" s="2238"/>
      <c r="BS72" s="2238"/>
      <c r="BT72" s="2239"/>
      <c r="BU72" s="2237"/>
      <c r="BV72" s="2238"/>
      <c r="BW72" s="2238"/>
      <c r="BX72" s="2239"/>
      <c r="BY72" s="2237"/>
      <c r="BZ72" s="2238"/>
      <c r="CA72" s="2238"/>
      <c r="CB72" s="2239"/>
      <c r="CC72" s="2237"/>
      <c r="CD72" s="2238"/>
      <c r="CE72" s="2238"/>
      <c r="CF72" s="2239"/>
      <c r="CG72" s="2237"/>
      <c r="CH72" s="2238"/>
      <c r="CI72" s="2238"/>
      <c r="CJ72" s="2239"/>
      <c r="CK72" s="2237"/>
      <c r="CL72" s="2238"/>
      <c r="CM72" s="2238"/>
      <c r="CN72" s="2239"/>
      <c r="CO72" s="2237"/>
      <c r="CP72" s="2238"/>
      <c r="CQ72" s="2238"/>
      <c r="CR72" s="2239"/>
      <c r="CS72" s="2237"/>
      <c r="CT72" s="2238"/>
      <c r="CU72" s="2238"/>
      <c r="CV72" s="2239"/>
      <c r="CW72" s="1055">
        <f t="shared" si="173"/>
        <v>0</v>
      </c>
      <c r="CY72" s="1053">
        <f t="shared" si="29"/>
        <v>0</v>
      </c>
      <c r="CZ72" s="1053">
        <f t="shared" si="30"/>
        <v>0</v>
      </c>
      <c r="DA72" s="1053">
        <f t="shared" si="31"/>
        <v>0</v>
      </c>
      <c r="DB72" s="1053">
        <f t="shared" si="32"/>
        <v>0</v>
      </c>
      <c r="DC72" s="1053">
        <f t="shared" si="33"/>
        <v>0</v>
      </c>
      <c r="DD72" s="1053">
        <f t="shared" si="34"/>
        <v>0</v>
      </c>
      <c r="DE72" s="1053">
        <f t="shared" si="35"/>
        <v>0</v>
      </c>
      <c r="DF72" s="1053">
        <f t="shared" si="36"/>
        <v>0</v>
      </c>
      <c r="DG72" s="1053">
        <f t="shared" si="37"/>
        <v>0</v>
      </c>
      <c r="DH72" s="1053">
        <f t="shared" si="38"/>
        <v>0</v>
      </c>
      <c r="DI72" s="1053">
        <f t="shared" si="39"/>
        <v>0</v>
      </c>
      <c r="DJ72" s="1053">
        <f t="shared" si="40"/>
        <v>0</v>
      </c>
      <c r="DK72" s="1053">
        <f t="shared" si="41"/>
        <v>0</v>
      </c>
      <c r="DL72" s="1053">
        <f t="shared" si="42"/>
        <v>0</v>
      </c>
      <c r="DM72" s="1053">
        <f t="shared" si="43"/>
        <v>0</v>
      </c>
      <c r="DN72" s="1053">
        <f t="shared" si="44"/>
        <v>0</v>
      </c>
      <c r="DO72" s="1053">
        <f t="shared" si="45"/>
        <v>0</v>
      </c>
      <c r="DP72" s="1053">
        <f t="shared" si="46"/>
        <v>0</v>
      </c>
      <c r="DQ72" s="1053">
        <f t="shared" si="47"/>
        <v>0</v>
      </c>
      <c r="DR72" s="1053">
        <f t="shared" si="48"/>
        <v>0</v>
      </c>
      <c r="DS72" s="1053">
        <f t="shared" si="49"/>
        <v>0</v>
      </c>
      <c r="DT72" s="1053">
        <f t="shared" si="50"/>
        <v>0</v>
      </c>
      <c r="DU72" s="1053">
        <f t="shared" si="51"/>
        <v>0</v>
      </c>
      <c r="DV72" s="1053">
        <f t="shared" si="52"/>
        <v>0</v>
      </c>
    </row>
    <row r="73" spans="2:126" ht="15.75" hidden="1" x14ac:dyDescent="0.2">
      <c r="B73" s="337" t="s">
        <v>1444</v>
      </c>
      <c r="C73" s="63" t="s">
        <v>106</v>
      </c>
      <c r="D73" s="64" t="e">
        <f>+ESTABLECIMIENTO!#REF!</f>
        <v>#REF!</v>
      </c>
      <c r="E73" s="2237"/>
      <c r="F73" s="2238"/>
      <c r="G73" s="2238"/>
      <c r="H73" s="2239"/>
      <c r="I73" s="2237"/>
      <c r="J73" s="2238"/>
      <c r="K73" s="2238"/>
      <c r="L73" s="2239"/>
      <c r="M73" s="2237"/>
      <c r="N73" s="2238"/>
      <c r="O73" s="2238"/>
      <c r="P73" s="2239"/>
      <c r="Q73" s="2237"/>
      <c r="R73" s="2238"/>
      <c r="S73" s="2238"/>
      <c r="T73" s="2239"/>
      <c r="U73" s="2237"/>
      <c r="V73" s="2238"/>
      <c r="W73" s="2238"/>
      <c r="X73" s="2239"/>
      <c r="Y73" s="2237"/>
      <c r="Z73" s="2238"/>
      <c r="AA73" s="2238"/>
      <c r="AB73" s="2239"/>
      <c r="AC73" s="2237"/>
      <c r="AD73" s="2238"/>
      <c r="AE73" s="2238"/>
      <c r="AF73" s="2239"/>
      <c r="AG73" s="2237"/>
      <c r="AH73" s="2238"/>
      <c r="AI73" s="2238"/>
      <c r="AJ73" s="2239"/>
      <c r="AK73" s="2237"/>
      <c r="AL73" s="2238"/>
      <c r="AM73" s="2238"/>
      <c r="AN73" s="2239"/>
      <c r="AO73" s="2237"/>
      <c r="AP73" s="2238"/>
      <c r="AQ73" s="2238"/>
      <c r="AR73" s="2239"/>
      <c r="AS73" s="2237"/>
      <c r="AT73" s="2238"/>
      <c r="AU73" s="2238"/>
      <c r="AV73" s="2239"/>
      <c r="AW73" s="2237"/>
      <c r="AX73" s="2238"/>
      <c r="AY73" s="2238"/>
      <c r="AZ73" s="2239"/>
      <c r="BA73" s="2237"/>
      <c r="BB73" s="2238"/>
      <c r="BC73" s="2238"/>
      <c r="BD73" s="2239"/>
      <c r="BE73" s="2237"/>
      <c r="BF73" s="2238"/>
      <c r="BG73" s="2238"/>
      <c r="BH73" s="2239"/>
      <c r="BI73" s="2237"/>
      <c r="BJ73" s="2238"/>
      <c r="BK73" s="2238"/>
      <c r="BL73" s="2239"/>
      <c r="BM73" s="2237"/>
      <c r="BN73" s="2238"/>
      <c r="BO73" s="2238"/>
      <c r="BP73" s="2239"/>
      <c r="BQ73" s="2237"/>
      <c r="BR73" s="2238"/>
      <c r="BS73" s="2238"/>
      <c r="BT73" s="2239"/>
      <c r="BU73" s="2237"/>
      <c r="BV73" s="2238"/>
      <c r="BW73" s="2238"/>
      <c r="BX73" s="2239"/>
      <c r="BY73" s="2237"/>
      <c r="BZ73" s="2238"/>
      <c r="CA73" s="2238"/>
      <c r="CB73" s="2239"/>
      <c r="CC73" s="2237"/>
      <c r="CD73" s="2238"/>
      <c r="CE73" s="2238"/>
      <c r="CF73" s="2239"/>
      <c r="CG73" s="2237"/>
      <c r="CH73" s="2238"/>
      <c r="CI73" s="2238"/>
      <c r="CJ73" s="2239"/>
      <c r="CK73" s="2237"/>
      <c r="CL73" s="2238"/>
      <c r="CM73" s="2238"/>
      <c r="CN73" s="2239"/>
      <c r="CO73" s="2237"/>
      <c r="CP73" s="2238"/>
      <c r="CQ73" s="2238"/>
      <c r="CR73" s="2239"/>
      <c r="CS73" s="2237"/>
      <c r="CT73" s="2238"/>
      <c r="CU73" s="2238"/>
      <c r="CV73" s="2239"/>
      <c r="CW73" s="1055">
        <f t="shared" si="173"/>
        <v>0</v>
      </c>
      <c r="CY73" s="1053">
        <f t="shared" si="29"/>
        <v>0</v>
      </c>
      <c r="CZ73" s="1053">
        <f t="shared" si="30"/>
        <v>0</v>
      </c>
      <c r="DA73" s="1053">
        <f t="shared" si="31"/>
        <v>0</v>
      </c>
      <c r="DB73" s="1053">
        <f t="shared" si="32"/>
        <v>0</v>
      </c>
      <c r="DC73" s="1053">
        <f t="shared" si="33"/>
        <v>0</v>
      </c>
      <c r="DD73" s="1053">
        <f t="shared" si="34"/>
        <v>0</v>
      </c>
      <c r="DE73" s="1053">
        <f t="shared" si="35"/>
        <v>0</v>
      </c>
      <c r="DF73" s="1053">
        <f t="shared" si="36"/>
        <v>0</v>
      </c>
      <c r="DG73" s="1053">
        <f t="shared" si="37"/>
        <v>0</v>
      </c>
      <c r="DH73" s="1053">
        <f t="shared" si="38"/>
        <v>0</v>
      </c>
      <c r="DI73" s="1053">
        <f t="shared" si="39"/>
        <v>0</v>
      </c>
      <c r="DJ73" s="1053">
        <f t="shared" si="40"/>
        <v>0</v>
      </c>
      <c r="DK73" s="1053">
        <f t="shared" si="41"/>
        <v>0</v>
      </c>
      <c r="DL73" s="1053">
        <f t="shared" si="42"/>
        <v>0</v>
      </c>
      <c r="DM73" s="1053">
        <f t="shared" si="43"/>
        <v>0</v>
      </c>
      <c r="DN73" s="1053">
        <f t="shared" si="44"/>
        <v>0</v>
      </c>
      <c r="DO73" s="1053">
        <f t="shared" si="45"/>
        <v>0</v>
      </c>
      <c r="DP73" s="1053">
        <f t="shared" si="46"/>
        <v>0</v>
      </c>
      <c r="DQ73" s="1053">
        <f t="shared" si="47"/>
        <v>0</v>
      </c>
      <c r="DR73" s="1053">
        <f t="shared" si="48"/>
        <v>0</v>
      </c>
      <c r="DS73" s="1053">
        <f t="shared" si="49"/>
        <v>0</v>
      </c>
      <c r="DT73" s="1053">
        <f t="shared" si="50"/>
        <v>0</v>
      </c>
      <c r="DU73" s="1053">
        <f t="shared" si="51"/>
        <v>0</v>
      </c>
      <c r="DV73" s="1053">
        <f t="shared" si="52"/>
        <v>0</v>
      </c>
    </row>
    <row r="74" spans="2:126" ht="15.75" hidden="1" x14ac:dyDescent="0.2">
      <c r="B74" s="336" t="str">
        <f>OBJETIVOS!D32</f>
        <v>Aislamiento con material vegetal</v>
      </c>
      <c r="C74" s="2277"/>
      <c r="D74" s="2278"/>
      <c r="E74" s="2278"/>
      <c r="F74" s="2278"/>
      <c r="G74" s="2278"/>
      <c r="H74" s="2278"/>
      <c r="I74" s="2278"/>
      <c r="J74" s="2278"/>
      <c r="K74" s="2278"/>
      <c r="L74" s="2278"/>
      <c r="M74" s="2278"/>
      <c r="N74" s="2278"/>
      <c r="O74" s="2278"/>
      <c r="P74" s="2278"/>
      <c r="Q74" s="2278"/>
      <c r="R74" s="2278"/>
      <c r="S74" s="2278"/>
      <c r="T74" s="2278"/>
      <c r="U74" s="2278"/>
      <c r="V74" s="2278"/>
      <c r="W74" s="2278"/>
      <c r="X74" s="2278"/>
      <c r="Y74" s="2278"/>
      <c r="Z74" s="2278"/>
      <c r="AA74" s="2278"/>
      <c r="AB74" s="2278"/>
      <c r="AC74" s="2278"/>
      <c r="AD74" s="2278"/>
      <c r="AE74" s="2278"/>
      <c r="AF74" s="2278"/>
      <c r="AG74" s="2278"/>
      <c r="AH74" s="2278"/>
      <c r="AI74" s="2278"/>
      <c r="AJ74" s="2278"/>
      <c r="AK74" s="2278"/>
      <c r="AL74" s="2278"/>
      <c r="AM74" s="2278"/>
      <c r="AN74" s="2278"/>
      <c r="AO74" s="2278"/>
      <c r="AP74" s="2278"/>
      <c r="AQ74" s="2278"/>
      <c r="AR74" s="2278"/>
      <c r="AS74" s="2278"/>
      <c r="AT74" s="2278"/>
      <c r="AU74" s="2278"/>
      <c r="AV74" s="2278"/>
      <c r="AW74" s="2278"/>
      <c r="AX74" s="2278"/>
      <c r="AY74" s="2278"/>
      <c r="AZ74" s="2278"/>
      <c r="BA74" s="2278"/>
      <c r="BB74" s="2278"/>
      <c r="BC74" s="2278"/>
      <c r="BD74" s="2278"/>
      <c r="BE74" s="2278"/>
      <c r="BF74" s="2278"/>
      <c r="BG74" s="2278"/>
      <c r="BH74" s="2278"/>
      <c r="BI74" s="2278"/>
      <c r="BJ74" s="2278"/>
      <c r="BK74" s="2278"/>
      <c r="BL74" s="2278"/>
      <c r="BM74" s="2278"/>
      <c r="BN74" s="2278"/>
      <c r="BO74" s="2278"/>
      <c r="BP74" s="2278"/>
      <c r="BQ74" s="2278"/>
      <c r="BR74" s="2278"/>
      <c r="BS74" s="2278"/>
      <c r="BT74" s="2278"/>
      <c r="BU74" s="2278"/>
      <c r="BV74" s="2278"/>
      <c r="BW74" s="2278"/>
      <c r="BX74" s="2278"/>
      <c r="BY74" s="2278"/>
      <c r="BZ74" s="2278"/>
      <c r="CA74" s="2278"/>
      <c r="CB74" s="2278"/>
      <c r="CC74" s="2278"/>
      <c r="CD74" s="2278"/>
      <c r="CE74" s="2278"/>
      <c r="CF74" s="2278"/>
      <c r="CG74" s="2278"/>
      <c r="CH74" s="2278"/>
      <c r="CI74" s="2278"/>
      <c r="CJ74" s="2278"/>
      <c r="CK74" s="2278"/>
      <c r="CL74" s="2278"/>
      <c r="CM74" s="2278"/>
      <c r="CN74" s="2278"/>
      <c r="CO74" s="2278"/>
      <c r="CP74" s="2278"/>
      <c r="CQ74" s="2278"/>
      <c r="CR74" s="2278"/>
      <c r="CS74" s="2278"/>
      <c r="CT74" s="2278"/>
      <c r="CU74" s="2278"/>
      <c r="CV74" s="2278"/>
      <c r="CW74" s="2279"/>
      <c r="CY74" s="1054">
        <f>SUM(CY75:CY83)</f>
        <v>0</v>
      </c>
      <c r="CZ74" s="1054">
        <f t="shared" ref="CZ74:DV74" si="174">SUM(CZ75:CZ83)</f>
        <v>0</v>
      </c>
      <c r="DA74" s="1054">
        <f t="shared" si="174"/>
        <v>0</v>
      </c>
      <c r="DB74" s="1054">
        <f t="shared" si="174"/>
        <v>0</v>
      </c>
      <c r="DC74" s="1054">
        <f t="shared" si="174"/>
        <v>0</v>
      </c>
      <c r="DD74" s="1054">
        <f t="shared" si="174"/>
        <v>0</v>
      </c>
      <c r="DE74" s="1054">
        <f t="shared" si="174"/>
        <v>0</v>
      </c>
      <c r="DF74" s="1054">
        <f t="shared" si="174"/>
        <v>0</v>
      </c>
      <c r="DG74" s="1054">
        <f t="shared" si="174"/>
        <v>0</v>
      </c>
      <c r="DH74" s="1054">
        <f t="shared" si="174"/>
        <v>0</v>
      </c>
      <c r="DI74" s="1054">
        <f t="shared" si="174"/>
        <v>0</v>
      </c>
      <c r="DJ74" s="1054">
        <f t="shared" si="174"/>
        <v>0</v>
      </c>
      <c r="DK74" s="1054">
        <f t="shared" si="174"/>
        <v>0</v>
      </c>
      <c r="DL74" s="1054">
        <f t="shared" si="174"/>
        <v>0</v>
      </c>
      <c r="DM74" s="1054">
        <f t="shared" si="174"/>
        <v>0</v>
      </c>
      <c r="DN74" s="1054">
        <f t="shared" si="174"/>
        <v>0</v>
      </c>
      <c r="DO74" s="1054">
        <f t="shared" si="174"/>
        <v>0</v>
      </c>
      <c r="DP74" s="1054">
        <f t="shared" si="174"/>
        <v>0</v>
      </c>
      <c r="DQ74" s="1054">
        <f t="shared" si="174"/>
        <v>0</v>
      </c>
      <c r="DR74" s="1054">
        <f t="shared" si="174"/>
        <v>0</v>
      </c>
      <c r="DS74" s="1054">
        <f t="shared" si="174"/>
        <v>0</v>
      </c>
      <c r="DT74" s="1054">
        <f t="shared" si="174"/>
        <v>0</v>
      </c>
      <c r="DU74" s="1054">
        <f t="shared" si="174"/>
        <v>0</v>
      </c>
      <c r="DV74" s="1054">
        <f t="shared" si="174"/>
        <v>0</v>
      </c>
    </row>
    <row r="75" spans="2:126" ht="17.25" hidden="1" customHeight="1" x14ac:dyDescent="0.2">
      <c r="B75" s="337" t="s">
        <v>1445</v>
      </c>
      <c r="C75" s="63" t="s">
        <v>57</v>
      </c>
      <c r="D75" s="64" t="e">
        <f>ESTABLECIMIENTO!#REF!</f>
        <v>#REF!</v>
      </c>
      <c r="E75" s="2237"/>
      <c r="F75" s="2238"/>
      <c r="G75" s="2238"/>
      <c r="H75" s="2239"/>
      <c r="I75" s="2237"/>
      <c r="J75" s="2238"/>
      <c r="K75" s="2238"/>
      <c r="L75" s="2239"/>
      <c r="M75" s="2237"/>
      <c r="N75" s="2238"/>
      <c r="O75" s="2238"/>
      <c r="P75" s="2239"/>
      <c r="Q75" s="2237"/>
      <c r="R75" s="2238"/>
      <c r="S75" s="2238"/>
      <c r="T75" s="2239"/>
      <c r="U75" s="2237"/>
      <c r="V75" s="2238"/>
      <c r="W75" s="2238"/>
      <c r="X75" s="2239"/>
      <c r="Y75" s="2237"/>
      <c r="Z75" s="2238"/>
      <c r="AA75" s="2238"/>
      <c r="AB75" s="2239"/>
      <c r="AC75" s="2237"/>
      <c r="AD75" s="2238"/>
      <c r="AE75" s="2238"/>
      <c r="AF75" s="2239"/>
      <c r="AG75" s="2237"/>
      <c r="AH75" s="2238"/>
      <c r="AI75" s="2238"/>
      <c r="AJ75" s="2239"/>
      <c r="AK75" s="2237"/>
      <c r="AL75" s="2238"/>
      <c r="AM75" s="2238"/>
      <c r="AN75" s="2239"/>
      <c r="AO75" s="2237"/>
      <c r="AP75" s="2238"/>
      <c r="AQ75" s="2238"/>
      <c r="AR75" s="2239"/>
      <c r="AS75" s="2237"/>
      <c r="AT75" s="2238"/>
      <c r="AU75" s="2238"/>
      <c r="AV75" s="2239"/>
      <c r="AW75" s="2237"/>
      <c r="AX75" s="2238"/>
      <c r="AY75" s="2238"/>
      <c r="AZ75" s="2239"/>
      <c r="BA75" s="2237"/>
      <c r="BB75" s="2238"/>
      <c r="BC75" s="2238"/>
      <c r="BD75" s="2239"/>
      <c r="BE75" s="2237"/>
      <c r="BF75" s="2238"/>
      <c r="BG75" s="2238"/>
      <c r="BH75" s="2239"/>
      <c r="BI75" s="2237"/>
      <c r="BJ75" s="2238"/>
      <c r="BK75" s="2238"/>
      <c r="BL75" s="2239"/>
      <c r="BM75" s="2237"/>
      <c r="BN75" s="2238"/>
      <c r="BO75" s="2238"/>
      <c r="BP75" s="2239"/>
      <c r="BQ75" s="2237"/>
      <c r="BR75" s="2238"/>
      <c r="BS75" s="2238"/>
      <c r="BT75" s="2239"/>
      <c r="BU75" s="2237"/>
      <c r="BV75" s="2238"/>
      <c r="BW75" s="2238"/>
      <c r="BX75" s="2239"/>
      <c r="BY75" s="2237"/>
      <c r="BZ75" s="2238"/>
      <c r="CA75" s="2238"/>
      <c r="CB75" s="2239"/>
      <c r="CC75" s="2237"/>
      <c r="CD75" s="2238"/>
      <c r="CE75" s="2238"/>
      <c r="CF75" s="2239"/>
      <c r="CG75" s="2237"/>
      <c r="CH75" s="2238"/>
      <c r="CI75" s="2238"/>
      <c r="CJ75" s="2239"/>
      <c r="CK75" s="2237"/>
      <c r="CL75" s="2238"/>
      <c r="CM75" s="2238"/>
      <c r="CN75" s="2239"/>
      <c r="CO75" s="2237"/>
      <c r="CP75" s="2238"/>
      <c r="CQ75" s="2238"/>
      <c r="CR75" s="2239"/>
      <c r="CS75" s="2237"/>
      <c r="CT75" s="2238"/>
      <c r="CU75" s="2238"/>
      <c r="CV75" s="2239"/>
      <c r="CW75" s="1055">
        <f t="shared" ref="CW75:CW83" si="175">SUM(E75:CV75)</f>
        <v>0</v>
      </c>
      <c r="CY75" s="1053">
        <f t="shared" si="29"/>
        <v>0</v>
      </c>
      <c r="CZ75" s="1053">
        <f t="shared" si="30"/>
        <v>0</v>
      </c>
      <c r="DA75" s="1053">
        <f t="shared" si="31"/>
        <v>0</v>
      </c>
      <c r="DB75" s="1053">
        <f t="shared" si="32"/>
        <v>0</v>
      </c>
      <c r="DC75" s="1053">
        <f t="shared" si="33"/>
        <v>0</v>
      </c>
      <c r="DD75" s="1053">
        <f t="shared" si="34"/>
        <v>0</v>
      </c>
      <c r="DE75" s="1053">
        <f t="shared" si="35"/>
        <v>0</v>
      </c>
      <c r="DF75" s="1053">
        <f t="shared" si="36"/>
        <v>0</v>
      </c>
      <c r="DG75" s="1053">
        <f t="shared" si="37"/>
        <v>0</v>
      </c>
      <c r="DH75" s="1053">
        <f t="shared" si="38"/>
        <v>0</v>
      </c>
      <c r="DI75" s="1053">
        <f t="shared" si="39"/>
        <v>0</v>
      </c>
      <c r="DJ75" s="1053">
        <f t="shared" si="40"/>
        <v>0</v>
      </c>
      <c r="DK75" s="1053">
        <f t="shared" si="41"/>
        <v>0</v>
      </c>
      <c r="DL75" s="1053">
        <f t="shared" si="42"/>
        <v>0</v>
      </c>
      <c r="DM75" s="1053">
        <f t="shared" si="43"/>
        <v>0</v>
      </c>
      <c r="DN75" s="1053">
        <f t="shared" si="44"/>
        <v>0</v>
      </c>
      <c r="DO75" s="1053">
        <f t="shared" si="45"/>
        <v>0</v>
      </c>
      <c r="DP75" s="1053">
        <f t="shared" si="46"/>
        <v>0</v>
      </c>
      <c r="DQ75" s="1053">
        <f t="shared" si="47"/>
        <v>0</v>
      </c>
      <c r="DR75" s="1053">
        <f t="shared" si="48"/>
        <v>0</v>
      </c>
      <c r="DS75" s="1053">
        <f t="shared" si="49"/>
        <v>0</v>
      </c>
      <c r="DT75" s="1053">
        <f t="shared" si="50"/>
        <v>0</v>
      </c>
      <c r="DU75" s="1053">
        <f t="shared" si="51"/>
        <v>0</v>
      </c>
      <c r="DV75" s="1053">
        <f t="shared" si="52"/>
        <v>0</v>
      </c>
    </row>
    <row r="76" spans="2:126" ht="15.75" hidden="1" x14ac:dyDescent="0.2">
      <c r="B76" s="337" t="s">
        <v>1446</v>
      </c>
      <c r="C76" s="63" t="s">
        <v>57</v>
      </c>
      <c r="D76" s="64" t="e">
        <f>ESTABLECIMIENTO!#REF!</f>
        <v>#REF!</v>
      </c>
      <c r="E76" s="2237"/>
      <c r="F76" s="2238"/>
      <c r="G76" s="2238"/>
      <c r="H76" s="2239"/>
      <c r="I76" s="2237"/>
      <c r="J76" s="2238"/>
      <c r="K76" s="2238"/>
      <c r="L76" s="2239"/>
      <c r="M76" s="2237"/>
      <c r="N76" s="2238"/>
      <c r="O76" s="2238"/>
      <c r="P76" s="2239"/>
      <c r="Q76" s="2237"/>
      <c r="R76" s="2238"/>
      <c r="S76" s="2238"/>
      <c r="T76" s="2239"/>
      <c r="U76" s="2237"/>
      <c r="V76" s="2238"/>
      <c r="W76" s="2238"/>
      <c r="X76" s="2239"/>
      <c r="Y76" s="2237"/>
      <c r="Z76" s="2238"/>
      <c r="AA76" s="2238"/>
      <c r="AB76" s="2239"/>
      <c r="AC76" s="2237"/>
      <c r="AD76" s="2238"/>
      <c r="AE76" s="2238"/>
      <c r="AF76" s="2239"/>
      <c r="AG76" s="2237"/>
      <c r="AH76" s="2238"/>
      <c r="AI76" s="2238"/>
      <c r="AJ76" s="2239"/>
      <c r="AK76" s="2237"/>
      <c r="AL76" s="2238"/>
      <c r="AM76" s="2238"/>
      <c r="AN76" s="2239"/>
      <c r="AO76" s="2237"/>
      <c r="AP76" s="2238"/>
      <c r="AQ76" s="2238"/>
      <c r="AR76" s="2239"/>
      <c r="AS76" s="2237"/>
      <c r="AT76" s="2238"/>
      <c r="AU76" s="2238"/>
      <c r="AV76" s="2239"/>
      <c r="AW76" s="2237"/>
      <c r="AX76" s="2238"/>
      <c r="AY76" s="2238"/>
      <c r="AZ76" s="2239"/>
      <c r="BA76" s="2237"/>
      <c r="BB76" s="2238"/>
      <c r="BC76" s="2238"/>
      <c r="BD76" s="2239"/>
      <c r="BE76" s="2237"/>
      <c r="BF76" s="2238"/>
      <c r="BG76" s="2238"/>
      <c r="BH76" s="2239"/>
      <c r="BI76" s="2237"/>
      <c r="BJ76" s="2238"/>
      <c r="BK76" s="2238"/>
      <c r="BL76" s="2239"/>
      <c r="BM76" s="2237"/>
      <c r="BN76" s="2238"/>
      <c r="BO76" s="2238"/>
      <c r="BP76" s="2239"/>
      <c r="BQ76" s="2237"/>
      <c r="BR76" s="2238"/>
      <c r="BS76" s="2238"/>
      <c r="BT76" s="2239"/>
      <c r="BU76" s="2237"/>
      <c r="BV76" s="2238"/>
      <c r="BW76" s="2238"/>
      <c r="BX76" s="2239"/>
      <c r="BY76" s="2237"/>
      <c r="BZ76" s="2238"/>
      <c r="CA76" s="2238"/>
      <c r="CB76" s="2239"/>
      <c r="CC76" s="2237"/>
      <c r="CD76" s="2238"/>
      <c r="CE76" s="2238"/>
      <c r="CF76" s="2239"/>
      <c r="CG76" s="2237"/>
      <c r="CH76" s="2238"/>
      <c r="CI76" s="2238"/>
      <c r="CJ76" s="2239"/>
      <c r="CK76" s="2237"/>
      <c r="CL76" s="2238"/>
      <c r="CM76" s="2238"/>
      <c r="CN76" s="2239"/>
      <c r="CO76" s="2237"/>
      <c r="CP76" s="2238"/>
      <c r="CQ76" s="2238"/>
      <c r="CR76" s="2239"/>
      <c r="CS76" s="2237"/>
      <c r="CT76" s="2238"/>
      <c r="CU76" s="2238"/>
      <c r="CV76" s="2239"/>
      <c r="CW76" s="1055">
        <f t="shared" si="175"/>
        <v>0</v>
      </c>
      <c r="CY76" s="1053">
        <f t="shared" si="29"/>
        <v>0</v>
      </c>
      <c r="CZ76" s="1053">
        <f t="shared" si="30"/>
        <v>0</v>
      </c>
      <c r="DA76" s="1053">
        <f t="shared" si="31"/>
        <v>0</v>
      </c>
      <c r="DB76" s="1053">
        <f t="shared" si="32"/>
        <v>0</v>
      </c>
      <c r="DC76" s="1053">
        <f t="shared" si="33"/>
        <v>0</v>
      </c>
      <c r="DD76" s="1053">
        <f t="shared" si="34"/>
        <v>0</v>
      </c>
      <c r="DE76" s="1053">
        <f t="shared" si="35"/>
        <v>0</v>
      </c>
      <c r="DF76" s="1053">
        <f t="shared" si="36"/>
        <v>0</v>
      </c>
      <c r="DG76" s="1053">
        <f t="shared" si="37"/>
        <v>0</v>
      </c>
      <c r="DH76" s="1053">
        <f t="shared" si="38"/>
        <v>0</v>
      </c>
      <c r="DI76" s="1053">
        <f t="shared" si="39"/>
        <v>0</v>
      </c>
      <c r="DJ76" s="1053">
        <f t="shared" si="40"/>
        <v>0</v>
      </c>
      <c r="DK76" s="1053">
        <f t="shared" si="41"/>
        <v>0</v>
      </c>
      <c r="DL76" s="1053">
        <f t="shared" si="42"/>
        <v>0</v>
      </c>
      <c r="DM76" s="1053">
        <f t="shared" si="43"/>
        <v>0</v>
      </c>
      <c r="DN76" s="1053">
        <f t="shared" si="44"/>
        <v>0</v>
      </c>
      <c r="DO76" s="1053">
        <f t="shared" si="45"/>
        <v>0</v>
      </c>
      <c r="DP76" s="1053">
        <f t="shared" si="46"/>
        <v>0</v>
      </c>
      <c r="DQ76" s="1053">
        <f t="shared" si="47"/>
        <v>0</v>
      </c>
      <c r="DR76" s="1053">
        <f t="shared" si="48"/>
        <v>0</v>
      </c>
      <c r="DS76" s="1053">
        <f t="shared" si="49"/>
        <v>0</v>
      </c>
      <c r="DT76" s="1053">
        <f t="shared" si="50"/>
        <v>0</v>
      </c>
      <c r="DU76" s="1053">
        <f t="shared" si="51"/>
        <v>0</v>
      </c>
      <c r="DV76" s="1053">
        <f t="shared" si="52"/>
        <v>0</v>
      </c>
    </row>
    <row r="77" spans="2:126" ht="15.75" hidden="1" x14ac:dyDescent="0.2">
      <c r="B77" s="337" t="s">
        <v>1447</v>
      </c>
      <c r="C77" s="2280"/>
      <c r="D77" s="2281"/>
      <c r="E77" s="2281"/>
      <c r="F77" s="2281"/>
      <c r="G77" s="2281"/>
      <c r="H77" s="2281"/>
      <c r="I77" s="2281"/>
      <c r="J77" s="2281"/>
      <c r="K77" s="2281"/>
      <c r="L77" s="2281"/>
      <c r="M77" s="2281"/>
      <c r="N77" s="2281"/>
      <c r="O77" s="2281"/>
      <c r="P77" s="2281"/>
      <c r="Q77" s="2281"/>
      <c r="R77" s="2281"/>
      <c r="S77" s="2281"/>
      <c r="T77" s="2281"/>
      <c r="U77" s="2281"/>
      <c r="V77" s="2281"/>
      <c r="W77" s="2281"/>
      <c r="X77" s="2281"/>
      <c r="Y77" s="2281"/>
      <c r="Z77" s="2281"/>
      <c r="AA77" s="2281"/>
      <c r="AB77" s="2281"/>
      <c r="AC77" s="2281"/>
      <c r="AD77" s="2281"/>
      <c r="AE77" s="2281"/>
      <c r="AF77" s="2281"/>
      <c r="AG77" s="2281"/>
      <c r="AH77" s="2281"/>
      <c r="AI77" s="2281"/>
      <c r="AJ77" s="2281"/>
      <c r="AK77" s="2281"/>
      <c r="AL77" s="2281"/>
      <c r="AM77" s="2281"/>
      <c r="AN77" s="2281"/>
      <c r="AO77" s="2281"/>
      <c r="AP77" s="2281"/>
      <c r="AQ77" s="2281"/>
      <c r="AR77" s="2281"/>
      <c r="AS77" s="2281"/>
      <c r="AT77" s="2281"/>
      <c r="AU77" s="2281"/>
      <c r="AV77" s="2281"/>
      <c r="AW77" s="2281"/>
      <c r="AX77" s="2281"/>
      <c r="AY77" s="2281"/>
      <c r="AZ77" s="2281"/>
      <c r="BA77" s="2281"/>
      <c r="BB77" s="2281"/>
      <c r="BC77" s="2281"/>
      <c r="BD77" s="2281"/>
      <c r="BE77" s="2281"/>
      <c r="BF77" s="2281"/>
      <c r="BG77" s="2281"/>
      <c r="BH77" s="2281"/>
      <c r="BI77" s="2281"/>
      <c r="BJ77" s="2281"/>
      <c r="BK77" s="2281"/>
      <c r="BL77" s="2281"/>
      <c r="BM77" s="2281"/>
      <c r="BN77" s="2281"/>
      <c r="BO77" s="2281"/>
      <c r="BP77" s="2281"/>
      <c r="BQ77" s="2281"/>
      <c r="BR77" s="2281"/>
      <c r="BS77" s="2281"/>
      <c r="BT77" s="2281"/>
      <c r="BU77" s="2281"/>
      <c r="BV77" s="2281"/>
      <c r="BW77" s="2281"/>
      <c r="BX77" s="2281"/>
      <c r="BY77" s="2281"/>
      <c r="BZ77" s="2281"/>
      <c r="CA77" s="2281"/>
      <c r="CB77" s="2281"/>
      <c r="CC77" s="2281"/>
      <c r="CD77" s="2281"/>
      <c r="CE77" s="2281"/>
      <c r="CF77" s="2281"/>
      <c r="CG77" s="2281"/>
      <c r="CH77" s="2281"/>
      <c r="CI77" s="2281"/>
      <c r="CJ77" s="2281"/>
      <c r="CK77" s="2281"/>
      <c r="CL77" s="2281"/>
      <c r="CM77" s="2281"/>
      <c r="CN77" s="2281"/>
      <c r="CO77" s="2281"/>
      <c r="CP77" s="2281"/>
      <c r="CQ77" s="2281"/>
      <c r="CR77" s="2281"/>
      <c r="CS77" s="2281"/>
      <c r="CT77" s="2281"/>
      <c r="CU77" s="2281"/>
      <c r="CV77" s="2281"/>
      <c r="CW77" s="2282"/>
      <c r="CY77" s="1053">
        <f t="shared" si="29"/>
        <v>0</v>
      </c>
      <c r="CZ77" s="1053">
        <f t="shared" si="30"/>
        <v>0</v>
      </c>
      <c r="DA77" s="1053">
        <f t="shared" si="31"/>
        <v>0</v>
      </c>
      <c r="DB77" s="1053">
        <f t="shared" si="32"/>
        <v>0</v>
      </c>
      <c r="DC77" s="1053">
        <f t="shared" si="33"/>
        <v>0</v>
      </c>
      <c r="DD77" s="1053">
        <f t="shared" si="34"/>
        <v>0</v>
      </c>
      <c r="DE77" s="1053">
        <f t="shared" si="35"/>
        <v>0</v>
      </c>
      <c r="DF77" s="1053">
        <f t="shared" si="36"/>
        <v>0</v>
      </c>
      <c r="DG77" s="1053">
        <f t="shared" si="37"/>
        <v>0</v>
      </c>
      <c r="DH77" s="1053">
        <f t="shared" si="38"/>
        <v>0</v>
      </c>
      <c r="DI77" s="1053">
        <f t="shared" si="39"/>
        <v>0</v>
      </c>
      <c r="DJ77" s="1053">
        <f t="shared" si="40"/>
        <v>0</v>
      </c>
      <c r="DK77" s="1053">
        <f t="shared" si="41"/>
        <v>0</v>
      </c>
      <c r="DL77" s="1053">
        <f t="shared" si="42"/>
        <v>0</v>
      </c>
      <c r="DM77" s="1053">
        <f t="shared" si="43"/>
        <v>0</v>
      </c>
      <c r="DN77" s="1053">
        <f t="shared" si="44"/>
        <v>0</v>
      </c>
      <c r="DO77" s="1053">
        <f t="shared" si="45"/>
        <v>0</v>
      </c>
      <c r="DP77" s="1053">
        <f t="shared" si="46"/>
        <v>0</v>
      </c>
      <c r="DQ77" s="1053">
        <f t="shared" si="47"/>
        <v>0</v>
      </c>
      <c r="DR77" s="1053">
        <f t="shared" si="48"/>
        <v>0</v>
      </c>
      <c r="DS77" s="1053">
        <f t="shared" si="49"/>
        <v>0</v>
      </c>
      <c r="DT77" s="1053">
        <f t="shared" si="50"/>
        <v>0</v>
      </c>
      <c r="DU77" s="1053">
        <f t="shared" si="51"/>
        <v>0</v>
      </c>
      <c r="DV77" s="1053">
        <f t="shared" si="52"/>
        <v>0</v>
      </c>
    </row>
    <row r="78" spans="2:126" ht="15.75" hidden="1" x14ac:dyDescent="0.2">
      <c r="B78" s="337" t="s">
        <v>144</v>
      </c>
      <c r="C78" s="63" t="s">
        <v>43</v>
      </c>
      <c r="D78" s="64" t="e">
        <f>ESTABLECIMIENTO!#REF!+ESTABLECIMIENTO!#REF!</f>
        <v>#REF!</v>
      </c>
      <c r="E78" s="2237"/>
      <c r="F78" s="2238"/>
      <c r="G78" s="2238"/>
      <c r="H78" s="2239"/>
      <c r="I78" s="2237"/>
      <c r="J78" s="2238"/>
      <c r="K78" s="2238"/>
      <c r="L78" s="2239"/>
      <c r="M78" s="2237"/>
      <c r="N78" s="2238"/>
      <c r="O78" s="2238"/>
      <c r="P78" s="2239"/>
      <c r="Q78" s="2237"/>
      <c r="R78" s="2238"/>
      <c r="S78" s="2238"/>
      <c r="T78" s="2239"/>
      <c r="U78" s="2237"/>
      <c r="V78" s="2238"/>
      <c r="W78" s="2238"/>
      <c r="X78" s="2239"/>
      <c r="Y78" s="2237"/>
      <c r="Z78" s="2238"/>
      <c r="AA78" s="2238"/>
      <c r="AB78" s="2239"/>
      <c r="AC78" s="2237"/>
      <c r="AD78" s="2238"/>
      <c r="AE78" s="2238"/>
      <c r="AF78" s="2239"/>
      <c r="AG78" s="2237"/>
      <c r="AH78" s="2238"/>
      <c r="AI78" s="2238"/>
      <c r="AJ78" s="2239"/>
      <c r="AK78" s="2237"/>
      <c r="AL78" s="2238"/>
      <c r="AM78" s="2238"/>
      <c r="AN78" s="2239"/>
      <c r="AO78" s="2237"/>
      <c r="AP78" s="2238"/>
      <c r="AQ78" s="2238"/>
      <c r="AR78" s="2239"/>
      <c r="AS78" s="2237"/>
      <c r="AT78" s="2238"/>
      <c r="AU78" s="2238"/>
      <c r="AV78" s="2239"/>
      <c r="AW78" s="2237"/>
      <c r="AX78" s="2238"/>
      <c r="AY78" s="2238"/>
      <c r="AZ78" s="2239"/>
      <c r="BA78" s="2237"/>
      <c r="BB78" s="2238"/>
      <c r="BC78" s="2238"/>
      <c r="BD78" s="2239"/>
      <c r="BE78" s="2237"/>
      <c r="BF78" s="2238"/>
      <c r="BG78" s="2238"/>
      <c r="BH78" s="2239"/>
      <c r="BI78" s="2237"/>
      <c r="BJ78" s="2238"/>
      <c r="BK78" s="2238"/>
      <c r="BL78" s="2239"/>
      <c r="BM78" s="2237"/>
      <c r="BN78" s="2238"/>
      <c r="BO78" s="2238"/>
      <c r="BP78" s="2239"/>
      <c r="BQ78" s="2237"/>
      <c r="BR78" s="2238"/>
      <c r="BS78" s="2238"/>
      <c r="BT78" s="2239"/>
      <c r="BU78" s="2237"/>
      <c r="BV78" s="2238"/>
      <c r="BW78" s="2238"/>
      <c r="BX78" s="2239"/>
      <c r="BY78" s="2237"/>
      <c r="BZ78" s="2238"/>
      <c r="CA78" s="2238"/>
      <c r="CB78" s="2239"/>
      <c r="CC78" s="2237"/>
      <c r="CD78" s="2238"/>
      <c r="CE78" s="2238"/>
      <c r="CF78" s="2239"/>
      <c r="CG78" s="2237"/>
      <c r="CH78" s="2238"/>
      <c r="CI78" s="2238"/>
      <c r="CJ78" s="2239"/>
      <c r="CK78" s="2237"/>
      <c r="CL78" s="2238"/>
      <c r="CM78" s="2238"/>
      <c r="CN78" s="2239"/>
      <c r="CO78" s="2237"/>
      <c r="CP78" s="2238"/>
      <c r="CQ78" s="2238"/>
      <c r="CR78" s="2239"/>
      <c r="CS78" s="2237"/>
      <c r="CT78" s="2238"/>
      <c r="CU78" s="2238"/>
      <c r="CV78" s="2239"/>
      <c r="CW78" s="1055">
        <f t="shared" si="175"/>
        <v>0</v>
      </c>
      <c r="CY78" s="1053">
        <f t="shared" si="29"/>
        <v>0</v>
      </c>
      <c r="CZ78" s="1053">
        <f t="shared" si="30"/>
        <v>0</v>
      </c>
      <c r="DA78" s="1053">
        <f t="shared" si="31"/>
        <v>0</v>
      </c>
      <c r="DB78" s="1053">
        <f t="shared" si="32"/>
        <v>0</v>
      </c>
      <c r="DC78" s="1053">
        <f t="shared" si="33"/>
        <v>0</v>
      </c>
      <c r="DD78" s="1053">
        <f t="shared" si="34"/>
        <v>0</v>
      </c>
      <c r="DE78" s="1053">
        <f t="shared" si="35"/>
        <v>0</v>
      </c>
      <c r="DF78" s="1053">
        <f t="shared" si="36"/>
        <v>0</v>
      </c>
      <c r="DG78" s="1053">
        <f t="shared" si="37"/>
        <v>0</v>
      </c>
      <c r="DH78" s="1053">
        <f t="shared" si="38"/>
        <v>0</v>
      </c>
      <c r="DI78" s="1053">
        <f t="shared" si="39"/>
        <v>0</v>
      </c>
      <c r="DJ78" s="1053">
        <f t="shared" si="40"/>
        <v>0</v>
      </c>
      <c r="DK78" s="1053">
        <f t="shared" si="41"/>
        <v>0</v>
      </c>
      <c r="DL78" s="1053">
        <f t="shared" si="42"/>
        <v>0</v>
      </c>
      <c r="DM78" s="1053">
        <f t="shared" si="43"/>
        <v>0</v>
      </c>
      <c r="DN78" s="1053">
        <f t="shared" si="44"/>
        <v>0</v>
      </c>
      <c r="DO78" s="1053">
        <f t="shared" si="45"/>
        <v>0</v>
      </c>
      <c r="DP78" s="1053">
        <f t="shared" si="46"/>
        <v>0</v>
      </c>
      <c r="DQ78" s="1053">
        <f t="shared" si="47"/>
        <v>0</v>
      </c>
      <c r="DR78" s="1053">
        <f t="shared" si="48"/>
        <v>0</v>
      </c>
      <c r="DS78" s="1053">
        <f t="shared" si="49"/>
        <v>0</v>
      </c>
      <c r="DT78" s="1053">
        <f t="shared" si="50"/>
        <v>0</v>
      </c>
      <c r="DU78" s="1053">
        <f t="shared" si="51"/>
        <v>0</v>
      </c>
      <c r="DV78" s="1053">
        <f t="shared" si="52"/>
        <v>0</v>
      </c>
    </row>
    <row r="79" spans="2:126" ht="15.75" hidden="1" x14ac:dyDescent="0.2">
      <c r="B79" s="337" t="s">
        <v>104</v>
      </c>
      <c r="C79" s="63" t="s">
        <v>101</v>
      </c>
      <c r="D79" s="64" t="e">
        <f>ESTABLECIMIENTO!#REF!</f>
        <v>#REF!</v>
      </c>
      <c r="E79" s="2237"/>
      <c r="F79" s="2238"/>
      <c r="G79" s="2238"/>
      <c r="H79" s="2239"/>
      <c r="I79" s="2237"/>
      <c r="J79" s="2238"/>
      <c r="K79" s="2238"/>
      <c r="L79" s="2239"/>
      <c r="M79" s="2237"/>
      <c r="N79" s="2238"/>
      <c r="O79" s="2238"/>
      <c r="P79" s="2239"/>
      <c r="Q79" s="2237"/>
      <c r="R79" s="2238"/>
      <c r="S79" s="2238"/>
      <c r="T79" s="2239"/>
      <c r="U79" s="2237"/>
      <c r="V79" s="2238"/>
      <c r="W79" s="2238"/>
      <c r="X79" s="2239"/>
      <c r="Y79" s="2237"/>
      <c r="Z79" s="2238"/>
      <c r="AA79" s="2238"/>
      <c r="AB79" s="2239"/>
      <c r="AC79" s="2237"/>
      <c r="AD79" s="2238"/>
      <c r="AE79" s="2238"/>
      <c r="AF79" s="2239"/>
      <c r="AG79" s="2237"/>
      <c r="AH79" s="2238"/>
      <c r="AI79" s="2238"/>
      <c r="AJ79" s="2239"/>
      <c r="AK79" s="2237"/>
      <c r="AL79" s="2238"/>
      <c r="AM79" s="2238"/>
      <c r="AN79" s="2239"/>
      <c r="AO79" s="2237"/>
      <c r="AP79" s="2238"/>
      <c r="AQ79" s="2238"/>
      <c r="AR79" s="2239"/>
      <c r="AS79" s="2237"/>
      <c r="AT79" s="2238"/>
      <c r="AU79" s="2238"/>
      <c r="AV79" s="2239"/>
      <c r="AW79" s="2237"/>
      <c r="AX79" s="2238"/>
      <c r="AY79" s="2238"/>
      <c r="AZ79" s="2239"/>
      <c r="BA79" s="2237"/>
      <c r="BB79" s="2238"/>
      <c r="BC79" s="2238"/>
      <c r="BD79" s="2239"/>
      <c r="BE79" s="2237"/>
      <c r="BF79" s="2238"/>
      <c r="BG79" s="2238"/>
      <c r="BH79" s="2239"/>
      <c r="BI79" s="2237"/>
      <c r="BJ79" s="2238"/>
      <c r="BK79" s="2238"/>
      <c r="BL79" s="2239"/>
      <c r="BM79" s="2237"/>
      <c r="BN79" s="2238"/>
      <c r="BO79" s="2238"/>
      <c r="BP79" s="2239"/>
      <c r="BQ79" s="2237"/>
      <c r="BR79" s="2238"/>
      <c r="BS79" s="2238"/>
      <c r="BT79" s="2239"/>
      <c r="BU79" s="2237"/>
      <c r="BV79" s="2238"/>
      <c r="BW79" s="2238"/>
      <c r="BX79" s="2239"/>
      <c r="BY79" s="2237"/>
      <c r="BZ79" s="2238"/>
      <c r="CA79" s="2238"/>
      <c r="CB79" s="2239"/>
      <c r="CC79" s="2237"/>
      <c r="CD79" s="2238"/>
      <c r="CE79" s="2238"/>
      <c r="CF79" s="2239"/>
      <c r="CG79" s="2237"/>
      <c r="CH79" s="2238"/>
      <c r="CI79" s="2238"/>
      <c r="CJ79" s="2239"/>
      <c r="CK79" s="2237"/>
      <c r="CL79" s="2238"/>
      <c r="CM79" s="2238"/>
      <c r="CN79" s="2239"/>
      <c r="CO79" s="2237"/>
      <c r="CP79" s="2238"/>
      <c r="CQ79" s="2238"/>
      <c r="CR79" s="2239"/>
      <c r="CS79" s="2237"/>
      <c r="CT79" s="2238"/>
      <c r="CU79" s="2238"/>
      <c r="CV79" s="2239"/>
      <c r="CW79" s="1055">
        <f t="shared" si="175"/>
        <v>0</v>
      </c>
      <c r="CY79" s="1053">
        <f t="shared" si="29"/>
        <v>0</v>
      </c>
      <c r="CZ79" s="1053">
        <f t="shared" si="30"/>
        <v>0</v>
      </c>
      <c r="DA79" s="1053">
        <f t="shared" si="31"/>
        <v>0</v>
      </c>
      <c r="DB79" s="1053">
        <f t="shared" si="32"/>
        <v>0</v>
      </c>
      <c r="DC79" s="1053">
        <f t="shared" si="33"/>
        <v>0</v>
      </c>
      <c r="DD79" s="1053">
        <f t="shared" si="34"/>
        <v>0</v>
      </c>
      <c r="DE79" s="1053">
        <f t="shared" si="35"/>
        <v>0</v>
      </c>
      <c r="DF79" s="1053">
        <f t="shared" si="36"/>
        <v>0</v>
      </c>
      <c r="DG79" s="1053">
        <f t="shared" si="37"/>
        <v>0</v>
      </c>
      <c r="DH79" s="1053">
        <f t="shared" si="38"/>
        <v>0</v>
      </c>
      <c r="DI79" s="1053">
        <f t="shared" si="39"/>
        <v>0</v>
      </c>
      <c r="DJ79" s="1053">
        <f t="shared" si="40"/>
        <v>0</v>
      </c>
      <c r="DK79" s="1053">
        <f t="shared" si="41"/>
        <v>0</v>
      </c>
      <c r="DL79" s="1053">
        <f t="shared" si="42"/>
        <v>0</v>
      </c>
      <c r="DM79" s="1053">
        <f t="shared" si="43"/>
        <v>0</v>
      </c>
      <c r="DN79" s="1053">
        <f t="shared" si="44"/>
        <v>0</v>
      </c>
      <c r="DO79" s="1053">
        <f t="shared" si="45"/>
        <v>0</v>
      </c>
      <c r="DP79" s="1053">
        <f t="shared" si="46"/>
        <v>0</v>
      </c>
      <c r="DQ79" s="1053">
        <f t="shared" si="47"/>
        <v>0</v>
      </c>
      <c r="DR79" s="1053">
        <f t="shared" si="48"/>
        <v>0</v>
      </c>
      <c r="DS79" s="1053">
        <f t="shared" si="49"/>
        <v>0</v>
      </c>
      <c r="DT79" s="1053">
        <f t="shared" si="50"/>
        <v>0</v>
      </c>
      <c r="DU79" s="1053">
        <f t="shared" si="51"/>
        <v>0</v>
      </c>
      <c r="DV79" s="1053">
        <f t="shared" si="52"/>
        <v>0</v>
      </c>
    </row>
    <row r="80" spans="2:126" ht="15.75" hidden="1" x14ac:dyDescent="0.2">
      <c r="B80" s="337" t="s">
        <v>105</v>
      </c>
      <c r="C80" s="63" t="s">
        <v>103</v>
      </c>
      <c r="D80" s="64" t="e">
        <f>ESTABLECIMIENTO!#REF!</f>
        <v>#REF!</v>
      </c>
      <c r="E80" s="2237"/>
      <c r="F80" s="2238"/>
      <c r="G80" s="2238"/>
      <c r="H80" s="2239"/>
      <c r="I80" s="2237"/>
      <c r="J80" s="2238"/>
      <c r="K80" s="2238"/>
      <c r="L80" s="2239"/>
      <c r="M80" s="2237"/>
      <c r="N80" s="2238"/>
      <c r="O80" s="2238"/>
      <c r="P80" s="2239"/>
      <c r="Q80" s="2237"/>
      <c r="R80" s="2238"/>
      <c r="S80" s="2238"/>
      <c r="T80" s="2239"/>
      <c r="U80" s="2237"/>
      <c r="V80" s="2238"/>
      <c r="W80" s="2238"/>
      <c r="X80" s="2239"/>
      <c r="Y80" s="2237"/>
      <c r="Z80" s="2238"/>
      <c r="AA80" s="2238"/>
      <c r="AB80" s="2239"/>
      <c r="AC80" s="2237"/>
      <c r="AD80" s="2238"/>
      <c r="AE80" s="2238"/>
      <c r="AF80" s="2239"/>
      <c r="AG80" s="2237"/>
      <c r="AH80" s="2238"/>
      <c r="AI80" s="2238"/>
      <c r="AJ80" s="2239"/>
      <c r="AK80" s="2237"/>
      <c r="AL80" s="2238"/>
      <c r="AM80" s="2238"/>
      <c r="AN80" s="2239"/>
      <c r="AO80" s="2237"/>
      <c r="AP80" s="2238"/>
      <c r="AQ80" s="2238"/>
      <c r="AR80" s="2239"/>
      <c r="AS80" s="2237"/>
      <c r="AT80" s="2238"/>
      <c r="AU80" s="2238"/>
      <c r="AV80" s="2239"/>
      <c r="AW80" s="2237"/>
      <c r="AX80" s="2238"/>
      <c r="AY80" s="2238"/>
      <c r="AZ80" s="2239"/>
      <c r="BA80" s="2237"/>
      <c r="BB80" s="2238"/>
      <c r="BC80" s="2238"/>
      <c r="BD80" s="2239"/>
      <c r="BE80" s="2237"/>
      <c r="BF80" s="2238"/>
      <c r="BG80" s="2238"/>
      <c r="BH80" s="2239"/>
      <c r="BI80" s="2237"/>
      <c r="BJ80" s="2238"/>
      <c r="BK80" s="2238"/>
      <c r="BL80" s="2239"/>
      <c r="BM80" s="2237"/>
      <c r="BN80" s="2238"/>
      <c r="BO80" s="2238"/>
      <c r="BP80" s="2239"/>
      <c r="BQ80" s="2237"/>
      <c r="BR80" s="2238"/>
      <c r="BS80" s="2238"/>
      <c r="BT80" s="2239"/>
      <c r="BU80" s="2237"/>
      <c r="BV80" s="2238"/>
      <c r="BW80" s="2238"/>
      <c r="BX80" s="2239"/>
      <c r="BY80" s="2237"/>
      <c r="BZ80" s="2238"/>
      <c r="CA80" s="2238"/>
      <c r="CB80" s="2239"/>
      <c r="CC80" s="2237"/>
      <c r="CD80" s="2238"/>
      <c r="CE80" s="2238"/>
      <c r="CF80" s="2239"/>
      <c r="CG80" s="2237"/>
      <c r="CH80" s="2238"/>
      <c r="CI80" s="2238"/>
      <c r="CJ80" s="2239"/>
      <c r="CK80" s="2237"/>
      <c r="CL80" s="2238"/>
      <c r="CM80" s="2238"/>
      <c r="CN80" s="2239"/>
      <c r="CO80" s="2237"/>
      <c r="CP80" s="2238"/>
      <c r="CQ80" s="2238"/>
      <c r="CR80" s="2239"/>
      <c r="CS80" s="2237"/>
      <c r="CT80" s="2238"/>
      <c r="CU80" s="2238"/>
      <c r="CV80" s="2239"/>
      <c r="CW80" s="1055">
        <f t="shared" si="175"/>
        <v>0</v>
      </c>
      <c r="CY80" s="1053">
        <f t="shared" si="29"/>
        <v>0</v>
      </c>
      <c r="CZ80" s="1053">
        <f t="shared" si="30"/>
        <v>0</v>
      </c>
      <c r="DA80" s="1053">
        <f t="shared" si="31"/>
        <v>0</v>
      </c>
      <c r="DB80" s="1053">
        <f t="shared" si="32"/>
        <v>0</v>
      </c>
      <c r="DC80" s="1053">
        <f t="shared" si="33"/>
        <v>0</v>
      </c>
      <c r="DD80" s="1053">
        <f t="shared" si="34"/>
        <v>0</v>
      </c>
      <c r="DE80" s="1053">
        <f t="shared" si="35"/>
        <v>0</v>
      </c>
      <c r="DF80" s="1053">
        <f t="shared" si="36"/>
        <v>0</v>
      </c>
      <c r="DG80" s="1053">
        <f t="shared" si="37"/>
        <v>0</v>
      </c>
      <c r="DH80" s="1053">
        <f t="shared" si="38"/>
        <v>0</v>
      </c>
      <c r="DI80" s="1053">
        <f t="shared" si="39"/>
        <v>0</v>
      </c>
      <c r="DJ80" s="1053">
        <f t="shared" si="40"/>
        <v>0</v>
      </c>
      <c r="DK80" s="1053">
        <f t="shared" si="41"/>
        <v>0</v>
      </c>
      <c r="DL80" s="1053">
        <f t="shared" si="42"/>
        <v>0</v>
      </c>
      <c r="DM80" s="1053">
        <f t="shared" si="43"/>
        <v>0</v>
      </c>
      <c r="DN80" s="1053">
        <f t="shared" si="44"/>
        <v>0</v>
      </c>
      <c r="DO80" s="1053">
        <f t="shared" si="45"/>
        <v>0</v>
      </c>
      <c r="DP80" s="1053">
        <f t="shared" si="46"/>
        <v>0</v>
      </c>
      <c r="DQ80" s="1053">
        <f t="shared" si="47"/>
        <v>0</v>
      </c>
      <c r="DR80" s="1053">
        <f t="shared" si="48"/>
        <v>0</v>
      </c>
      <c r="DS80" s="1053">
        <f t="shared" si="49"/>
        <v>0</v>
      </c>
      <c r="DT80" s="1053">
        <f t="shared" si="50"/>
        <v>0</v>
      </c>
      <c r="DU80" s="1053">
        <f t="shared" si="51"/>
        <v>0</v>
      </c>
      <c r="DV80" s="1053">
        <f t="shared" si="52"/>
        <v>0</v>
      </c>
    </row>
    <row r="81" spans="2:126" ht="15.75" hidden="1" x14ac:dyDescent="0.2">
      <c r="B81" s="337" t="s">
        <v>1448</v>
      </c>
      <c r="C81" s="63" t="s">
        <v>97</v>
      </c>
      <c r="D81" s="64" t="e">
        <f>ESTABLECIMIENTO!#REF!</f>
        <v>#REF!</v>
      </c>
      <c r="E81" s="2237"/>
      <c r="F81" s="2238"/>
      <c r="G81" s="2238"/>
      <c r="H81" s="2239"/>
      <c r="I81" s="2237"/>
      <c r="J81" s="2238"/>
      <c r="K81" s="2238"/>
      <c r="L81" s="2239"/>
      <c r="M81" s="2237"/>
      <c r="N81" s="2238"/>
      <c r="O81" s="2238"/>
      <c r="P81" s="2239"/>
      <c r="Q81" s="2237"/>
      <c r="R81" s="2238"/>
      <c r="S81" s="2238"/>
      <c r="T81" s="2239"/>
      <c r="U81" s="2237"/>
      <c r="V81" s="2238"/>
      <c r="W81" s="2238"/>
      <c r="X81" s="2239"/>
      <c r="Y81" s="2237"/>
      <c r="Z81" s="2238"/>
      <c r="AA81" s="2238"/>
      <c r="AB81" s="2239"/>
      <c r="AC81" s="2237"/>
      <c r="AD81" s="2238"/>
      <c r="AE81" s="2238"/>
      <c r="AF81" s="2239"/>
      <c r="AG81" s="2237"/>
      <c r="AH81" s="2238"/>
      <c r="AI81" s="2238"/>
      <c r="AJ81" s="2239"/>
      <c r="AK81" s="2237"/>
      <c r="AL81" s="2238"/>
      <c r="AM81" s="2238"/>
      <c r="AN81" s="2239"/>
      <c r="AO81" s="2237"/>
      <c r="AP81" s="2238"/>
      <c r="AQ81" s="2238"/>
      <c r="AR81" s="2239"/>
      <c r="AS81" s="1160"/>
      <c r="AT81" s="1161"/>
      <c r="AU81" s="1161"/>
      <c r="AV81" s="1162"/>
      <c r="AW81" s="1160"/>
      <c r="AX81" s="1161"/>
      <c r="AY81" s="1161"/>
      <c r="AZ81" s="1162"/>
      <c r="BA81" s="1160"/>
      <c r="BB81" s="1161"/>
      <c r="BC81" s="1161"/>
      <c r="BD81" s="1162"/>
      <c r="BE81" s="1160"/>
      <c r="BF81" s="1161"/>
      <c r="BG81" s="1161"/>
      <c r="BH81" s="1162"/>
      <c r="BI81" s="1160"/>
      <c r="BJ81" s="1161"/>
      <c r="BK81" s="1161"/>
      <c r="BL81" s="1162"/>
      <c r="BM81" s="1160"/>
      <c r="BN81" s="1161"/>
      <c r="BO81" s="1161"/>
      <c r="BP81" s="1162"/>
      <c r="BQ81" s="1160"/>
      <c r="BR81" s="1161"/>
      <c r="BS81" s="1161"/>
      <c r="BT81" s="1162"/>
      <c r="BU81" s="1160"/>
      <c r="BV81" s="1161"/>
      <c r="BW81" s="1161"/>
      <c r="BX81" s="1162"/>
      <c r="BY81" s="1160"/>
      <c r="BZ81" s="1161"/>
      <c r="CA81" s="1161"/>
      <c r="CB81" s="1162"/>
      <c r="CC81" s="1160"/>
      <c r="CD81" s="1161"/>
      <c r="CE81" s="1161"/>
      <c r="CF81" s="1162"/>
      <c r="CG81" s="1160"/>
      <c r="CH81" s="1161"/>
      <c r="CI81" s="1161"/>
      <c r="CJ81" s="1162"/>
      <c r="CK81" s="1160"/>
      <c r="CL81" s="1161"/>
      <c r="CM81" s="1161"/>
      <c r="CN81" s="1162"/>
      <c r="CO81" s="1160"/>
      <c r="CP81" s="1161"/>
      <c r="CQ81" s="1161"/>
      <c r="CR81" s="1162"/>
      <c r="CS81" s="1160"/>
      <c r="CT81" s="1161"/>
      <c r="CU81" s="1161"/>
      <c r="CV81" s="1162"/>
      <c r="CW81" s="1055">
        <f t="shared" si="175"/>
        <v>0</v>
      </c>
      <c r="CY81" s="1053">
        <f t="shared" ref="CY81:CY82" si="176">E81</f>
        <v>0</v>
      </c>
      <c r="CZ81" s="1053">
        <f t="shared" ref="CZ81:CZ82" si="177">I81</f>
        <v>0</v>
      </c>
      <c r="DA81" s="1053">
        <f t="shared" ref="DA81:DA82" si="178">M81</f>
        <v>0</v>
      </c>
      <c r="DB81" s="1053">
        <f t="shared" ref="DB81:DB82" si="179">Q81</f>
        <v>0</v>
      </c>
      <c r="DC81" s="1053">
        <f t="shared" ref="DC81:DC82" si="180">U81</f>
        <v>0</v>
      </c>
      <c r="DD81" s="1053">
        <f t="shared" ref="DD81:DD82" si="181">Y81</f>
        <v>0</v>
      </c>
      <c r="DE81" s="1053">
        <f t="shared" ref="DE81:DE82" si="182">AC81</f>
        <v>0</v>
      </c>
      <c r="DF81" s="1053">
        <f t="shared" ref="DF81:DF82" si="183">AG81</f>
        <v>0</v>
      </c>
      <c r="DG81" s="1053">
        <f t="shared" ref="DG81:DG82" si="184">AK81</f>
        <v>0</v>
      </c>
      <c r="DH81" s="1053">
        <f t="shared" ref="DH81:DH82" si="185">AO81</f>
        <v>0</v>
      </c>
      <c r="DI81" s="1053">
        <f t="shared" ref="DI81:DI82" si="186">AS81</f>
        <v>0</v>
      </c>
      <c r="DJ81" s="1053">
        <f t="shared" ref="DJ81:DJ82" si="187">AW81</f>
        <v>0</v>
      </c>
      <c r="DK81" s="1053">
        <f t="shared" ref="DK81:DK82" si="188">BA81</f>
        <v>0</v>
      </c>
      <c r="DL81" s="1053">
        <f t="shared" ref="DL81:DL82" si="189">BE81</f>
        <v>0</v>
      </c>
      <c r="DM81" s="1053">
        <f t="shared" ref="DM81:DM82" si="190">BI81</f>
        <v>0</v>
      </c>
      <c r="DN81" s="1053">
        <f t="shared" ref="DN81:DN82" si="191">BM81</f>
        <v>0</v>
      </c>
      <c r="DO81" s="1053">
        <f t="shared" ref="DO81:DO82" si="192">BQ81</f>
        <v>0</v>
      </c>
      <c r="DP81" s="1053">
        <f t="shared" ref="DP81:DP82" si="193">BU81</f>
        <v>0</v>
      </c>
      <c r="DQ81" s="1053">
        <f t="shared" ref="DQ81:DQ82" si="194">BY81</f>
        <v>0</v>
      </c>
      <c r="DR81" s="1053">
        <f t="shared" ref="DR81:DR82" si="195">CC81</f>
        <v>0</v>
      </c>
      <c r="DS81" s="1053">
        <f t="shared" ref="DS81:DS82" si="196">CG81</f>
        <v>0</v>
      </c>
      <c r="DT81" s="1053">
        <f t="shared" ref="DT81:DT82" si="197">CK81</f>
        <v>0</v>
      </c>
      <c r="DU81" s="1053">
        <f t="shared" ref="DU81:DU82" si="198">CO81</f>
        <v>0</v>
      </c>
      <c r="DV81" s="1053">
        <f t="shared" ref="DV81:DV82" si="199">CS81</f>
        <v>0</v>
      </c>
    </row>
    <row r="82" spans="2:126" ht="15.75" hidden="1" x14ac:dyDescent="0.2">
      <c r="B82" s="337" t="s">
        <v>1449</v>
      </c>
      <c r="C82" s="63" t="s">
        <v>1434</v>
      </c>
      <c r="D82" s="64" t="e">
        <f>(ESTABLECIMIENTO!#REF!+ESTABLECIMIENTO!#REF!)*ESTABLECIMIENTO!#REF!</f>
        <v>#REF!</v>
      </c>
      <c r="E82" s="2237"/>
      <c r="F82" s="2238"/>
      <c r="G82" s="2238"/>
      <c r="H82" s="2239"/>
      <c r="I82" s="2237"/>
      <c r="J82" s="2238"/>
      <c r="K82" s="2238"/>
      <c r="L82" s="2239"/>
      <c r="M82" s="2237"/>
      <c r="N82" s="2238"/>
      <c r="O82" s="2238"/>
      <c r="P82" s="2239"/>
      <c r="Q82" s="2237"/>
      <c r="R82" s="2238"/>
      <c r="S82" s="2238"/>
      <c r="T82" s="2239"/>
      <c r="U82" s="2237"/>
      <c r="V82" s="2238"/>
      <c r="W82" s="2238"/>
      <c r="X82" s="2239"/>
      <c r="Y82" s="2237"/>
      <c r="Z82" s="2238"/>
      <c r="AA82" s="2238"/>
      <c r="AB82" s="2239"/>
      <c r="AC82" s="2237"/>
      <c r="AD82" s="2238"/>
      <c r="AE82" s="2238"/>
      <c r="AF82" s="2239"/>
      <c r="AG82" s="2237"/>
      <c r="AH82" s="2238"/>
      <c r="AI82" s="2238"/>
      <c r="AJ82" s="2239"/>
      <c r="AK82" s="2237"/>
      <c r="AL82" s="2238"/>
      <c r="AM82" s="2238"/>
      <c r="AN82" s="2239"/>
      <c r="AO82" s="2237"/>
      <c r="AP82" s="2238"/>
      <c r="AQ82" s="2238"/>
      <c r="AR82" s="2239"/>
      <c r="AS82" s="1160"/>
      <c r="AT82" s="1161"/>
      <c r="AU82" s="1161"/>
      <c r="AV82" s="1162"/>
      <c r="AW82" s="1160"/>
      <c r="AX82" s="1161"/>
      <c r="AY82" s="1161"/>
      <c r="AZ82" s="1162"/>
      <c r="BA82" s="1160"/>
      <c r="BB82" s="1161"/>
      <c r="BC82" s="1161"/>
      <c r="BD82" s="1162"/>
      <c r="BE82" s="1160"/>
      <c r="BF82" s="1161"/>
      <c r="BG82" s="1161"/>
      <c r="BH82" s="1162"/>
      <c r="BI82" s="1160"/>
      <c r="BJ82" s="1161"/>
      <c r="BK82" s="1161"/>
      <c r="BL82" s="1162"/>
      <c r="BM82" s="1160"/>
      <c r="BN82" s="1161"/>
      <c r="BO82" s="1161"/>
      <c r="BP82" s="1162"/>
      <c r="BQ82" s="1160"/>
      <c r="BR82" s="1161"/>
      <c r="BS82" s="1161"/>
      <c r="BT82" s="1162"/>
      <c r="BU82" s="1160"/>
      <c r="BV82" s="1161"/>
      <c r="BW82" s="1161"/>
      <c r="BX82" s="1162"/>
      <c r="BY82" s="1160"/>
      <c r="BZ82" s="1161"/>
      <c r="CA82" s="1161"/>
      <c r="CB82" s="1162"/>
      <c r="CC82" s="1160"/>
      <c r="CD82" s="1161"/>
      <c r="CE82" s="1161"/>
      <c r="CF82" s="1162"/>
      <c r="CG82" s="1160"/>
      <c r="CH82" s="1161"/>
      <c r="CI82" s="1161"/>
      <c r="CJ82" s="1162"/>
      <c r="CK82" s="1160"/>
      <c r="CL82" s="1161"/>
      <c r="CM82" s="1161"/>
      <c r="CN82" s="1162"/>
      <c r="CO82" s="1160"/>
      <c r="CP82" s="1161"/>
      <c r="CQ82" s="1161"/>
      <c r="CR82" s="1162"/>
      <c r="CS82" s="1160"/>
      <c r="CT82" s="1161"/>
      <c r="CU82" s="1161"/>
      <c r="CV82" s="1162"/>
      <c r="CW82" s="1055">
        <f t="shared" si="175"/>
        <v>0</v>
      </c>
      <c r="CY82" s="1053">
        <f t="shared" si="176"/>
        <v>0</v>
      </c>
      <c r="CZ82" s="1053">
        <f t="shared" si="177"/>
        <v>0</v>
      </c>
      <c r="DA82" s="1053">
        <f t="shared" si="178"/>
        <v>0</v>
      </c>
      <c r="DB82" s="1053">
        <f t="shared" si="179"/>
        <v>0</v>
      </c>
      <c r="DC82" s="1053">
        <f t="shared" si="180"/>
        <v>0</v>
      </c>
      <c r="DD82" s="1053">
        <f t="shared" si="181"/>
        <v>0</v>
      </c>
      <c r="DE82" s="1053">
        <f t="shared" si="182"/>
        <v>0</v>
      </c>
      <c r="DF82" s="1053">
        <f t="shared" si="183"/>
        <v>0</v>
      </c>
      <c r="DG82" s="1053">
        <f t="shared" si="184"/>
        <v>0</v>
      </c>
      <c r="DH82" s="1053">
        <f t="shared" si="185"/>
        <v>0</v>
      </c>
      <c r="DI82" s="1053">
        <f t="shared" si="186"/>
        <v>0</v>
      </c>
      <c r="DJ82" s="1053">
        <f t="shared" si="187"/>
        <v>0</v>
      </c>
      <c r="DK82" s="1053">
        <f t="shared" si="188"/>
        <v>0</v>
      </c>
      <c r="DL82" s="1053">
        <f t="shared" si="189"/>
        <v>0</v>
      </c>
      <c r="DM82" s="1053">
        <f t="shared" si="190"/>
        <v>0</v>
      </c>
      <c r="DN82" s="1053">
        <f t="shared" si="191"/>
        <v>0</v>
      </c>
      <c r="DO82" s="1053">
        <f t="shared" si="192"/>
        <v>0</v>
      </c>
      <c r="DP82" s="1053">
        <f t="shared" si="193"/>
        <v>0</v>
      </c>
      <c r="DQ82" s="1053">
        <f t="shared" si="194"/>
        <v>0</v>
      </c>
      <c r="DR82" s="1053">
        <f t="shared" si="195"/>
        <v>0</v>
      </c>
      <c r="DS82" s="1053">
        <f t="shared" si="196"/>
        <v>0</v>
      </c>
      <c r="DT82" s="1053">
        <f t="shared" si="197"/>
        <v>0</v>
      </c>
      <c r="DU82" s="1053">
        <f t="shared" si="198"/>
        <v>0</v>
      </c>
      <c r="DV82" s="1053">
        <f t="shared" si="199"/>
        <v>0</v>
      </c>
    </row>
    <row r="83" spans="2:126" ht="15.75" hidden="1" x14ac:dyDescent="0.2">
      <c r="B83" s="337" t="s">
        <v>1450</v>
      </c>
      <c r="C83" s="63" t="s">
        <v>106</v>
      </c>
      <c r="D83" s="64" t="e">
        <f>ESTABLECIMIENTO!#REF!*(1+FINANC!V5)</f>
        <v>#REF!</v>
      </c>
      <c r="E83" s="2237"/>
      <c r="F83" s="2238"/>
      <c r="G83" s="2238"/>
      <c r="H83" s="2239"/>
      <c r="I83" s="2237"/>
      <c r="J83" s="2238"/>
      <c r="K83" s="2238"/>
      <c r="L83" s="2239"/>
      <c r="M83" s="2237"/>
      <c r="N83" s="2238"/>
      <c r="O83" s="2238"/>
      <c r="P83" s="2239"/>
      <c r="Q83" s="2237"/>
      <c r="R83" s="2238"/>
      <c r="S83" s="2238"/>
      <c r="T83" s="2239"/>
      <c r="U83" s="2237"/>
      <c r="V83" s="2238"/>
      <c r="W83" s="2238"/>
      <c r="X83" s="2239"/>
      <c r="Y83" s="2237"/>
      <c r="Z83" s="2238"/>
      <c r="AA83" s="2238"/>
      <c r="AB83" s="2239"/>
      <c r="AC83" s="2237"/>
      <c r="AD83" s="2238"/>
      <c r="AE83" s="2238"/>
      <c r="AF83" s="2239"/>
      <c r="AG83" s="2237"/>
      <c r="AH83" s="2238"/>
      <c r="AI83" s="2238"/>
      <c r="AJ83" s="2239"/>
      <c r="AK83" s="2237"/>
      <c r="AL83" s="2238"/>
      <c r="AM83" s="2238"/>
      <c r="AN83" s="2239"/>
      <c r="AO83" s="2237"/>
      <c r="AP83" s="2238"/>
      <c r="AQ83" s="2238"/>
      <c r="AR83" s="2239"/>
      <c r="AS83" s="2237"/>
      <c r="AT83" s="2238"/>
      <c r="AU83" s="2238"/>
      <c r="AV83" s="2239"/>
      <c r="AW83" s="2237"/>
      <c r="AX83" s="2238"/>
      <c r="AY83" s="2238"/>
      <c r="AZ83" s="2239"/>
      <c r="BA83" s="2237"/>
      <c r="BB83" s="2238"/>
      <c r="BC83" s="2238"/>
      <c r="BD83" s="2239"/>
      <c r="BE83" s="2237"/>
      <c r="BF83" s="2238"/>
      <c r="BG83" s="2238"/>
      <c r="BH83" s="2239"/>
      <c r="BI83" s="2237"/>
      <c r="BJ83" s="2238"/>
      <c r="BK83" s="2238"/>
      <c r="BL83" s="2239"/>
      <c r="BM83" s="2237"/>
      <c r="BN83" s="2238"/>
      <c r="BO83" s="2238"/>
      <c r="BP83" s="2239"/>
      <c r="BQ83" s="2237"/>
      <c r="BR83" s="2238"/>
      <c r="BS83" s="2238"/>
      <c r="BT83" s="2239"/>
      <c r="BU83" s="2237"/>
      <c r="BV83" s="2238"/>
      <c r="BW83" s="2238"/>
      <c r="BX83" s="2239"/>
      <c r="BY83" s="2237"/>
      <c r="BZ83" s="2238"/>
      <c r="CA83" s="2238"/>
      <c r="CB83" s="2239"/>
      <c r="CC83" s="2237"/>
      <c r="CD83" s="2238"/>
      <c r="CE83" s="2238"/>
      <c r="CF83" s="2239"/>
      <c r="CG83" s="2237"/>
      <c r="CH83" s="2238"/>
      <c r="CI83" s="2238"/>
      <c r="CJ83" s="2239"/>
      <c r="CK83" s="2237"/>
      <c r="CL83" s="2238"/>
      <c r="CM83" s="2238"/>
      <c r="CN83" s="2239"/>
      <c r="CO83" s="2237"/>
      <c r="CP83" s="2238"/>
      <c r="CQ83" s="2238"/>
      <c r="CR83" s="2239"/>
      <c r="CS83" s="2237"/>
      <c r="CT83" s="2238"/>
      <c r="CU83" s="2238"/>
      <c r="CV83" s="2239"/>
      <c r="CW83" s="1055">
        <f t="shared" si="175"/>
        <v>0</v>
      </c>
      <c r="CY83" s="1053">
        <f t="shared" si="29"/>
        <v>0</v>
      </c>
      <c r="CZ83" s="1053">
        <f t="shared" si="30"/>
        <v>0</v>
      </c>
      <c r="DA83" s="1053">
        <f t="shared" si="31"/>
        <v>0</v>
      </c>
      <c r="DB83" s="1053">
        <f t="shared" si="32"/>
        <v>0</v>
      </c>
      <c r="DC83" s="1053">
        <f t="shared" si="33"/>
        <v>0</v>
      </c>
      <c r="DD83" s="1053">
        <f t="shared" si="34"/>
        <v>0</v>
      </c>
      <c r="DE83" s="1053">
        <f t="shared" si="35"/>
        <v>0</v>
      </c>
      <c r="DF83" s="1053">
        <f t="shared" si="36"/>
        <v>0</v>
      </c>
      <c r="DG83" s="1053">
        <f t="shared" si="37"/>
        <v>0</v>
      </c>
      <c r="DH83" s="1053">
        <f t="shared" si="38"/>
        <v>0</v>
      </c>
      <c r="DI83" s="1053">
        <f t="shared" si="39"/>
        <v>0</v>
      </c>
      <c r="DJ83" s="1053">
        <f t="shared" si="40"/>
        <v>0</v>
      </c>
      <c r="DK83" s="1053">
        <f t="shared" si="41"/>
        <v>0</v>
      </c>
      <c r="DL83" s="1053">
        <f t="shared" si="42"/>
        <v>0</v>
      </c>
      <c r="DM83" s="1053">
        <f t="shared" si="43"/>
        <v>0</v>
      </c>
      <c r="DN83" s="1053">
        <f t="shared" si="44"/>
        <v>0</v>
      </c>
      <c r="DO83" s="1053">
        <f t="shared" si="45"/>
        <v>0</v>
      </c>
      <c r="DP83" s="1053">
        <f t="shared" si="46"/>
        <v>0</v>
      </c>
      <c r="DQ83" s="1053">
        <f t="shared" si="47"/>
        <v>0</v>
      </c>
      <c r="DR83" s="1053">
        <f t="shared" si="48"/>
        <v>0</v>
      </c>
      <c r="DS83" s="1053">
        <f t="shared" si="49"/>
        <v>0</v>
      </c>
      <c r="DT83" s="1053">
        <f t="shared" si="50"/>
        <v>0</v>
      </c>
      <c r="DU83" s="1053">
        <f t="shared" si="51"/>
        <v>0</v>
      </c>
      <c r="DV83" s="1053">
        <f t="shared" si="52"/>
        <v>0</v>
      </c>
    </row>
    <row r="84" spans="2:126" s="171" customFormat="1" ht="21" hidden="1" customHeight="1" x14ac:dyDescent="0.2">
      <c r="B84" s="336" t="s">
        <v>379</v>
      </c>
      <c r="C84" s="2277"/>
      <c r="D84" s="2278"/>
      <c r="E84" s="2278"/>
      <c r="F84" s="2278"/>
      <c r="G84" s="2278"/>
      <c r="H84" s="2278"/>
      <c r="I84" s="2278"/>
      <c r="J84" s="2278"/>
      <c r="K84" s="2278"/>
      <c r="L84" s="2278"/>
      <c r="M84" s="2278"/>
      <c r="N84" s="2278"/>
      <c r="O84" s="2278"/>
      <c r="P84" s="2278"/>
      <c r="Q84" s="2278"/>
      <c r="R84" s="2278"/>
      <c r="S84" s="2278"/>
      <c r="T84" s="2278"/>
      <c r="U84" s="2278"/>
      <c r="V84" s="2278"/>
      <c r="W84" s="2278"/>
      <c r="X84" s="2278"/>
      <c r="Y84" s="2278"/>
      <c r="Z84" s="2278"/>
      <c r="AA84" s="2278"/>
      <c r="AB84" s="2278"/>
      <c r="AC84" s="2278"/>
      <c r="AD84" s="2278"/>
      <c r="AE84" s="2278"/>
      <c r="AF84" s="2278"/>
      <c r="AG84" s="2278"/>
      <c r="AH84" s="2278"/>
      <c r="AI84" s="2278"/>
      <c r="AJ84" s="2278"/>
      <c r="AK84" s="2278"/>
      <c r="AL84" s="2278"/>
      <c r="AM84" s="2278"/>
      <c r="AN84" s="2278"/>
      <c r="AO84" s="2278"/>
      <c r="AP84" s="2278"/>
      <c r="AQ84" s="2278"/>
      <c r="AR84" s="2278"/>
      <c r="AS84" s="2278"/>
      <c r="AT84" s="2278"/>
      <c r="AU84" s="2278"/>
      <c r="AV84" s="2278"/>
      <c r="AW84" s="2278"/>
      <c r="AX84" s="2278"/>
      <c r="AY84" s="2278"/>
      <c r="AZ84" s="2278"/>
      <c r="BA84" s="2278"/>
      <c r="BB84" s="2278"/>
      <c r="BC84" s="2278"/>
      <c r="BD84" s="2278"/>
      <c r="BE84" s="2278"/>
      <c r="BF84" s="2278"/>
      <c r="BG84" s="2278"/>
      <c r="BH84" s="2278"/>
      <c r="BI84" s="2278"/>
      <c r="BJ84" s="2278"/>
      <c r="BK84" s="2278"/>
      <c r="BL84" s="2278"/>
      <c r="BM84" s="2278"/>
      <c r="BN84" s="2278"/>
      <c r="BO84" s="2278"/>
      <c r="BP84" s="2278"/>
      <c r="BQ84" s="2278"/>
      <c r="BR84" s="2278"/>
      <c r="BS84" s="2278"/>
      <c r="BT84" s="2278"/>
      <c r="BU84" s="2278"/>
      <c r="BV84" s="2278"/>
      <c r="BW84" s="2278"/>
      <c r="BX84" s="2278"/>
      <c r="BY84" s="2278"/>
      <c r="BZ84" s="2278"/>
      <c r="CA84" s="2278"/>
      <c r="CB84" s="2278"/>
      <c r="CC84" s="2278"/>
      <c r="CD84" s="2278"/>
      <c r="CE84" s="2278"/>
      <c r="CF84" s="2278"/>
      <c r="CG84" s="2278"/>
      <c r="CH84" s="2278"/>
      <c r="CI84" s="2278"/>
      <c r="CJ84" s="2278"/>
      <c r="CK84" s="2278"/>
      <c r="CL84" s="2278"/>
      <c r="CM84" s="2278"/>
      <c r="CN84" s="2278"/>
      <c r="CO84" s="2278"/>
      <c r="CP84" s="2278"/>
      <c r="CQ84" s="2278"/>
      <c r="CR84" s="2278"/>
      <c r="CS84" s="2278"/>
      <c r="CT84" s="2278"/>
      <c r="CU84" s="2278"/>
      <c r="CV84" s="2278"/>
      <c r="CW84" s="2279"/>
      <c r="CY84" s="1054"/>
      <c r="CZ84" s="1054"/>
      <c r="DA84" s="1054"/>
      <c r="DB84" s="1054"/>
      <c r="DC84" s="1054"/>
      <c r="DD84" s="1054"/>
      <c r="DE84" s="1054"/>
      <c r="DF84" s="1054"/>
      <c r="DG84" s="1054"/>
      <c r="DH84" s="1054"/>
      <c r="DI84" s="1054"/>
      <c r="DJ84" s="1054"/>
      <c r="DK84" s="1054"/>
      <c r="DL84" s="1054"/>
      <c r="DM84" s="1054"/>
      <c r="DN84" s="1054"/>
      <c r="DO84" s="1054"/>
      <c r="DP84" s="1054"/>
      <c r="DQ84" s="1054"/>
      <c r="DR84" s="1054"/>
      <c r="DS84" s="1054"/>
      <c r="DT84" s="1054"/>
      <c r="DU84" s="1054"/>
      <c r="DV84" s="1054"/>
    </row>
    <row r="85" spans="2:126" ht="33" hidden="1" customHeight="1" x14ac:dyDescent="0.2">
      <c r="B85" s="1175" t="str">
        <f>B32</f>
        <v>Plantación de Material Vegetal en sistema tradicional</v>
      </c>
      <c r="C85" s="2277"/>
      <c r="D85" s="2278"/>
      <c r="E85" s="2278"/>
      <c r="F85" s="2278"/>
      <c r="G85" s="2278"/>
      <c r="H85" s="2278"/>
      <c r="I85" s="2278"/>
      <c r="J85" s="2278"/>
      <c r="K85" s="2278"/>
      <c r="L85" s="2278"/>
      <c r="M85" s="2278"/>
      <c r="N85" s="2278"/>
      <c r="O85" s="2278"/>
      <c r="P85" s="2278"/>
      <c r="Q85" s="2278"/>
      <c r="R85" s="2278"/>
      <c r="S85" s="2278"/>
      <c r="T85" s="2278"/>
      <c r="U85" s="2278"/>
      <c r="V85" s="2278"/>
      <c r="W85" s="2278"/>
      <c r="X85" s="2278"/>
      <c r="Y85" s="2278"/>
      <c r="Z85" s="2278"/>
      <c r="AA85" s="2278"/>
      <c r="AB85" s="2278"/>
      <c r="AC85" s="2278"/>
      <c r="AD85" s="2278"/>
      <c r="AE85" s="2278"/>
      <c r="AF85" s="2278"/>
      <c r="AG85" s="2278"/>
      <c r="AH85" s="2278"/>
      <c r="AI85" s="2278"/>
      <c r="AJ85" s="2278"/>
      <c r="AK85" s="2278"/>
      <c r="AL85" s="2278"/>
      <c r="AM85" s="2278"/>
      <c r="AN85" s="2278"/>
      <c r="AO85" s="2278"/>
      <c r="AP85" s="2278"/>
      <c r="AQ85" s="2278"/>
      <c r="AR85" s="2278"/>
      <c r="AS85" s="2278"/>
      <c r="AT85" s="2278"/>
      <c r="AU85" s="2278"/>
      <c r="AV85" s="2278"/>
      <c r="AW85" s="2278"/>
      <c r="AX85" s="2278"/>
      <c r="AY85" s="2278"/>
      <c r="AZ85" s="2278"/>
      <c r="BA85" s="2278"/>
      <c r="BB85" s="2278"/>
      <c r="BC85" s="2278"/>
      <c r="BD85" s="2278"/>
      <c r="BE85" s="2278"/>
      <c r="BF85" s="2278"/>
      <c r="BG85" s="2278"/>
      <c r="BH85" s="2278"/>
      <c r="BI85" s="2278"/>
      <c r="BJ85" s="2278"/>
      <c r="BK85" s="2278"/>
      <c r="BL85" s="2278"/>
      <c r="BM85" s="2278"/>
      <c r="BN85" s="2278"/>
      <c r="BO85" s="2278"/>
      <c r="BP85" s="2278"/>
      <c r="BQ85" s="2278"/>
      <c r="BR85" s="2278"/>
      <c r="BS85" s="2278"/>
      <c r="BT85" s="2278"/>
      <c r="BU85" s="2278"/>
      <c r="BV85" s="2278"/>
      <c r="BW85" s="2278"/>
      <c r="BX85" s="2278"/>
      <c r="BY85" s="2278"/>
      <c r="BZ85" s="2278"/>
      <c r="CA85" s="2278"/>
      <c r="CB85" s="2278"/>
      <c r="CC85" s="2278"/>
      <c r="CD85" s="2278"/>
      <c r="CE85" s="2278"/>
      <c r="CF85" s="2278"/>
      <c r="CG85" s="2278"/>
      <c r="CH85" s="2278"/>
      <c r="CI85" s="2278"/>
      <c r="CJ85" s="2278"/>
      <c r="CK85" s="2278"/>
      <c r="CL85" s="2278"/>
      <c r="CM85" s="2278"/>
      <c r="CN85" s="2278"/>
      <c r="CO85" s="2278"/>
      <c r="CP85" s="2278"/>
      <c r="CQ85" s="2278"/>
      <c r="CR85" s="2278"/>
      <c r="CS85" s="2278"/>
      <c r="CT85" s="2278"/>
      <c r="CU85" s="2278"/>
      <c r="CV85" s="2278"/>
      <c r="CW85" s="2279"/>
      <c r="CY85" s="1054">
        <f>SUM(CY86:CY87)</f>
        <v>0</v>
      </c>
      <c r="CZ85" s="1054">
        <f t="shared" ref="CZ85:DV85" si="200">SUM(CZ86:CZ87)</f>
        <v>0</v>
      </c>
      <c r="DA85" s="1054">
        <f t="shared" si="200"/>
        <v>0</v>
      </c>
      <c r="DB85" s="1054">
        <f t="shared" si="200"/>
        <v>0</v>
      </c>
      <c r="DC85" s="1054">
        <f t="shared" si="200"/>
        <v>0</v>
      </c>
      <c r="DD85" s="1054">
        <f t="shared" si="200"/>
        <v>0</v>
      </c>
      <c r="DE85" s="1054">
        <f t="shared" si="200"/>
        <v>0</v>
      </c>
      <c r="DF85" s="1054">
        <f t="shared" si="200"/>
        <v>0</v>
      </c>
      <c r="DG85" s="1054">
        <f t="shared" si="200"/>
        <v>0</v>
      </c>
      <c r="DH85" s="1054">
        <f t="shared" si="200"/>
        <v>0</v>
      </c>
      <c r="DI85" s="1054">
        <f t="shared" si="200"/>
        <v>0</v>
      </c>
      <c r="DJ85" s="1054">
        <f t="shared" si="200"/>
        <v>0</v>
      </c>
      <c r="DK85" s="1054">
        <f t="shared" si="200"/>
        <v>0</v>
      </c>
      <c r="DL85" s="1054">
        <f t="shared" si="200"/>
        <v>0</v>
      </c>
      <c r="DM85" s="1054">
        <f t="shared" si="200"/>
        <v>0</v>
      </c>
      <c r="DN85" s="1054">
        <f t="shared" si="200"/>
        <v>0</v>
      </c>
      <c r="DO85" s="1054">
        <f t="shared" si="200"/>
        <v>0</v>
      </c>
      <c r="DP85" s="1054">
        <f t="shared" si="200"/>
        <v>0</v>
      </c>
      <c r="DQ85" s="1054">
        <f t="shared" si="200"/>
        <v>0</v>
      </c>
      <c r="DR85" s="1054">
        <f t="shared" si="200"/>
        <v>0</v>
      </c>
      <c r="DS85" s="1054">
        <f t="shared" si="200"/>
        <v>0</v>
      </c>
      <c r="DT85" s="1054">
        <f t="shared" si="200"/>
        <v>0</v>
      </c>
      <c r="DU85" s="1054">
        <f t="shared" si="200"/>
        <v>0</v>
      </c>
      <c r="DV85" s="1054">
        <f t="shared" si="200"/>
        <v>0</v>
      </c>
    </row>
    <row r="86" spans="2:126" s="171" customFormat="1" ht="15.75" hidden="1" x14ac:dyDescent="0.2">
      <c r="B86" s="337" t="s">
        <v>1451</v>
      </c>
      <c r="C86" s="63" t="s">
        <v>1402</v>
      </c>
      <c r="D86" s="64">
        <f>+OBJETIVOS!N26</f>
        <v>0</v>
      </c>
      <c r="E86" s="2237"/>
      <c r="F86" s="2238"/>
      <c r="G86" s="2238"/>
      <c r="H86" s="2239"/>
      <c r="I86" s="2237"/>
      <c r="J86" s="2238"/>
      <c r="K86" s="2238"/>
      <c r="L86" s="2239"/>
      <c r="M86" s="2237"/>
      <c r="N86" s="2238"/>
      <c r="O86" s="2238"/>
      <c r="P86" s="2239"/>
      <c r="Q86" s="2237"/>
      <c r="R86" s="2238"/>
      <c r="S86" s="2238"/>
      <c r="T86" s="2239"/>
      <c r="U86" s="2237"/>
      <c r="V86" s="2238"/>
      <c r="W86" s="2238"/>
      <c r="X86" s="2239"/>
      <c r="Y86" s="2237"/>
      <c r="Z86" s="2238"/>
      <c r="AA86" s="2238"/>
      <c r="AB86" s="2239"/>
      <c r="AC86" s="2237"/>
      <c r="AD86" s="2238"/>
      <c r="AE86" s="2238"/>
      <c r="AF86" s="2239"/>
      <c r="AG86" s="2237"/>
      <c r="AH86" s="2238"/>
      <c r="AI86" s="2238"/>
      <c r="AJ86" s="2239"/>
      <c r="AK86" s="2237"/>
      <c r="AL86" s="2238"/>
      <c r="AM86" s="2238"/>
      <c r="AN86" s="2239"/>
      <c r="AO86" s="2237"/>
      <c r="AP86" s="2238"/>
      <c r="AQ86" s="2238"/>
      <c r="AR86" s="2239"/>
      <c r="AS86" s="2237"/>
      <c r="AT86" s="2238"/>
      <c r="AU86" s="2238"/>
      <c r="AV86" s="2239"/>
      <c r="AW86" s="2237"/>
      <c r="AX86" s="2238"/>
      <c r="AY86" s="2238"/>
      <c r="AZ86" s="2239"/>
      <c r="BA86" s="2237"/>
      <c r="BB86" s="2238"/>
      <c r="BC86" s="2238"/>
      <c r="BD86" s="2239"/>
      <c r="BE86" s="2237"/>
      <c r="BF86" s="2238"/>
      <c r="BG86" s="2238"/>
      <c r="BH86" s="2239"/>
      <c r="BI86" s="2237"/>
      <c r="BJ86" s="2238"/>
      <c r="BK86" s="2238"/>
      <c r="BL86" s="2239"/>
      <c r="BM86" s="2237"/>
      <c r="BN86" s="2238"/>
      <c r="BO86" s="2238"/>
      <c r="BP86" s="2239"/>
      <c r="BQ86" s="2237"/>
      <c r="BR86" s="2238"/>
      <c r="BS86" s="2238"/>
      <c r="BT86" s="2239"/>
      <c r="BU86" s="2237"/>
      <c r="BV86" s="2238"/>
      <c r="BW86" s="2238"/>
      <c r="BX86" s="2239"/>
      <c r="BY86" s="2237"/>
      <c r="BZ86" s="2238"/>
      <c r="CA86" s="2238"/>
      <c r="CB86" s="2239"/>
      <c r="CC86" s="2237"/>
      <c r="CD86" s="2238"/>
      <c r="CE86" s="2238"/>
      <c r="CF86" s="2239"/>
      <c r="CG86" s="2237"/>
      <c r="CH86" s="2238"/>
      <c r="CI86" s="2238"/>
      <c r="CJ86" s="2239"/>
      <c r="CK86" s="2237"/>
      <c r="CL86" s="2238"/>
      <c r="CM86" s="2238"/>
      <c r="CN86" s="2239"/>
      <c r="CO86" s="2237"/>
      <c r="CP86" s="2238"/>
      <c r="CQ86" s="2238"/>
      <c r="CR86" s="2239"/>
      <c r="CS86" s="2237"/>
      <c r="CT86" s="2238"/>
      <c r="CU86" s="2238"/>
      <c r="CV86" s="2239"/>
      <c r="CW86" s="1055">
        <f t="shared" ref="CW86:CW87" si="201">SUM(E86:CV86)</f>
        <v>0</v>
      </c>
      <c r="CY86" s="1053">
        <f t="shared" si="29"/>
        <v>0</v>
      </c>
      <c r="CZ86" s="1053">
        <f t="shared" si="30"/>
        <v>0</v>
      </c>
      <c r="DA86" s="1053">
        <f t="shared" si="31"/>
        <v>0</v>
      </c>
      <c r="DB86" s="1053">
        <f t="shared" si="32"/>
        <v>0</v>
      </c>
      <c r="DC86" s="1053">
        <f t="shared" si="33"/>
        <v>0</v>
      </c>
      <c r="DD86" s="1053">
        <f t="shared" si="34"/>
        <v>0</v>
      </c>
      <c r="DE86" s="1053">
        <f t="shared" si="35"/>
        <v>0</v>
      </c>
      <c r="DF86" s="1053">
        <f t="shared" si="36"/>
        <v>0</v>
      </c>
      <c r="DG86" s="1053">
        <f t="shared" si="37"/>
        <v>0</v>
      </c>
      <c r="DH86" s="1053">
        <f t="shared" si="38"/>
        <v>0</v>
      </c>
      <c r="DI86" s="1053">
        <f t="shared" si="39"/>
        <v>0</v>
      </c>
      <c r="DJ86" s="1053">
        <f t="shared" si="40"/>
        <v>0</v>
      </c>
      <c r="DK86" s="1053">
        <f t="shared" si="41"/>
        <v>0</v>
      </c>
      <c r="DL86" s="1053">
        <f t="shared" si="42"/>
        <v>0</v>
      </c>
      <c r="DM86" s="1053">
        <f t="shared" si="43"/>
        <v>0</v>
      </c>
      <c r="DN86" s="1053">
        <f t="shared" si="44"/>
        <v>0</v>
      </c>
      <c r="DO86" s="1053">
        <f t="shared" si="45"/>
        <v>0</v>
      </c>
      <c r="DP86" s="1053">
        <f t="shared" si="46"/>
        <v>0</v>
      </c>
      <c r="DQ86" s="1053">
        <f t="shared" si="47"/>
        <v>0</v>
      </c>
      <c r="DR86" s="1053">
        <f t="shared" si="48"/>
        <v>0</v>
      </c>
      <c r="DS86" s="1053">
        <f t="shared" si="49"/>
        <v>0</v>
      </c>
      <c r="DT86" s="1053">
        <f t="shared" si="50"/>
        <v>0</v>
      </c>
      <c r="DU86" s="1053">
        <f t="shared" si="51"/>
        <v>0</v>
      </c>
      <c r="DV86" s="1053">
        <f t="shared" si="52"/>
        <v>0</v>
      </c>
    </row>
    <row r="87" spans="2:126" s="171" customFormat="1" ht="15.75" hidden="1" x14ac:dyDescent="0.2">
      <c r="B87" s="337" t="s">
        <v>1452</v>
      </c>
      <c r="C87" s="63" t="s">
        <v>106</v>
      </c>
      <c r="D87" s="64" t="e">
        <f>+#REF!*D86</f>
        <v>#REF!</v>
      </c>
      <c r="E87" s="2237"/>
      <c r="F87" s="2238"/>
      <c r="G87" s="2238"/>
      <c r="H87" s="2239"/>
      <c r="I87" s="2237"/>
      <c r="J87" s="2238"/>
      <c r="K87" s="2238"/>
      <c r="L87" s="2239"/>
      <c r="M87" s="2237"/>
      <c r="N87" s="2238"/>
      <c r="O87" s="2238"/>
      <c r="P87" s="2239"/>
      <c r="Q87" s="2237"/>
      <c r="R87" s="2238"/>
      <c r="S87" s="2238"/>
      <c r="T87" s="2239"/>
      <c r="U87" s="2237"/>
      <c r="V87" s="2238"/>
      <c r="W87" s="2238"/>
      <c r="X87" s="2239"/>
      <c r="Y87" s="2237"/>
      <c r="Z87" s="2238"/>
      <c r="AA87" s="2238"/>
      <c r="AB87" s="2239"/>
      <c r="AC87" s="2237"/>
      <c r="AD87" s="2238"/>
      <c r="AE87" s="2238"/>
      <c r="AF87" s="2239"/>
      <c r="AG87" s="2237"/>
      <c r="AH87" s="2238"/>
      <c r="AI87" s="2238"/>
      <c r="AJ87" s="2239"/>
      <c r="AK87" s="2237"/>
      <c r="AL87" s="2238"/>
      <c r="AM87" s="2238"/>
      <c r="AN87" s="2239"/>
      <c r="AO87" s="2237"/>
      <c r="AP87" s="2238"/>
      <c r="AQ87" s="2238"/>
      <c r="AR87" s="2239"/>
      <c r="AS87" s="2237"/>
      <c r="AT87" s="2238"/>
      <c r="AU87" s="2238"/>
      <c r="AV87" s="2239"/>
      <c r="AW87" s="2237"/>
      <c r="AX87" s="2238"/>
      <c r="AY87" s="2238"/>
      <c r="AZ87" s="2239"/>
      <c r="BA87" s="2237"/>
      <c r="BB87" s="2238"/>
      <c r="BC87" s="2238"/>
      <c r="BD87" s="2239"/>
      <c r="BE87" s="2237"/>
      <c r="BF87" s="2238"/>
      <c r="BG87" s="2238"/>
      <c r="BH87" s="2239"/>
      <c r="BI87" s="2237"/>
      <c r="BJ87" s="2238"/>
      <c r="BK87" s="2238"/>
      <c r="BL87" s="2239"/>
      <c r="BM87" s="2237"/>
      <c r="BN87" s="2238"/>
      <c r="BO87" s="2238"/>
      <c r="BP87" s="2239"/>
      <c r="BQ87" s="2237"/>
      <c r="BR87" s="2238"/>
      <c r="BS87" s="2238"/>
      <c r="BT87" s="2239"/>
      <c r="BU87" s="2237"/>
      <c r="BV87" s="2238"/>
      <c r="BW87" s="2238"/>
      <c r="BX87" s="2239"/>
      <c r="BY87" s="2237"/>
      <c r="BZ87" s="2238"/>
      <c r="CA87" s="2238"/>
      <c r="CB87" s="2239"/>
      <c r="CC87" s="2237"/>
      <c r="CD87" s="2238"/>
      <c r="CE87" s="2238"/>
      <c r="CF87" s="2239"/>
      <c r="CG87" s="2237"/>
      <c r="CH87" s="2238"/>
      <c r="CI87" s="2238"/>
      <c r="CJ87" s="2239"/>
      <c r="CK87" s="2237"/>
      <c r="CL87" s="2238"/>
      <c r="CM87" s="2238"/>
      <c r="CN87" s="2239"/>
      <c r="CO87" s="2237"/>
      <c r="CP87" s="2238"/>
      <c r="CQ87" s="2238"/>
      <c r="CR87" s="2239"/>
      <c r="CS87" s="2237"/>
      <c r="CT87" s="2238"/>
      <c r="CU87" s="2238"/>
      <c r="CV87" s="2239"/>
      <c r="CW87" s="1055">
        <f t="shared" si="201"/>
        <v>0</v>
      </c>
      <c r="CY87" s="1053">
        <f t="shared" si="29"/>
        <v>0</v>
      </c>
      <c r="CZ87" s="1053">
        <f t="shared" si="30"/>
        <v>0</v>
      </c>
      <c r="DA87" s="1053">
        <f t="shared" si="31"/>
        <v>0</v>
      </c>
      <c r="DB87" s="1053">
        <f t="shared" si="32"/>
        <v>0</v>
      </c>
      <c r="DC87" s="1053">
        <f t="shared" si="33"/>
        <v>0</v>
      </c>
      <c r="DD87" s="1053">
        <f t="shared" si="34"/>
        <v>0</v>
      </c>
      <c r="DE87" s="1053">
        <f t="shared" si="35"/>
        <v>0</v>
      </c>
      <c r="DF87" s="1053">
        <f t="shared" si="36"/>
        <v>0</v>
      </c>
      <c r="DG87" s="1053">
        <f t="shared" si="37"/>
        <v>0</v>
      </c>
      <c r="DH87" s="1053">
        <f t="shared" si="38"/>
        <v>0</v>
      </c>
      <c r="DI87" s="1053">
        <f t="shared" si="39"/>
        <v>0</v>
      </c>
      <c r="DJ87" s="1053">
        <f t="shared" si="40"/>
        <v>0</v>
      </c>
      <c r="DK87" s="1053">
        <f t="shared" si="41"/>
        <v>0</v>
      </c>
      <c r="DL87" s="1053">
        <f t="shared" si="42"/>
        <v>0</v>
      </c>
      <c r="DM87" s="1053">
        <f t="shared" si="43"/>
        <v>0</v>
      </c>
      <c r="DN87" s="1053">
        <f t="shared" si="44"/>
        <v>0</v>
      </c>
      <c r="DO87" s="1053">
        <f t="shared" si="45"/>
        <v>0</v>
      </c>
      <c r="DP87" s="1053">
        <f t="shared" si="46"/>
        <v>0</v>
      </c>
      <c r="DQ87" s="1053">
        <f t="shared" si="47"/>
        <v>0</v>
      </c>
      <c r="DR87" s="1053">
        <f t="shared" si="48"/>
        <v>0</v>
      </c>
      <c r="DS87" s="1053">
        <f t="shared" si="49"/>
        <v>0</v>
      </c>
      <c r="DT87" s="1053">
        <f t="shared" si="50"/>
        <v>0</v>
      </c>
      <c r="DU87" s="1053">
        <f t="shared" si="51"/>
        <v>0</v>
      </c>
      <c r="DV87" s="1053">
        <f t="shared" si="52"/>
        <v>0</v>
      </c>
    </row>
    <row r="88" spans="2:126" s="171" customFormat="1" ht="31.5" hidden="1" x14ac:dyDescent="0.2">
      <c r="B88" s="1175" t="str">
        <f>B39</f>
        <v>Plantación de Material Vegetal al azar o por núcleos</v>
      </c>
      <c r="C88" s="2277"/>
      <c r="D88" s="2278"/>
      <c r="E88" s="2278"/>
      <c r="F88" s="2278"/>
      <c r="G88" s="2278"/>
      <c r="H88" s="2278"/>
      <c r="I88" s="2278"/>
      <c r="J88" s="2278"/>
      <c r="K88" s="2278"/>
      <c r="L88" s="2278"/>
      <c r="M88" s="2278"/>
      <c r="N88" s="2278"/>
      <c r="O88" s="2278"/>
      <c r="P88" s="2278"/>
      <c r="Q88" s="2278"/>
      <c r="R88" s="2278"/>
      <c r="S88" s="2278"/>
      <c r="T88" s="2278"/>
      <c r="U88" s="2278"/>
      <c r="V88" s="2278"/>
      <c r="W88" s="2278"/>
      <c r="X88" s="2278"/>
      <c r="Y88" s="2278"/>
      <c r="Z88" s="2278"/>
      <c r="AA88" s="2278"/>
      <c r="AB88" s="2278"/>
      <c r="AC88" s="2278"/>
      <c r="AD88" s="2278"/>
      <c r="AE88" s="2278"/>
      <c r="AF88" s="2278"/>
      <c r="AG88" s="2278"/>
      <c r="AH88" s="2278"/>
      <c r="AI88" s="2278"/>
      <c r="AJ88" s="2278"/>
      <c r="AK88" s="2278"/>
      <c r="AL88" s="2278"/>
      <c r="AM88" s="2278"/>
      <c r="AN88" s="2278"/>
      <c r="AO88" s="2278"/>
      <c r="AP88" s="2278"/>
      <c r="AQ88" s="2278"/>
      <c r="AR88" s="2278"/>
      <c r="AS88" s="2278"/>
      <c r="AT88" s="2278"/>
      <c r="AU88" s="2278"/>
      <c r="AV88" s="2278"/>
      <c r="AW88" s="2278"/>
      <c r="AX88" s="2278"/>
      <c r="AY88" s="2278"/>
      <c r="AZ88" s="2278"/>
      <c r="BA88" s="2278"/>
      <c r="BB88" s="2278"/>
      <c r="BC88" s="2278"/>
      <c r="BD88" s="2278"/>
      <c r="BE88" s="2278"/>
      <c r="BF88" s="2278"/>
      <c r="BG88" s="2278"/>
      <c r="BH88" s="2278"/>
      <c r="BI88" s="2278"/>
      <c r="BJ88" s="2278"/>
      <c r="BK88" s="2278"/>
      <c r="BL88" s="2278"/>
      <c r="BM88" s="2278"/>
      <c r="BN88" s="2278"/>
      <c r="BO88" s="2278"/>
      <c r="BP88" s="2278"/>
      <c r="BQ88" s="2278"/>
      <c r="BR88" s="2278"/>
      <c r="BS88" s="2278"/>
      <c r="BT88" s="2278"/>
      <c r="BU88" s="2278"/>
      <c r="BV88" s="2278"/>
      <c r="BW88" s="2278"/>
      <c r="BX88" s="2278"/>
      <c r="BY88" s="2278"/>
      <c r="BZ88" s="2278"/>
      <c r="CA88" s="2278"/>
      <c r="CB88" s="2278"/>
      <c r="CC88" s="2278"/>
      <c r="CD88" s="2278"/>
      <c r="CE88" s="2278"/>
      <c r="CF88" s="2278"/>
      <c r="CG88" s="2278"/>
      <c r="CH88" s="2278"/>
      <c r="CI88" s="2278"/>
      <c r="CJ88" s="2278"/>
      <c r="CK88" s="2278"/>
      <c r="CL88" s="2278"/>
      <c r="CM88" s="2278"/>
      <c r="CN88" s="2278"/>
      <c r="CO88" s="2278"/>
      <c r="CP88" s="2278"/>
      <c r="CQ88" s="2278"/>
      <c r="CR88" s="2278"/>
      <c r="CS88" s="2278"/>
      <c r="CT88" s="2278"/>
      <c r="CU88" s="2278"/>
      <c r="CV88" s="2278"/>
      <c r="CW88" s="2279"/>
      <c r="CY88" s="1054">
        <f>SUM(CY89:CY90)</f>
        <v>0</v>
      </c>
      <c r="CZ88" s="1054">
        <f t="shared" ref="CZ88" si="202">SUM(CZ89:CZ90)</f>
        <v>0</v>
      </c>
      <c r="DA88" s="1054">
        <f t="shared" ref="DA88" si="203">SUM(DA89:DA90)</f>
        <v>0</v>
      </c>
      <c r="DB88" s="1054">
        <f t="shared" ref="DB88" si="204">SUM(DB89:DB90)</f>
        <v>0</v>
      </c>
      <c r="DC88" s="1054">
        <f t="shared" ref="DC88" si="205">SUM(DC89:DC90)</f>
        <v>0</v>
      </c>
      <c r="DD88" s="1054">
        <f t="shared" ref="DD88" si="206">SUM(DD89:DD90)</f>
        <v>0</v>
      </c>
      <c r="DE88" s="1054">
        <f t="shared" ref="DE88" si="207">SUM(DE89:DE90)</f>
        <v>0</v>
      </c>
      <c r="DF88" s="1054">
        <f t="shared" ref="DF88" si="208">SUM(DF89:DF90)</f>
        <v>0</v>
      </c>
      <c r="DG88" s="1054">
        <f t="shared" ref="DG88" si="209">SUM(DG89:DG90)</f>
        <v>0</v>
      </c>
      <c r="DH88" s="1054">
        <f t="shared" ref="DH88" si="210">SUM(DH89:DH90)</f>
        <v>0</v>
      </c>
      <c r="DI88" s="1054">
        <f t="shared" ref="DI88" si="211">SUM(DI89:DI90)</f>
        <v>0</v>
      </c>
      <c r="DJ88" s="1054">
        <f t="shared" ref="DJ88" si="212">SUM(DJ89:DJ90)</f>
        <v>0</v>
      </c>
      <c r="DK88" s="1054">
        <f t="shared" ref="DK88" si="213">SUM(DK89:DK90)</f>
        <v>0</v>
      </c>
      <c r="DL88" s="1054">
        <f t="shared" ref="DL88" si="214">SUM(DL89:DL90)</f>
        <v>0</v>
      </c>
      <c r="DM88" s="1054">
        <f t="shared" ref="DM88" si="215">SUM(DM89:DM90)</f>
        <v>0</v>
      </c>
      <c r="DN88" s="1054">
        <f t="shared" ref="DN88" si="216">SUM(DN89:DN90)</f>
        <v>0</v>
      </c>
      <c r="DO88" s="1054">
        <f t="shared" ref="DO88" si="217">SUM(DO89:DO90)</f>
        <v>0</v>
      </c>
      <c r="DP88" s="1054">
        <f t="shared" ref="DP88" si="218">SUM(DP89:DP90)</f>
        <v>0</v>
      </c>
      <c r="DQ88" s="1054">
        <f t="shared" ref="DQ88" si="219">SUM(DQ89:DQ90)</f>
        <v>0</v>
      </c>
      <c r="DR88" s="1054">
        <f t="shared" ref="DR88" si="220">SUM(DR89:DR90)</f>
        <v>0</v>
      </c>
      <c r="DS88" s="1054">
        <f t="shared" ref="DS88" si="221">SUM(DS89:DS90)</f>
        <v>0</v>
      </c>
      <c r="DT88" s="1054">
        <f t="shared" ref="DT88" si="222">SUM(DT89:DT90)</f>
        <v>0</v>
      </c>
      <c r="DU88" s="1054">
        <f t="shared" ref="DU88" si="223">SUM(DU89:DU90)</f>
        <v>0</v>
      </c>
      <c r="DV88" s="1054">
        <f t="shared" ref="DV88" si="224">SUM(DV89:DV90)</f>
        <v>0</v>
      </c>
    </row>
    <row r="89" spans="2:126" s="171" customFormat="1" ht="15.75" hidden="1" x14ac:dyDescent="0.2">
      <c r="B89" s="337" t="s">
        <v>1451</v>
      </c>
      <c r="C89" s="63" t="s">
        <v>1402</v>
      </c>
      <c r="D89" s="64">
        <f>+OBJETIVOS!N27</f>
        <v>0</v>
      </c>
      <c r="E89" s="2237"/>
      <c r="F89" s="2238"/>
      <c r="G89" s="2238"/>
      <c r="H89" s="2239"/>
      <c r="I89" s="2237"/>
      <c r="J89" s="2238"/>
      <c r="K89" s="2238"/>
      <c r="L89" s="2239"/>
      <c r="M89" s="2237"/>
      <c r="N89" s="2238"/>
      <c r="O89" s="2238"/>
      <c r="P89" s="2239"/>
      <c r="Q89" s="2237"/>
      <c r="R89" s="2238"/>
      <c r="S89" s="2238"/>
      <c r="T89" s="2239"/>
      <c r="U89" s="2237"/>
      <c r="V89" s="2238"/>
      <c r="W89" s="2238"/>
      <c r="X89" s="2239"/>
      <c r="Y89" s="2237"/>
      <c r="Z89" s="2238"/>
      <c r="AA89" s="2238"/>
      <c r="AB89" s="2239"/>
      <c r="AC89" s="2237"/>
      <c r="AD89" s="2238"/>
      <c r="AE89" s="2238"/>
      <c r="AF89" s="2239"/>
      <c r="AG89" s="2237"/>
      <c r="AH89" s="2238"/>
      <c r="AI89" s="2238"/>
      <c r="AJ89" s="2239"/>
      <c r="AK89" s="2237"/>
      <c r="AL89" s="2238"/>
      <c r="AM89" s="2238"/>
      <c r="AN89" s="2239"/>
      <c r="AO89" s="2237"/>
      <c r="AP89" s="2238"/>
      <c r="AQ89" s="2238"/>
      <c r="AR89" s="2239"/>
      <c r="AS89" s="2237"/>
      <c r="AT89" s="2238"/>
      <c r="AU89" s="2238"/>
      <c r="AV89" s="2239"/>
      <c r="AW89" s="2237"/>
      <c r="AX89" s="2238"/>
      <c r="AY89" s="2238"/>
      <c r="AZ89" s="2239"/>
      <c r="BA89" s="2237"/>
      <c r="BB89" s="2238"/>
      <c r="BC89" s="2238"/>
      <c r="BD89" s="2239"/>
      <c r="BE89" s="2237"/>
      <c r="BF89" s="2238"/>
      <c r="BG89" s="2238"/>
      <c r="BH89" s="2239"/>
      <c r="BI89" s="2237"/>
      <c r="BJ89" s="2238"/>
      <c r="BK89" s="2238"/>
      <c r="BL89" s="2239"/>
      <c r="BM89" s="2237"/>
      <c r="BN89" s="2238"/>
      <c r="BO89" s="2238"/>
      <c r="BP89" s="2239"/>
      <c r="BQ89" s="2237"/>
      <c r="BR89" s="2238"/>
      <c r="BS89" s="2238"/>
      <c r="BT89" s="2239"/>
      <c r="BU89" s="2237"/>
      <c r="BV89" s="2238"/>
      <c r="BW89" s="2238"/>
      <c r="BX89" s="2239"/>
      <c r="BY89" s="2237"/>
      <c r="BZ89" s="2238"/>
      <c r="CA89" s="2238"/>
      <c r="CB89" s="2239"/>
      <c r="CC89" s="2237"/>
      <c r="CD89" s="2238"/>
      <c r="CE89" s="2238"/>
      <c r="CF89" s="2239"/>
      <c r="CG89" s="2237"/>
      <c r="CH89" s="2238"/>
      <c r="CI89" s="2238"/>
      <c r="CJ89" s="2239"/>
      <c r="CK89" s="2237"/>
      <c r="CL89" s="2238"/>
      <c r="CM89" s="2238"/>
      <c r="CN89" s="2239"/>
      <c r="CO89" s="2237"/>
      <c r="CP89" s="2238"/>
      <c r="CQ89" s="2238"/>
      <c r="CR89" s="2239"/>
      <c r="CS89" s="2237"/>
      <c r="CT89" s="2238"/>
      <c r="CU89" s="2238"/>
      <c r="CV89" s="2239"/>
      <c r="CW89" s="1055">
        <f t="shared" ref="CW89:CW90" si="225">SUM(E89:CV89)</f>
        <v>0</v>
      </c>
      <c r="CY89" s="1053">
        <f t="shared" si="29"/>
        <v>0</v>
      </c>
      <c r="CZ89" s="1053">
        <f t="shared" si="30"/>
        <v>0</v>
      </c>
      <c r="DA89" s="1053">
        <f t="shared" si="31"/>
        <v>0</v>
      </c>
      <c r="DB89" s="1053">
        <f t="shared" si="32"/>
        <v>0</v>
      </c>
      <c r="DC89" s="1053">
        <f t="shared" si="33"/>
        <v>0</v>
      </c>
      <c r="DD89" s="1053">
        <f t="shared" si="34"/>
        <v>0</v>
      </c>
      <c r="DE89" s="1053">
        <f t="shared" si="35"/>
        <v>0</v>
      </c>
      <c r="DF89" s="1053">
        <f t="shared" si="36"/>
        <v>0</v>
      </c>
      <c r="DG89" s="1053">
        <f t="shared" si="37"/>
        <v>0</v>
      </c>
      <c r="DH89" s="1053">
        <f t="shared" si="38"/>
        <v>0</v>
      </c>
      <c r="DI89" s="1053">
        <f t="shared" si="39"/>
        <v>0</v>
      </c>
      <c r="DJ89" s="1053">
        <f t="shared" si="40"/>
        <v>0</v>
      </c>
      <c r="DK89" s="1053">
        <f t="shared" si="41"/>
        <v>0</v>
      </c>
      <c r="DL89" s="1053">
        <f t="shared" si="42"/>
        <v>0</v>
      </c>
      <c r="DM89" s="1053">
        <f t="shared" si="43"/>
        <v>0</v>
      </c>
      <c r="DN89" s="1053">
        <f t="shared" si="44"/>
        <v>0</v>
      </c>
      <c r="DO89" s="1053">
        <f t="shared" si="45"/>
        <v>0</v>
      </c>
      <c r="DP89" s="1053">
        <f t="shared" si="46"/>
        <v>0</v>
      </c>
      <c r="DQ89" s="1053">
        <f t="shared" si="47"/>
        <v>0</v>
      </c>
      <c r="DR89" s="1053">
        <f t="shared" si="48"/>
        <v>0</v>
      </c>
      <c r="DS89" s="1053">
        <f t="shared" si="49"/>
        <v>0</v>
      </c>
      <c r="DT89" s="1053">
        <f t="shared" si="50"/>
        <v>0</v>
      </c>
      <c r="DU89" s="1053">
        <f t="shared" si="51"/>
        <v>0</v>
      </c>
      <c r="DV89" s="1053">
        <f t="shared" si="52"/>
        <v>0</v>
      </c>
    </row>
    <row r="90" spans="2:126" s="171" customFormat="1" ht="15.75" hidden="1" x14ac:dyDescent="0.2">
      <c r="B90" s="337" t="s">
        <v>1452</v>
      </c>
      <c r="C90" s="63" t="s">
        <v>106</v>
      </c>
      <c r="D90" s="64" t="e">
        <f>+#REF!*D89</f>
        <v>#REF!</v>
      </c>
      <c r="E90" s="2237"/>
      <c r="F90" s="2238"/>
      <c r="G90" s="2238"/>
      <c r="H90" s="2239"/>
      <c r="I90" s="2237"/>
      <c r="J90" s="2238"/>
      <c r="K90" s="2238"/>
      <c r="L90" s="2239"/>
      <c r="M90" s="2237"/>
      <c r="N90" s="2238"/>
      <c r="O90" s="2238"/>
      <c r="P90" s="2239"/>
      <c r="Q90" s="2237"/>
      <c r="R90" s="2238"/>
      <c r="S90" s="2238"/>
      <c r="T90" s="2239"/>
      <c r="U90" s="2237"/>
      <c r="V90" s="2238"/>
      <c r="W90" s="2238"/>
      <c r="X90" s="2239"/>
      <c r="Y90" s="2237"/>
      <c r="Z90" s="2238"/>
      <c r="AA90" s="2238"/>
      <c r="AB90" s="2239"/>
      <c r="AC90" s="2237"/>
      <c r="AD90" s="2238"/>
      <c r="AE90" s="2238"/>
      <c r="AF90" s="2239"/>
      <c r="AG90" s="2237"/>
      <c r="AH90" s="2238"/>
      <c r="AI90" s="2238"/>
      <c r="AJ90" s="2239"/>
      <c r="AK90" s="2237"/>
      <c r="AL90" s="2238"/>
      <c r="AM90" s="2238"/>
      <c r="AN90" s="2239"/>
      <c r="AO90" s="2237"/>
      <c r="AP90" s="2238"/>
      <c r="AQ90" s="2238"/>
      <c r="AR90" s="2239"/>
      <c r="AS90" s="2237"/>
      <c r="AT90" s="2238"/>
      <c r="AU90" s="2238"/>
      <c r="AV90" s="2239"/>
      <c r="AW90" s="2237"/>
      <c r="AX90" s="2238"/>
      <c r="AY90" s="2238"/>
      <c r="AZ90" s="2239"/>
      <c r="BA90" s="2237"/>
      <c r="BB90" s="2238"/>
      <c r="BC90" s="2238"/>
      <c r="BD90" s="2239"/>
      <c r="BE90" s="2237"/>
      <c r="BF90" s="2238"/>
      <c r="BG90" s="2238"/>
      <c r="BH90" s="2239"/>
      <c r="BI90" s="2237"/>
      <c r="BJ90" s="2238"/>
      <c r="BK90" s="2238"/>
      <c r="BL90" s="2239"/>
      <c r="BM90" s="2237"/>
      <c r="BN90" s="2238"/>
      <c r="BO90" s="2238"/>
      <c r="BP90" s="2239"/>
      <c r="BQ90" s="2237"/>
      <c r="BR90" s="2238"/>
      <c r="BS90" s="2238"/>
      <c r="BT90" s="2239"/>
      <c r="BU90" s="2237"/>
      <c r="BV90" s="2238"/>
      <c r="BW90" s="2238"/>
      <c r="BX90" s="2239"/>
      <c r="BY90" s="2237"/>
      <c r="BZ90" s="2238"/>
      <c r="CA90" s="2238"/>
      <c r="CB90" s="2239"/>
      <c r="CC90" s="2237"/>
      <c r="CD90" s="2238"/>
      <c r="CE90" s="2238"/>
      <c r="CF90" s="2239"/>
      <c r="CG90" s="2237"/>
      <c r="CH90" s="2238"/>
      <c r="CI90" s="2238"/>
      <c r="CJ90" s="2239"/>
      <c r="CK90" s="2237"/>
      <c r="CL90" s="2238"/>
      <c r="CM90" s="2238"/>
      <c r="CN90" s="2239"/>
      <c r="CO90" s="2237"/>
      <c r="CP90" s="2238"/>
      <c r="CQ90" s="2238"/>
      <c r="CR90" s="2239"/>
      <c r="CS90" s="2237"/>
      <c r="CT90" s="2238"/>
      <c r="CU90" s="2238"/>
      <c r="CV90" s="2239"/>
      <c r="CW90" s="1055">
        <f t="shared" si="225"/>
        <v>0</v>
      </c>
      <c r="CY90" s="1053">
        <f t="shared" si="29"/>
        <v>0</v>
      </c>
      <c r="CZ90" s="1053">
        <f t="shared" si="30"/>
        <v>0</v>
      </c>
      <c r="DA90" s="1053">
        <f t="shared" si="31"/>
        <v>0</v>
      </c>
      <c r="DB90" s="1053">
        <f t="shared" si="32"/>
        <v>0</v>
      </c>
      <c r="DC90" s="1053">
        <f t="shared" si="33"/>
        <v>0</v>
      </c>
      <c r="DD90" s="1053">
        <f t="shared" si="34"/>
        <v>0</v>
      </c>
      <c r="DE90" s="1053">
        <f t="shared" si="35"/>
        <v>0</v>
      </c>
      <c r="DF90" s="1053">
        <f t="shared" si="36"/>
        <v>0</v>
      </c>
      <c r="DG90" s="1053">
        <f t="shared" si="37"/>
        <v>0</v>
      </c>
      <c r="DH90" s="1053">
        <f t="shared" si="38"/>
        <v>0</v>
      </c>
      <c r="DI90" s="1053">
        <f t="shared" si="39"/>
        <v>0</v>
      </c>
      <c r="DJ90" s="1053">
        <f t="shared" si="40"/>
        <v>0</v>
      </c>
      <c r="DK90" s="1053">
        <f t="shared" si="41"/>
        <v>0</v>
      </c>
      <c r="DL90" s="1053">
        <f t="shared" si="42"/>
        <v>0</v>
      </c>
      <c r="DM90" s="1053">
        <f t="shared" si="43"/>
        <v>0</v>
      </c>
      <c r="DN90" s="1053">
        <f t="shared" si="44"/>
        <v>0</v>
      </c>
      <c r="DO90" s="1053">
        <f t="shared" si="45"/>
        <v>0</v>
      </c>
      <c r="DP90" s="1053">
        <f t="shared" si="46"/>
        <v>0</v>
      </c>
      <c r="DQ90" s="1053">
        <f t="shared" si="47"/>
        <v>0</v>
      </c>
      <c r="DR90" s="1053">
        <f t="shared" si="48"/>
        <v>0</v>
      </c>
      <c r="DS90" s="1053">
        <f t="shared" si="49"/>
        <v>0</v>
      </c>
      <c r="DT90" s="1053">
        <f t="shared" si="50"/>
        <v>0</v>
      </c>
      <c r="DU90" s="1053">
        <f t="shared" si="51"/>
        <v>0</v>
      </c>
      <c r="DV90" s="1053">
        <f t="shared" si="52"/>
        <v>0</v>
      </c>
    </row>
    <row r="91" spans="2:126" s="171" customFormat="1" ht="15.75" hidden="1" x14ac:dyDescent="0.2">
      <c r="B91" s="336">
        <f>B46</f>
        <v>0</v>
      </c>
      <c r="C91" s="2277"/>
      <c r="D91" s="2278"/>
      <c r="E91" s="2278"/>
      <c r="F91" s="2278"/>
      <c r="G91" s="2278"/>
      <c r="H91" s="2278"/>
      <c r="I91" s="2278"/>
      <c r="J91" s="2278"/>
      <c r="K91" s="2278"/>
      <c r="L91" s="2278"/>
      <c r="M91" s="2278"/>
      <c r="N91" s="2278"/>
      <c r="O91" s="2278"/>
      <c r="P91" s="2278"/>
      <c r="Q91" s="2278"/>
      <c r="R91" s="2278"/>
      <c r="S91" s="2278"/>
      <c r="T91" s="2278"/>
      <c r="U91" s="2278"/>
      <c r="V91" s="2278"/>
      <c r="W91" s="2278"/>
      <c r="X91" s="2278"/>
      <c r="Y91" s="2278"/>
      <c r="Z91" s="2278"/>
      <c r="AA91" s="2278"/>
      <c r="AB91" s="2278"/>
      <c r="AC91" s="2278"/>
      <c r="AD91" s="2278"/>
      <c r="AE91" s="2278"/>
      <c r="AF91" s="2278"/>
      <c r="AG91" s="2278"/>
      <c r="AH91" s="2278"/>
      <c r="AI91" s="2278"/>
      <c r="AJ91" s="2278"/>
      <c r="AK91" s="2278"/>
      <c r="AL91" s="2278"/>
      <c r="AM91" s="2278"/>
      <c r="AN91" s="2278"/>
      <c r="AO91" s="2278"/>
      <c r="AP91" s="2278"/>
      <c r="AQ91" s="2278"/>
      <c r="AR91" s="2278"/>
      <c r="AS91" s="2278"/>
      <c r="AT91" s="2278"/>
      <c r="AU91" s="2278"/>
      <c r="AV91" s="2278"/>
      <c r="AW91" s="2278"/>
      <c r="AX91" s="2278"/>
      <c r="AY91" s="2278"/>
      <c r="AZ91" s="2278"/>
      <c r="BA91" s="2278"/>
      <c r="BB91" s="2278"/>
      <c r="BC91" s="2278"/>
      <c r="BD91" s="2278"/>
      <c r="BE91" s="2278"/>
      <c r="BF91" s="2278"/>
      <c r="BG91" s="2278"/>
      <c r="BH91" s="2278"/>
      <c r="BI91" s="2278"/>
      <c r="BJ91" s="2278"/>
      <c r="BK91" s="2278"/>
      <c r="BL91" s="2278"/>
      <c r="BM91" s="2278"/>
      <c r="BN91" s="2278"/>
      <c r="BO91" s="2278"/>
      <c r="BP91" s="2278"/>
      <c r="BQ91" s="2278"/>
      <c r="BR91" s="2278"/>
      <c r="BS91" s="2278"/>
      <c r="BT91" s="2278"/>
      <c r="BU91" s="2278"/>
      <c r="BV91" s="2278"/>
      <c r="BW91" s="2278"/>
      <c r="BX91" s="2278"/>
      <c r="BY91" s="2278"/>
      <c r="BZ91" s="2278"/>
      <c r="CA91" s="2278"/>
      <c r="CB91" s="2278"/>
      <c r="CC91" s="2278"/>
      <c r="CD91" s="2278"/>
      <c r="CE91" s="2278"/>
      <c r="CF91" s="2278"/>
      <c r="CG91" s="2278"/>
      <c r="CH91" s="2278"/>
      <c r="CI91" s="2278"/>
      <c r="CJ91" s="2278"/>
      <c r="CK91" s="2278"/>
      <c r="CL91" s="2278"/>
      <c r="CM91" s="2278"/>
      <c r="CN91" s="2278"/>
      <c r="CO91" s="2278"/>
      <c r="CP91" s="2278"/>
      <c r="CQ91" s="2278"/>
      <c r="CR91" s="2278"/>
      <c r="CS91" s="2278"/>
      <c r="CT91" s="2278"/>
      <c r="CU91" s="2278"/>
      <c r="CV91" s="2278"/>
      <c r="CW91" s="2279"/>
      <c r="CY91" s="1054">
        <f>SUM(CY92:CY93)</f>
        <v>0</v>
      </c>
      <c r="CZ91" s="1054">
        <f t="shared" ref="CZ91" si="226">SUM(CZ92:CZ93)</f>
        <v>0</v>
      </c>
      <c r="DA91" s="1054">
        <f t="shared" ref="DA91" si="227">SUM(DA92:DA93)</f>
        <v>0</v>
      </c>
      <c r="DB91" s="1054">
        <f t="shared" ref="DB91" si="228">SUM(DB92:DB93)</f>
        <v>0</v>
      </c>
      <c r="DC91" s="1054">
        <f t="shared" ref="DC91" si="229">SUM(DC92:DC93)</f>
        <v>0</v>
      </c>
      <c r="DD91" s="1054">
        <f t="shared" ref="DD91" si="230">SUM(DD92:DD93)</f>
        <v>0</v>
      </c>
      <c r="DE91" s="1054">
        <f t="shared" ref="DE91" si="231">SUM(DE92:DE93)</f>
        <v>0</v>
      </c>
      <c r="DF91" s="1054">
        <f t="shared" ref="DF91" si="232">SUM(DF92:DF93)</f>
        <v>0</v>
      </c>
      <c r="DG91" s="1054">
        <f t="shared" ref="DG91" si="233">SUM(DG92:DG93)</f>
        <v>0</v>
      </c>
      <c r="DH91" s="1054">
        <f t="shared" ref="DH91" si="234">SUM(DH92:DH93)</f>
        <v>0</v>
      </c>
      <c r="DI91" s="1054">
        <f t="shared" ref="DI91" si="235">SUM(DI92:DI93)</f>
        <v>0</v>
      </c>
      <c r="DJ91" s="1054">
        <f t="shared" ref="DJ91" si="236">SUM(DJ92:DJ93)</f>
        <v>0</v>
      </c>
      <c r="DK91" s="1054">
        <f t="shared" ref="DK91" si="237">SUM(DK92:DK93)</f>
        <v>0</v>
      </c>
      <c r="DL91" s="1054">
        <f t="shared" ref="DL91" si="238">SUM(DL92:DL93)</f>
        <v>0</v>
      </c>
      <c r="DM91" s="1054">
        <f t="shared" ref="DM91" si="239">SUM(DM92:DM93)</f>
        <v>0</v>
      </c>
      <c r="DN91" s="1054">
        <f t="shared" ref="DN91" si="240">SUM(DN92:DN93)</f>
        <v>0</v>
      </c>
      <c r="DO91" s="1054">
        <f t="shared" ref="DO91" si="241">SUM(DO92:DO93)</f>
        <v>0</v>
      </c>
      <c r="DP91" s="1054">
        <f t="shared" ref="DP91" si="242">SUM(DP92:DP93)</f>
        <v>0</v>
      </c>
      <c r="DQ91" s="1054">
        <f t="shared" ref="DQ91" si="243">SUM(DQ92:DQ93)</f>
        <v>0</v>
      </c>
      <c r="DR91" s="1054">
        <f t="shared" ref="DR91" si="244">SUM(DR92:DR93)</f>
        <v>0</v>
      </c>
      <c r="DS91" s="1054">
        <f t="shared" ref="DS91" si="245">SUM(DS92:DS93)</f>
        <v>0</v>
      </c>
      <c r="DT91" s="1054">
        <f t="shared" ref="DT91" si="246">SUM(DT92:DT93)</f>
        <v>0</v>
      </c>
      <c r="DU91" s="1054">
        <f t="shared" ref="DU91" si="247">SUM(DU92:DU93)</f>
        <v>0</v>
      </c>
      <c r="DV91" s="1054">
        <f t="shared" ref="DV91" si="248">SUM(DV92:DV93)</f>
        <v>0</v>
      </c>
    </row>
    <row r="92" spans="2:126" s="171" customFormat="1" ht="15.75" hidden="1" x14ac:dyDescent="0.2">
      <c r="B92" s="337" t="s">
        <v>1451</v>
      </c>
      <c r="C92" s="63" t="s">
        <v>1402</v>
      </c>
      <c r="D92" s="64">
        <f>+OBJETIVOS!N28</f>
        <v>0</v>
      </c>
      <c r="E92" s="2237"/>
      <c r="F92" s="2238"/>
      <c r="G92" s="2238"/>
      <c r="H92" s="2239"/>
      <c r="I92" s="2237"/>
      <c r="J92" s="2238"/>
      <c r="K92" s="2238"/>
      <c r="L92" s="2239"/>
      <c r="M92" s="2237"/>
      <c r="N92" s="2238"/>
      <c r="O92" s="2238"/>
      <c r="P92" s="2239"/>
      <c r="Q92" s="2237"/>
      <c r="R92" s="2238"/>
      <c r="S92" s="2238"/>
      <c r="T92" s="2239"/>
      <c r="U92" s="2237"/>
      <c r="V92" s="2238"/>
      <c r="W92" s="2238"/>
      <c r="X92" s="2239"/>
      <c r="Y92" s="2237"/>
      <c r="Z92" s="2238"/>
      <c r="AA92" s="2238"/>
      <c r="AB92" s="2239"/>
      <c r="AC92" s="2237"/>
      <c r="AD92" s="2238"/>
      <c r="AE92" s="2238"/>
      <c r="AF92" s="2239"/>
      <c r="AG92" s="2237"/>
      <c r="AH92" s="2238"/>
      <c r="AI92" s="2238"/>
      <c r="AJ92" s="2239"/>
      <c r="AK92" s="2237"/>
      <c r="AL92" s="2238"/>
      <c r="AM92" s="2238"/>
      <c r="AN92" s="2239"/>
      <c r="AO92" s="2237"/>
      <c r="AP92" s="2238"/>
      <c r="AQ92" s="2238"/>
      <c r="AR92" s="2239"/>
      <c r="AS92" s="2237"/>
      <c r="AT92" s="2238"/>
      <c r="AU92" s="2238"/>
      <c r="AV92" s="2239"/>
      <c r="AW92" s="2237"/>
      <c r="AX92" s="2238"/>
      <c r="AY92" s="2238"/>
      <c r="AZ92" s="2239"/>
      <c r="BA92" s="2237"/>
      <c r="BB92" s="2238"/>
      <c r="BC92" s="2238"/>
      <c r="BD92" s="2239"/>
      <c r="BE92" s="2237"/>
      <c r="BF92" s="2238"/>
      <c r="BG92" s="2238"/>
      <c r="BH92" s="2239"/>
      <c r="BI92" s="2237"/>
      <c r="BJ92" s="2238"/>
      <c r="BK92" s="2238"/>
      <c r="BL92" s="2239"/>
      <c r="BM92" s="2237"/>
      <c r="BN92" s="2238"/>
      <c r="BO92" s="2238"/>
      <c r="BP92" s="2239"/>
      <c r="BQ92" s="2237"/>
      <c r="BR92" s="2238"/>
      <c r="BS92" s="2238"/>
      <c r="BT92" s="2239"/>
      <c r="BU92" s="2237"/>
      <c r="BV92" s="2238"/>
      <c r="BW92" s="2238"/>
      <c r="BX92" s="2239"/>
      <c r="BY92" s="2237"/>
      <c r="BZ92" s="2238"/>
      <c r="CA92" s="2238"/>
      <c r="CB92" s="2239"/>
      <c r="CC92" s="2237"/>
      <c r="CD92" s="2238"/>
      <c r="CE92" s="2238"/>
      <c r="CF92" s="2239"/>
      <c r="CG92" s="2237"/>
      <c r="CH92" s="2238"/>
      <c r="CI92" s="2238"/>
      <c r="CJ92" s="2239"/>
      <c r="CK92" s="2237"/>
      <c r="CL92" s="2238"/>
      <c r="CM92" s="2238"/>
      <c r="CN92" s="2239"/>
      <c r="CO92" s="2237"/>
      <c r="CP92" s="2238"/>
      <c r="CQ92" s="2238"/>
      <c r="CR92" s="2239"/>
      <c r="CS92" s="2237"/>
      <c r="CT92" s="2238"/>
      <c r="CU92" s="2238"/>
      <c r="CV92" s="2239"/>
      <c r="CW92" s="1055">
        <f t="shared" ref="CW92:CW93" si="249">SUM(E92:CV92)</f>
        <v>0</v>
      </c>
      <c r="CY92" s="1053">
        <f t="shared" si="29"/>
        <v>0</v>
      </c>
      <c r="CZ92" s="1053">
        <f t="shared" si="30"/>
        <v>0</v>
      </c>
      <c r="DA92" s="1053">
        <f t="shared" si="31"/>
        <v>0</v>
      </c>
      <c r="DB92" s="1053">
        <f t="shared" si="32"/>
        <v>0</v>
      </c>
      <c r="DC92" s="1053">
        <f t="shared" si="33"/>
        <v>0</v>
      </c>
      <c r="DD92" s="1053">
        <f t="shared" si="34"/>
        <v>0</v>
      </c>
      <c r="DE92" s="1053">
        <f t="shared" si="35"/>
        <v>0</v>
      </c>
      <c r="DF92" s="1053">
        <f t="shared" si="36"/>
        <v>0</v>
      </c>
      <c r="DG92" s="1053">
        <f t="shared" si="37"/>
        <v>0</v>
      </c>
      <c r="DH92" s="1053">
        <f t="shared" si="38"/>
        <v>0</v>
      </c>
      <c r="DI92" s="1053">
        <f t="shared" si="39"/>
        <v>0</v>
      </c>
      <c r="DJ92" s="1053">
        <f t="shared" si="40"/>
        <v>0</v>
      </c>
      <c r="DK92" s="1053">
        <f t="shared" si="41"/>
        <v>0</v>
      </c>
      <c r="DL92" s="1053">
        <f t="shared" si="42"/>
        <v>0</v>
      </c>
      <c r="DM92" s="1053">
        <f t="shared" si="43"/>
        <v>0</v>
      </c>
      <c r="DN92" s="1053">
        <f t="shared" si="44"/>
        <v>0</v>
      </c>
      <c r="DO92" s="1053">
        <f t="shared" si="45"/>
        <v>0</v>
      </c>
      <c r="DP92" s="1053">
        <f t="shared" si="46"/>
        <v>0</v>
      </c>
      <c r="DQ92" s="1053">
        <f t="shared" si="47"/>
        <v>0</v>
      </c>
      <c r="DR92" s="1053">
        <f t="shared" si="48"/>
        <v>0</v>
      </c>
      <c r="DS92" s="1053">
        <f t="shared" si="49"/>
        <v>0</v>
      </c>
      <c r="DT92" s="1053">
        <f t="shared" si="50"/>
        <v>0</v>
      </c>
      <c r="DU92" s="1053">
        <f t="shared" si="51"/>
        <v>0</v>
      </c>
      <c r="DV92" s="1053">
        <f t="shared" si="52"/>
        <v>0</v>
      </c>
    </row>
    <row r="93" spans="2:126" s="171" customFormat="1" ht="15.75" hidden="1" x14ac:dyDescent="0.2">
      <c r="B93" s="337" t="s">
        <v>1452</v>
      </c>
      <c r="C93" s="63" t="s">
        <v>106</v>
      </c>
      <c r="D93" s="64" t="e">
        <f>+#REF!*D92</f>
        <v>#REF!</v>
      </c>
      <c r="E93" s="2237"/>
      <c r="F93" s="2238"/>
      <c r="G93" s="2238"/>
      <c r="H93" s="2239"/>
      <c r="I93" s="2237"/>
      <c r="J93" s="2238"/>
      <c r="K93" s="2238"/>
      <c r="L93" s="2239"/>
      <c r="M93" s="2237"/>
      <c r="N93" s="2238"/>
      <c r="O93" s="2238"/>
      <c r="P93" s="2239"/>
      <c r="Q93" s="2237"/>
      <c r="R93" s="2238"/>
      <c r="S93" s="2238"/>
      <c r="T93" s="2239"/>
      <c r="U93" s="2237"/>
      <c r="V93" s="2238"/>
      <c r="W93" s="2238"/>
      <c r="X93" s="2239"/>
      <c r="Y93" s="2237"/>
      <c r="Z93" s="2238"/>
      <c r="AA93" s="2238"/>
      <c r="AB93" s="2239"/>
      <c r="AC93" s="2237"/>
      <c r="AD93" s="2238"/>
      <c r="AE93" s="2238"/>
      <c r="AF93" s="2239"/>
      <c r="AG93" s="2237"/>
      <c r="AH93" s="2238"/>
      <c r="AI93" s="2238"/>
      <c r="AJ93" s="2239"/>
      <c r="AK93" s="2237"/>
      <c r="AL93" s="2238"/>
      <c r="AM93" s="2238"/>
      <c r="AN93" s="2239"/>
      <c r="AO93" s="2237"/>
      <c r="AP93" s="2238"/>
      <c r="AQ93" s="2238"/>
      <c r="AR93" s="2239"/>
      <c r="AS93" s="2237"/>
      <c r="AT93" s="2238"/>
      <c r="AU93" s="2238"/>
      <c r="AV93" s="2239"/>
      <c r="AW93" s="2237"/>
      <c r="AX93" s="2238"/>
      <c r="AY93" s="2238"/>
      <c r="AZ93" s="2239"/>
      <c r="BA93" s="2237"/>
      <c r="BB93" s="2238"/>
      <c r="BC93" s="2238"/>
      <c r="BD93" s="2239"/>
      <c r="BE93" s="2237"/>
      <c r="BF93" s="2238"/>
      <c r="BG93" s="2238"/>
      <c r="BH93" s="2239"/>
      <c r="BI93" s="2237"/>
      <c r="BJ93" s="2238"/>
      <c r="BK93" s="2238"/>
      <c r="BL93" s="2239"/>
      <c r="BM93" s="2237"/>
      <c r="BN93" s="2238"/>
      <c r="BO93" s="2238"/>
      <c r="BP93" s="2239"/>
      <c r="BQ93" s="2237"/>
      <c r="BR93" s="2238"/>
      <c r="BS93" s="2238"/>
      <c r="BT93" s="2239"/>
      <c r="BU93" s="2237"/>
      <c r="BV93" s="2238"/>
      <c r="BW93" s="2238"/>
      <c r="BX93" s="2239"/>
      <c r="BY93" s="2237"/>
      <c r="BZ93" s="2238"/>
      <c r="CA93" s="2238"/>
      <c r="CB93" s="2239"/>
      <c r="CC93" s="2237"/>
      <c r="CD93" s="2238"/>
      <c r="CE93" s="2238"/>
      <c r="CF93" s="2239"/>
      <c r="CG93" s="2237"/>
      <c r="CH93" s="2238"/>
      <c r="CI93" s="2238"/>
      <c r="CJ93" s="2239"/>
      <c r="CK93" s="2237"/>
      <c r="CL93" s="2238"/>
      <c r="CM93" s="2238"/>
      <c r="CN93" s="2239"/>
      <c r="CO93" s="2237"/>
      <c r="CP93" s="2238"/>
      <c r="CQ93" s="2238"/>
      <c r="CR93" s="2239"/>
      <c r="CS93" s="2237"/>
      <c r="CT93" s="2238"/>
      <c r="CU93" s="2238"/>
      <c r="CV93" s="2239"/>
      <c r="CW93" s="1055">
        <f t="shared" si="249"/>
        <v>0</v>
      </c>
      <c r="CY93" s="1053">
        <f t="shared" si="29"/>
        <v>0</v>
      </c>
      <c r="CZ93" s="1053">
        <f t="shared" si="30"/>
        <v>0</v>
      </c>
      <c r="DA93" s="1053">
        <f t="shared" si="31"/>
        <v>0</v>
      </c>
      <c r="DB93" s="1053">
        <f t="shared" si="32"/>
        <v>0</v>
      </c>
      <c r="DC93" s="1053">
        <f t="shared" si="33"/>
        <v>0</v>
      </c>
      <c r="DD93" s="1053">
        <f t="shared" si="34"/>
        <v>0</v>
      </c>
      <c r="DE93" s="1053">
        <f t="shared" si="35"/>
        <v>0</v>
      </c>
      <c r="DF93" s="1053">
        <f t="shared" si="36"/>
        <v>0</v>
      </c>
      <c r="DG93" s="1053">
        <f t="shared" si="37"/>
        <v>0</v>
      </c>
      <c r="DH93" s="1053">
        <f t="shared" si="38"/>
        <v>0</v>
      </c>
      <c r="DI93" s="1053">
        <f t="shared" si="39"/>
        <v>0</v>
      </c>
      <c r="DJ93" s="1053">
        <f t="shared" si="40"/>
        <v>0</v>
      </c>
      <c r="DK93" s="1053">
        <f t="shared" si="41"/>
        <v>0</v>
      </c>
      <c r="DL93" s="1053">
        <f t="shared" si="42"/>
        <v>0</v>
      </c>
      <c r="DM93" s="1053">
        <f t="shared" si="43"/>
        <v>0</v>
      </c>
      <c r="DN93" s="1053">
        <f t="shared" si="44"/>
        <v>0</v>
      </c>
      <c r="DO93" s="1053">
        <f t="shared" si="45"/>
        <v>0</v>
      </c>
      <c r="DP93" s="1053">
        <f t="shared" si="46"/>
        <v>0</v>
      </c>
      <c r="DQ93" s="1053">
        <f t="shared" si="47"/>
        <v>0</v>
      </c>
      <c r="DR93" s="1053">
        <f t="shared" si="48"/>
        <v>0</v>
      </c>
      <c r="DS93" s="1053">
        <f t="shared" si="49"/>
        <v>0</v>
      </c>
      <c r="DT93" s="1053">
        <f t="shared" si="50"/>
        <v>0</v>
      </c>
      <c r="DU93" s="1053">
        <f t="shared" si="51"/>
        <v>0</v>
      </c>
      <c r="DV93" s="1053">
        <f t="shared" si="52"/>
        <v>0</v>
      </c>
    </row>
    <row r="94" spans="2:126" s="171" customFormat="1" ht="15.75" hidden="1" x14ac:dyDescent="0.2">
      <c r="B94" s="336" t="str">
        <f>B53</f>
        <v>Cobertura arbórea mediante Sistemas Agroforestales / Silvopastoriles (SAF/SSP)</v>
      </c>
      <c r="C94" s="2277"/>
      <c r="D94" s="2278"/>
      <c r="E94" s="2278"/>
      <c r="F94" s="2278"/>
      <c r="G94" s="2278"/>
      <c r="H94" s="2278"/>
      <c r="I94" s="2278"/>
      <c r="J94" s="2278"/>
      <c r="K94" s="2278"/>
      <c r="L94" s="2278"/>
      <c r="M94" s="2278"/>
      <c r="N94" s="2278"/>
      <c r="O94" s="2278"/>
      <c r="P94" s="2278"/>
      <c r="Q94" s="2278"/>
      <c r="R94" s="2278"/>
      <c r="S94" s="2278"/>
      <c r="T94" s="2278"/>
      <c r="U94" s="2278"/>
      <c r="V94" s="2278"/>
      <c r="W94" s="2278"/>
      <c r="X94" s="2278"/>
      <c r="Y94" s="2278"/>
      <c r="Z94" s="2278"/>
      <c r="AA94" s="2278"/>
      <c r="AB94" s="2278"/>
      <c r="AC94" s="2278"/>
      <c r="AD94" s="2278"/>
      <c r="AE94" s="2278"/>
      <c r="AF94" s="2278"/>
      <c r="AG94" s="2278"/>
      <c r="AH94" s="2278"/>
      <c r="AI94" s="2278"/>
      <c r="AJ94" s="2278"/>
      <c r="AK94" s="2278"/>
      <c r="AL94" s="2278"/>
      <c r="AM94" s="2278"/>
      <c r="AN94" s="2278"/>
      <c r="AO94" s="2278"/>
      <c r="AP94" s="2278"/>
      <c r="AQ94" s="2278"/>
      <c r="AR94" s="2278"/>
      <c r="AS94" s="2278"/>
      <c r="AT94" s="2278"/>
      <c r="AU94" s="2278"/>
      <c r="AV94" s="2278"/>
      <c r="AW94" s="2278"/>
      <c r="AX94" s="2278"/>
      <c r="AY94" s="2278"/>
      <c r="AZ94" s="2278"/>
      <c r="BA94" s="2278"/>
      <c r="BB94" s="2278"/>
      <c r="BC94" s="2278"/>
      <c r="BD94" s="2278"/>
      <c r="BE94" s="2278"/>
      <c r="BF94" s="2278"/>
      <c r="BG94" s="2278"/>
      <c r="BH94" s="2278"/>
      <c r="BI94" s="2278"/>
      <c r="BJ94" s="2278"/>
      <c r="BK94" s="2278"/>
      <c r="BL94" s="2278"/>
      <c r="BM94" s="2278"/>
      <c r="BN94" s="2278"/>
      <c r="BO94" s="2278"/>
      <c r="BP94" s="2278"/>
      <c r="BQ94" s="2278"/>
      <c r="BR94" s="2278"/>
      <c r="BS94" s="2278"/>
      <c r="BT94" s="2278"/>
      <c r="BU94" s="2278"/>
      <c r="BV94" s="2278"/>
      <c r="BW94" s="2278"/>
      <c r="BX94" s="2278"/>
      <c r="BY94" s="2278"/>
      <c r="BZ94" s="2278"/>
      <c r="CA94" s="2278"/>
      <c r="CB94" s="2278"/>
      <c r="CC94" s="2278"/>
      <c r="CD94" s="2278"/>
      <c r="CE94" s="2278"/>
      <c r="CF94" s="2278"/>
      <c r="CG94" s="2278"/>
      <c r="CH94" s="2278"/>
      <c r="CI94" s="2278"/>
      <c r="CJ94" s="2278"/>
      <c r="CK94" s="2278"/>
      <c r="CL94" s="2278"/>
      <c r="CM94" s="2278"/>
      <c r="CN94" s="2278"/>
      <c r="CO94" s="2278"/>
      <c r="CP94" s="2278"/>
      <c r="CQ94" s="2278"/>
      <c r="CR94" s="2278"/>
      <c r="CS94" s="2278"/>
      <c r="CT94" s="2278"/>
      <c r="CU94" s="2278"/>
      <c r="CV94" s="2278"/>
      <c r="CW94" s="2279"/>
      <c r="CY94" s="1054">
        <f>SUM(CY95:CY96)</f>
        <v>0</v>
      </c>
      <c r="CZ94" s="1054">
        <f t="shared" ref="CZ94" si="250">SUM(CZ95:CZ96)</f>
        <v>0</v>
      </c>
      <c r="DA94" s="1054">
        <f t="shared" ref="DA94" si="251">SUM(DA95:DA96)</f>
        <v>0</v>
      </c>
      <c r="DB94" s="1054">
        <f t="shared" ref="DB94" si="252">SUM(DB95:DB96)</f>
        <v>0</v>
      </c>
      <c r="DC94" s="1054">
        <f t="shared" ref="DC94" si="253">SUM(DC95:DC96)</f>
        <v>0</v>
      </c>
      <c r="DD94" s="1054">
        <f t="shared" ref="DD94" si="254">SUM(DD95:DD96)</f>
        <v>0</v>
      </c>
      <c r="DE94" s="1054">
        <f t="shared" ref="DE94" si="255">SUM(DE95:DE96)</f>
        <v>0</v>
      </c>
      <c r="DF94" s="1054">
        <f t="shared" ref="DF94" si="256">SUM(DF95:DF96)</f>
        <v>0</v>
      </c>
      <c r="DG94" s="1054">
        <f t="shared" ref="DG94" si="257">SUM(DG95:DG96)</f>
        <v>0</v>
      </c>
      <c r="DH94" s="1054">
        <f t="shared" ref="DH94" si="258">SUM(DH95:DH96)</f>
        <v>0</v>
      </c>
      <c r="DI94" s="1054">
        <f t="shared" ref="DI94" si="259">SUM(DI95:DI96)</f>
        <v>0</v>
      </c>
      <c r="DJ94" s="1054">
        <f t="shared" ref="DJ94" si="260">SUM(DJ95:DJ96)</f>
        <v>0</v>
      </c>
      <c r="DK94" s="1054">
        <f t="shared" ref="DK94" si="261">SUM(DK95:DK96)</f>
        <v>0</v>
      </c>
      <c r="DL94" s="1054">
        <f t="shared" ref="DL94" si="262">SUM(DL95:DL96)</f>
        <v>0</v>
      </c>
      <c r="DM94" s="1054">
        <f t="shared" ref="DM94" si="263">SUM(DM95:DM96)</f>
        <v>0</v>
      </c>
      <c r="DN94" s="1054">
        <f t="shared" ref="DN94" si="264">SUM(DN95:DN96)</f>
        <v>0</v>
      </c>
      <c r="DO94" s="1054">
        <f t="shared" ref="DO94" si="265">SUM(DO95:DO96)</f>
        <v>0</v>
      </c>
      <c r="DP94" s="1054">
        <f t="shared" ref="DP94" si="266">SUM(DP95:DP96)</f>
        <v>0</v>
      </c>
      <c r="DQ94" s="1054">
        <f t="shared" ref="DQ94" si="267">SUM(DQ95:DQ96)</f>
        <v>0</v>
      </c>
      <c r="DR94" s="1054">
        <f t="shared" ref="DR94" si="268">SUM(DR95:DR96)</f>
        <v>0</v>
      </c>
      <c r="DS94" s="1054">
        <f t="shared" ref="DS94" si="269">SUM(DS95:DS96)</f>
        <v>0</v>
      </c>
      <c r="DT94" s="1054">
        <f t="shared" ref="DT94" si="270">SUM(DT95:DT96)</f>
        <v>0</v>
      </c>
      <c r="DU94" s="1054">
        <f t="shared" ref="DU94" si="271">SUM(DU95:DU96)</f>
        <v>0</v>
      </c>
      <c r="DV94" s="1054">
        <f t="shared" ref="DV94" si="272">SUM(DV95:DV96)</f>
        <v>0</v>
      </c>
    </row>
    <row r="95" spans="2:126" s="171" customFormat="1" ht="15.75" hidden="1" x14ac:dyDescent="0.2">
      <c r="B95" s="337" t="s">
        <v>1451</v>
      </c>
      <c r="C95" s="63" t="s">
        <v>1402</v>
      </c>
      <c r="D95" s="64">
        <f>+OBJETIVOS!N29</f>
        <v>0</v>
      </c>
      <c r="E95" s="2237"/>
      <c r="F95" s="2238"/>
      <c r="G95" s="2238"/>
      <c r="H95" s="2239"/>
      <c r="I95" s="2237"/>
      <c r="J95" s="2238"/>
      <c r="K95" s="2238"/>
      <c r="L95" s="2239"/>
      <c r="M95" s="2237"/>
      <c r="N95" s="2238"/>
      <c r="O95" s="2238"/>
      <c r="P95" s="2239"/>
      <c r="Q95" s="2237"/>
      <c r="R95" s="2238"/>
      <c r="S95" s="2238"/>
      <c r="T95" s="2239"/>
      <c r="U95" s="2237"/>
      <c r="V95" s="2238"/>
      <c r="W95" s="2238"/>
      <c r="X95" s="2239"/>
      <c r="Y95" s="2237"/>
      <c r="Z95" s="2238"/>
      <c r="AA95" s="2238"/>
      <c r="AB95" s="2239"/>
      <c r="AC95" s="2237"/>
      <c r="AD95" s="2238"/>
      <c r="AE95" s="2238"/>
      <c r="AF95" s="2239"/>
      <c r="AG95" s="2237"/>
      <c r="AH95" s="2238"/>
      <c r="AI95" s="2238"/>
      <c r="AJ95" s="2239"/>
      <c r="AK95" s="2237"/>
      <c r="AL95" s="2238"/>
      <c r="AM95" s="2238"/>
      <c r="AN95" s="2239"/>
      <c r="AO95" s="2237"/>
      <c r="AP95" s="2238"/>
      <c r="AQ95" s="2238"/>
      <c r="AR95" s="2239"/>
      <c r="AS95" s="2237"/>
      <c r="AT95" s="2238"/>
      <c r="AU95" s="2238"/>
      <c r="AV95" s="2239"/>
      <c r="AW95" s="2237"/>
      <c r="AX95" s="2238"/>
      <c r="AY95" s="2238"/>
      <c r="AZ95" s="2239"/>
      <c r="BA95" s="2237"/>
      <c r="BB95" s="2238"/>
      <c r="BC95" s="2238"/>
      <c r="BD95" s="2239"/>
      <c r="BE95" s="2237"/>
      <c r="BF95" s="2238"/>
      <c r="BG95" s="2238"/>
      <c r="BH95" s="2239"/>
      <c r="BI95" s="2237"/>
      <c r="BJ95" s="2238"/>
      <c r="BK95" s="2238"/>
      <c r="BL95" s="2239"/>
      <c r="BM95" s="2237"/>
      <c r="BN95" s="2238"/>
      <c r="BO95" s="2238"/>
      <c r="BP95" s="2239"/>
      <c r="BQ95" s="2237"/>
      <c r="BR95" s="2238"/>
      <c r="BS95" s="2238"/>
      <c r="BT95" s="2239"/>
      <c r="BU95" s="2237"/>
      <c r="BV95" s="2238"/>
      <c r="BW95" s="2238"/>
      <c r="BX95" s="2239"/>
      <c r="BY95" s="2237"/>
      <c r="BZ95" s="2238"/>
      <c r="CA95" s="2238"/>
      <c r="CB95" s="2239"/>
      <c r="CC95" s="2237"/>
      <c r="CD95" s="2238"/>
      <c r="CE95" s="2238"/>
      <c r="CF95" s="2239"/>
      <c r="CG95" s="2237"/>
      <c r="CH95" s="2238"/>
      <c r="CI95" s="2238"/>
      <c r="CJ95" s="2239"/>
      <c r="CK95" s="2237"/>
      <c r="CL95" s="2238"/>
      <c r="CM95" s="2238"/>
      <c r="CN95" s="2239"/>
      <c r="CO95" s="2237"/>
      <c r="CP95" s="2238"/>
      <c r="CQ95" s="2238"/>
      <c r="CR95" s="2239"/>
      <c r="CS95" s="2237"/>
      <c r="CT95" s="2238"/>
      <c r="CU95" s="2238"/>
      <c r="CV95" s="2239"/>
      <c r="CW95" s="1055">
        <f t="shared" ref="CW95:CW96" si="273">SUM(E95:CV95)</f>
        <v>0</v>
      </c>
      <c r="CY95" s="1053">
        <f t="shared" si="29"/>
        <v>0</v>
      </c>
      <c r="CZ95" s="1053">
        <f t="shared" si="30"/>
        <v>0</v>
      </c>
      <c r="DA95" s="1053">
        <f t="shared" si="31"/>
        <v>0</v>
      </c>
      <c r="DB95" s="1053">
        <f t="shared" si="32"/>
        <v>0</v>
      </c>
      <c r="DC95" s="1053">
        <f t="shared" si="33"/>
        <v>0</v>
      </c>
      <c r="DD95" s="1053">
        <f t="shared" si="34"/>
        <v>0</v>
      </c>
      <c r="DE95" s="1053">
        <f t="shared" si="35"/>
        <v>0</v>
      </c>
      <c r="DF95" s="1053">
        <f t="shared" si="36"/>
        <v>0</v>
      </c>
      <c r="DG95" s="1053">
        <f t="shared" si="37"/>
        <v>0</v>
      </c>
      <c r="DH95" s="1053">
        <f t="shared" si="38"/>
        <v>0</v>
      </c>
      <c r="DI95" s="1053">
        <f t="shared" si="39"/>
        <v>0</v>
      </c>
      <c r="DJ95" s="1053">
        <f t="shared" si="40"/>
        <v>0</v>
      </c>
      <c r="DK95" s="1053">
        <f t="shared" si="41"/>
        <v>0</v>
      </c>
      <c r="DL95" s="1053">
        <f t="shared" si="42"/>
        <v>0</v>
      </c>
      <c r="DM95" s="1053">
        <f t="shared" si="43"/>
        <v>0</v>
      </c>
      <c r="DN95" s="1053">
        <f t="shared" si="44"/>
        <v>0</v>
      </c>
      <c r="DO95" s="1053">
        <f t="shared" si="45"/>
        <v>0</v>
      </c>
      <c r="DP95" s="1053">
        <f t="shared" si="46"/>
        <v>0</v>
      </c>
      <c r="DQ95" s="1053">
        <f t="shared" si="47"/>
        <v>0</v>
      </c>
      <c r="DR95" s="1053">
        <f t="shared" si="48"/>
        <v>0</v>
      </c>
      <c r="DS95" s="1053">
        <f t="shared" si="49"/>
        <v>0</v>
      </c>
      <c r="DT95" s="1053">
        <f t="shared" si="50"/>
        <v>0</v>
      </c>
      <c r="DU95" s="1053">
        <f t="shared" si="51"/>
        <v>0</v>
      </c>
      <c r="DV95" s="1053">
        <f t="shared" si="52"/>
        <v>0</v>
      </c>
    </row>
    <row r="96" spans="2:126" s="171" customFormat="1" ht="15.75" hidden="1" x14ac:dyDescent="0.2">
      <c r="B96" s="337" t="s">
        <v>1452</v>
      </c>
      <c r="C96" s="63" t="s">
        <v>106</v>
      </c>
      <c r="D96" s="64" t="e">
        <f>+#REF!*D95</f>
        <v>#REF!</v>
      </c>
      <c r="E96" s="2237"/>
      <c r="F96" s="2238"/>
      <c r="G96" s="2238"/>
      <c r="H96" s="2239"/>
      <c r="I96" s="2237"/>
      <c r="J96" s="2238"/>
      <c r="K96" s="2238"/>
      <c r="L96" s="2239"/>
      <c r="M96" s="2237"/>
      <c r="N96" s="2238"/>
      <c r="O96" s="2238"/>
      <c r="P96" s="2239"/>
      <c r="Q96" s="2237"/>
      <c r="R96" s="2238"/>
      <c r="S96" s="2238"/>
      <c r="T96" s="2239"/>
      <c r="U96" s="2237"/>
      <c r="V96" s="2238"/>
      <c r="W96" s="2238"/>
      <c r="X96" s="2239"/>
      <c r="Y96" s="2237"/>
      <c r="Z96" s="2238"/>
      <c r="AA96" s="2238"/>
      <c r="AB96" s="2239"/>
      <c r="AC96" s="2237"/>
      <c r="AD96" s="2238"/>
      <c r="AE96" s="2238"/>
      <c r="AF96" s="2239"/>
      <c r="AG96" s="2237"/>
      <c r="AH96" s="2238"/>
      <c r="AI96" s="2238"/>
      <c r="AJ96" s="2239"/>
      <c r="AK96" s="2237"/>
      <c r="AL96" s="2238"/>
      <c r="AM96" s="2238"/>
      <c r="AN96" s="2239"/>
      <c r="AO96" s="2237"/>
      <c r="AP96" s="2238"/>
      <c r="AQ96" s="2238"/>
      <c r="AR96" s="2239"/>
      <c r="AS96" s="2237"/>
      <c r="AT96" s="2238"/>
      <c r="AU96" s="2238"/>
      <c r="AV96" s="2239"/>
      <c r="AW96" s="2237"/>
      <c r="AX96" s="2238"/>
      <c r="AY96" s="2238"/>
      <c r="AZ96" s="2239"/>
      <c r="BA96" s="2237"/>
      <c r="BB96" s="2238"/>
      <c r="BC96" s="2238"/>
      <c r="BD96" s="2239"/>
      <c r="BE96" s="2237"/>
      <c r="BF96" s="2238"/>
      <c r="BG96" s="2238"/>
      <c r="BH96" s="2239"/>
      <c r="BI96" s="2237"/>
      <c r="BJ96" s="2238"/>
      <c r="BK96" s="2238"/>
      <c r="BL96" s="2239"/>
      <c r="BM96" s="2237"/>
      <c r="BN96" s="2238"/>
      <c r="BO96" s="2238"/>
      <c r="BP96" s="2239"/>
      <c r="BQ96" s="2237"/>
      <c r="BR96" s="2238"/>
      <c r="BS96" s="2238"/>
      <c r="BT96" s="2239"/>
      <c r="BU96" s="2237"/>
      <c r="BV96" s="2238"/>
      <c r="BW96" s="2238"/>
      <c r="BX96" s="2239"/>
      <c r="BY96" s="2237"/>
      <c r="BZ96" s="2238"/>
      <c r="CA96" s="2238"/>
      <c r="CB96" s="2239"/>
      <c r="CC96" s="2237"/>
      <c r="CD96" s="2238"/>
      <c r="CE96" s="2238"/>
      <c r="CF96" s="2239"/>
      <c r="CG96" s="2237"/>
      <c r="CH96" s="2238"/>
      <c r="CI96" s="2238"/>
      <c r="CJ96" s="2239"/>
      <c r="CK96" s="2237"/>
      <c r="CL96" s="2238"/>
      <c r="CM96" s="2238"/>
      <c r="CN96" s="2239"/>
      <c r="CO96" s="2237"/>
      <c r="CP96" s="2238"/>
      <c r="CQ96" s="2238"/>
      <c r="CR96" s="2239"/>
      <c r="CS96" s="2237"/>
      <c r="CT96" s="2238"/>
      <c r="CU96" s="2238"/>
      <c r="CV96" s="2239"/>
      <c r="CW96" s="1055">
        <f t="shared" si="273"/>
        <v>0</v>
      </c>
      <c r="CY96" s="1053">
        <f t="shared" si="29"/>
        <v>0</v>
      </c>
      <c r="CZ96" s="1053">
        <f t="shared" si="30"/>
        <v>0</v>
      </c>
      <c r="DA96" s="1053">
        <f t="shared" si="31"/>
        <v>0</v>
      </c>
      <c r="DB96" s="1053">
        <f t="shared" si="32"/>
        <v>0</v>
      </c>
      <c r="DC96" s="1053">
        <f t="shared" si="33"/>
        <v>0</v>
      </c>
      <c r="DD96" s="1053">
        <f t="shared" si="34"/>
        <v>0</v>
      </c>
      <c r="DE96" s="1053">
        <f t="shared" si="35"/>
        <v>0</v>
      </c>
      <c r="DF96" s="1053">
        <f t="shared" si="36"/>
        <v>0</v>
      </c>
      <c r="DG96" s="1053">
        <f t="shared" si="37"/>
        <v>0</v>
      </c>
      <c r="DH96" s="1053">
        <f t="shared" si="38"/>
        <v>0</v>
      </c>
      <c r="DI96" s="1053">
        <f t="shared" si="39"/>
        <v>0</v>
      </c>
      <c r="DJ96" s="1053">
        <f t="shared" si="40"/>
        <v>0</v>
      </c>
      <c r="DK96" s="1053">
        <f t="shared" si="41"/>
        <v>0</v>
      </c>
      <c r="DL96" s="1053">
        <f t="shared" si="42"/>
        <v>0</v>
      </c>
      <c r="DM96" s="1053">
        <f t="shared" si="43"/>
        <v>0</v>
      </c>
      <c r="DN96" s="1053">
        <f t="shared" si="44"/>
        <v>0</v>
      </c>
      <c r="DO96" s="1053">
        <f t="shared" si="45"/>
        <v>0</v>
      </c>
      <c r="DP96" s="1053">
        <f t="shared" si="46"/>
        <v>0</v>
      </c>
      <c r="DQ96" s="1053">
        <f t="shared" si="47"/>
        <v>0</v>
      </c>
      <c r="DR96" s="1053">
        <f t="shared" si="48"/>
        <v>0</v>
      </c>
      <c r="DS96" s="1053">
        <f t="shared" si="49"/>
        <v>0</v>
      </c>
      <c r="DT96" s="1053">
        <f t="shared" si="50"/>
        <v>0</v>
      </c>
      <c r="DU96" s="1053">
        <f t="shared" si="51"/>
        <v>0</v>
      </c>
      <c r="DV96" s="1053">
        <f t="shared" si="52"/>
        <v>0</v>
      </c>
    </row>
    <row r="97" spans="2:126" s="171" customFormat="1" ht="15.75" hidden="1" x14ac:dyDescent="0.2">
      <c r="B97" s="336">
        <f>B67</f>
        <v>0</v>
      </c>
      <c r="C97" s="2277"/>
      <c r="D97" s="2278"/>
      <c r="E97" s="2278"/>
      <c r="F97" s="2278"/>
      <c r="G97" s="2278"/>
      <c r="H97" s="2278"/>
      <c r="I97" s="2278"/>
      <c r="J97" s="2278"/>
      <c r="K97" s="2278"/>
      <c r="L97" s="2278"/>
      <c r="M97" s="2278"/>
      <c r="N97" s="2278"/>
      <c r="O97" s="2278"/>
      <c r="P97" s="2278"/>
      <c r="Q97" s="2278"/>
      <c r="R97" s="2278"/>
      <c r="S97" s="2278"/>
      <c r="T97" s="2278"/>
      <c r="U97" s="2278"/>
      <c r="V97" s="2278"/>
      <c r="W97" s="2278"/>
      <c r="X97" s="2278"/>
      <c r="Y97" s="2278"/>
      <c r="Z97" s="2278"/>
      <c r="AA97" s="2278"/>
      <c r="AB97" s="2278"/>
      <c r="AC97" s="2278"/>
      <c r="AD97" s="2278"/>
      <c r="AE97" s="2278"/>
      <c r="AF97" s="2278"/>
      <c r="AG97" s="2278"/>
      <c r="AH97" s="2278"/>
      <c r="AI97" s="2278"/>
      <c r="AJ97" s="2278"/>
      <c r="AK97" s="2278"/>
      <c r="AL97" s="2278"/>
      <c r="AM97" s="2278"/>
      <c r="AN97" s="2278"/>
      <c r="AO97" s="2278"/>
      <c r="AP97" s="2278"/>
      <c r="AQ97" s="2278"/>
      <c r="AR97" s="2278"/>
      <c r="AS97" s="2278"/>
      <c r="AT97" s="2278"/>
      <c r="AU97" s="2278"/>
      <c r="AV97" s="2278"/>
      <c r="AW97" s="2278"/>
      <c r="AX97" s="2278"/>
      <c r="AY97" s="2278"/>
      <c r="AZ97" s="2278"/>
      <c r="BA97" s="2278"/>
      <c r="BB97" s="2278"/>
      <c r="BC97" s="2278"/>
      <c r="BD97" s="2278"/>
      <c r="BE97" s="2278"/>
      <c r="BF97" s="2278"/>
      <c r="BG97" s="2278"/>
      <c r="BH97" s="2278"/>
      <c r="BI97" s="2278"/>
      <c r="BJ97" s="2278"/>
      <c r="BK97" s="2278"/>
      <c r="BL97" s="2278"/>
      <c r="BM97" s="2278"/>
      <c r="BN97" s="2278"/>
      <c r="BO97" s="2278"/>
      <c r="BP97" s="2278"/>
      <c r="BQ97" s="2278"/>
      <c r="BR97" s="2278"/>
      <c r="BS97" s="2278"/>
      <c r="BT97" s="2278"/>
      <c r="BU97" s="2278"/>
      <c r="BV97" s="2278"/>
      <c r="BW97" s="2278"/>
      <c r="BX97" s="2278"/>
      <c r="BY97" s="2278"/>
      <c r="BZ97" s="2278"/>
      <c r="CA97" s="2278"/>
      <c r="CB97" s="2278"/>
      <c r="CC97" s="2278"/>
      <c r="CD97" s="2278"/>
      <c r="CE97" s="2278"/>
      <c r="CF97" s="2278"/>
      <c r="CG97" s="2278"/>
      <c r="CH97" s="2278"/>
      <c r="CI97" s="2278"/>
      <c r="CJ97" s="2278"/>
      <c r="CK97" s="2278"/>
      <c r="CL97" s="2278"/>
      <c r="CM97" s="2278"/>
      <c r="CN97" s="2278"/>
      <c r="CO97" s="2278"/>
      <c r="CP97" s="2278"/>
      <c r="CQ97" s="2278"/>
      <c r="CR97" s="2278"/>
      <c r="CS97" s="2278"/>
      <c r="CT97" s="2278"/>
      <c r="CU97" s="2278"/>
      <c r="CV97" s="2278"/>
      <c r="CW97" s="2279"/>
      <c r="CY97" s="1054">
        <f>SUM(CY98:CY99)</f>
        <v>0</v>
      </c>
      <c r="CZ97" s="1054">
        <f t="shared" ref="CZ97" si="274">SUM(CZ98:CZ99)</f>
        <v>0</v>
      </c>
      <c r="DA97" s="1054">
        <f t="shared" ref="DA97" si="275">SUM(DA98:DA99)</f>
        <v>0</v>
      </c>
      <c r="DB97" s="1054">
        <f t="shared" ref="DB97" si="276">SUM(DB98:DB99)</f>
        <v>0</v>
      </c>
      <c r="DC97" s="1054">
        <f t="shared" ref="DC97" si="277">SUM(DC98:DC99)</f>
        <v>0</v>
      </c>
      <c r="DD97" s="1054">
        <f t="shared" ref="DD97" si="278">SUM(DD98:DD99)</f>
        <v>0</v>
      </c>
      <c r="DE97" s="1054">
        <f t="shared" ref="DE97" si="279">SUM(DE98:DE99)</f>
        <v>0</v>
      </c>
      <c r="DF97" s="1054">
        <f t="shared" ref="DF97" si="280">SUM(DF98:DF99)</f>
        <v>0</v>
      </c>
      <c r="DG97" s="1054">
        <f t="shared" ref="DG97" si="281">SUM(DG98:DG99)</f>
        <v>0</v>
      </c>
      <c r="DH97" s="1054">
        <f t="shared" ref="DH97" si="282">SUM(DH98:DH99)</f>
        <v>0</v>
      </c>
      <c r="DI97" s="1054">
        <f t="shared" ref="DI97" si="283">SUM(DI98:DI99)</f>
        <v>0</v>
      </c>
      <c r="DJ97" s="1054">
        <f t="shared" ref="DJ97" si="284">SUM(DJ98:DJ99)</f>
        <v>0</v>
      </c>
      <c r="DK97" s="1054">
        <f t="shared" ref="DK97" si="285">SUM(DK98:DK99)</f>
        <v>0</v>
      </c>
      <c r="DL97" s="1054">
        <f t="shared" ref="DL97" si="286">SUM(DL98:DL99)</f>
        <v>0</v>
      </c>
      <c r="DM97" s="1054">
        <f t="shared" ref="DM97" si="287">SUM(DM98:DM99)</f>
        <v>0</v>
      </c>
      <c r="DN97" s="1054">
        <f t="shared" ref="DN97" si="288">SUM(DN98:DN99)</f>
        <v>0</v>
      </c>
      <c r="DO97" s="1054">
        <f t="shared" ref="DO97" si="289">SUM(DO98:DO99)</f>
        <v>0</v>
      </c>
      <c r="DP97" s="1054">
        <f t="shared" ref="DP97" si="290">SUM(DP98:DP99)</f>
        <v>0</v>
      </c>
      <c r="DQ97" s="1054">
        <f t="shared" ref="DQ97" si="291">SUM(DQ98:DQ99)</f>
        <v>0</v>
      </c>
      <c r="DR97" s="1054">
        <f t="shared" ref="DR97" si="292">SUM(DR98:DR99)</f>
        <v>0</v>
      </c>
      <c r="DS97" s="1054">
        <f t="shared" ref="DS97" si="293">SUM(DS98:DS99)</f>
        <v>0</v>
      </c>
      <c r="DT97" s="1054">
        <f t="shared" ref="DT97" si="294">SUM(DT98:DT99)</f>
        <v>0</v>
      </c>
      <c r="DU97" s="1054">
        <f t="shared" ref="DU97" si="295">SUM(DU98:DU99)</f>
        <v>0</v>
      </c>
      <c r="DV97" s="1054">
        <f t="shared" ref="DV97" si="296">SUM(DV98:DV99)</f>
        <v>0</v>
      </c>
    </row>
    <row r="98" spans="2:126" s="171" customFormat="1" ht="15.75" hidden="1" x14ac:dyDescent="0.2">
      <c r="B98" s="337" t="s">
        <v>1451</v>
      </c>
      <c r="C98" s="63" t="s">
        <v>1402</v>
      </c>
      <c r="D98" s="64">
        <f>+OBJETIVOS!N31</f>
        <v>0</v>
      </c>
      <c r="E98" s="2237"/>
      <c r="F98" s="2238"/>
      <c r="G98" s="2238"/>
      <c r="H98" s="2239"/>
      <c r="I98" s="2237"/>
      <c r="J98" s="2238"/>
      <c r="K98" s="2238"/>
      <c r="L98" s="2239"/>
      <c r="M98" s="2237"/>
      <c r="N98" s="2238"/>
      <c r="O98" s="2238"/>
      <c r="P98" s="2239"/>
      <c r="Q98" s="2237"/>
      <c r="R98" s="2238"/>
      <c r="S98" s="2238"/>
      <c r="T98" s="2239"/>
      <c r="U98" s="2237"/>
      <c r="V98" s="2238"/>
      <c r="W98" s="2238"/>
      <c r="X98" s="2239"/>
      <c r="Y98" s="2237"/>
      <c r="Z98" s="2238"/>
      <c r="AA98" s="2238"/>
      <c r="AB98" s="2239"/>
      <c r="AC98" s="2237"/>
      <c r="AD98" s="2238"/>
      <c r="AE98" s="2238"/>
      <c r="AF98" s="2239"/>
      <c r="AG98" s="2237"/>
      <c r="AH98" s="2238"/>
      <c r="AI98" s="2238"/>
      <c r="AJ98" s="2239"/>
      <c r="AK98" s="2237"/>
      <c r="AL98" s="2238"/>
      <c r="AM98" s="2238"/>
      <c r="AN98" s="2239"/>
      <c r="AO98" s="2237"/>
      <c r="AP98" s="2238"/>
      <c r="AQ98" s="2238"/>
      <c r="AR98" s="2239"/>
      <c r="AS98" s="2237"/>
      <c r="AT98" s="2238"/>
      <c r="AU98" s="2238"/>
      <c r="AV98" s="2239"/>
      <c r="AW98" s="2237"/>
      <c r="AX98" s="2238"/>
      <c r="AY98" s="2238"/>
      <c r="AZ98" s="2239"/>
      <c r="BA98" s="2237"/>
      <c r="BB98" s="2238"/>
      <c r="BC98" s="2238"/>
      <c r="BD98" s="2239"/>
      <c r="BE98" s="2237"/>
      <c r="BF98" s="2238"/>
      <c r="BG98" s="2238"/>
      <c r="BH98" s="2239"/>
      <c r="BI98" s="2237"/>
      <c r="BJ98" s="2238"/>
      <c r="BK98" s="2238"/>
      <c r="BL98" s="2239"/>
      <c r="BM98" s="2237"/>
      <c r="BN98" s="2238"/>
      <c r="BO98" s="2238"/>
      <c r="BP98" s="2239"/>
      <c r="BQ98" s="2237"/>
      <c r="BR98" s="2238"/>
      <c r="BS98" s="2238"/>
      <c r="BT98" s="2239"/>
      <c r="BU98" s="2237"/>
      <c r="BV98" s="2238"/>
      <c r="BW98" s="2238"/>
      <c r="BX98" s="2239"/>
      <c r="BY98" s="2237"/>
      <c r="BZ98" s="2238"/>
      <c r="CA98" s="2238"/>
      <c r="CB98" s="2239"/>
      <c r="CC98" s="2237"/>
      <c r="CD98" s="2238"/>
      <c r="CE98" s="2238"/>
      <c r="CF98" s="2239"/>
      <c r="CG98" s="2237"/>
      <c r="CH98" s="2238"/>
      <c r="CI98" s="2238"/>
      <c r="CJ98" s="2239"/>
      <c r="CK98" s="2237"/>
      <c r="CL98" s="2238"/>
      <c r="CM98" s="2238"/>
      <c r="CN98" s="2239"/>
      <c r="CO98" s="2237"/>
      <c r="CP98" s="2238"/>
      <c r="CQ98" s="2238"/>
      <c r="CR98" s="2239"/>
      <c r="CS98" s="2237"/>
      <c r="CT98" s="2238"/>
      <c r="CU98" s="2238"/>
      <c r="CV98" s="2239"/>
      <c r="CW98" s="1055">
        <f t="shared" ref="CW98:CW99" si="297">SUM(E98:CV98)</f>
        <v>0</v>
      </c>
      <c r="CY98" s="1053">
        <f t="shared" ref="CY98:CY107" si="298">E98</f>
        <v>0</v>
      </c>
      <c r="CZ98" s="1053">
        <f t="shared" ref="CZ98:CZ107" si="299">I98</f>
        <v>0</v>
      </c>
      <c r="DA98" s="1053">
        <f t="shared" ref="DA98:DA107" si="300">M98</f>
        <v>0</v>
      </c>
      <c r="DB98" s="1053">
        <f t="shared" ref="DB98:DB107" si="301">Q98</f>
        <v>0</v>
      </c>
      <c r="DC98" s="1053">
        <f t="shared" ref="DC98:DC107" si="302">U98</f>
        <v>0</v>
      </c>
      <c r="DD98" s="1053">
        <f t="shared" ref="DD98:DD107" si="303">Y98</f>
        <v>0</v>
      </c>
      <c r="DE98" s="1053">
        <f t="shared" ref="DE98:DE107" si="304">AC98</f>
        <v>0</v>
      </c>
      <c r="DF98" s="1053">
        <f t="shared" ref="DF98:DF107" si="305">AG98</f>
        <v>0</v>
      </c>
      <c r="DG98" s="1053">
        <f t="shared" ref="DG98:DG107" si="306">AK98</f>
        <v>0</v>
      </c>
      <c r="DH98" s="1053">
        <f t="shared" ref="DH98:DH107" si="307">AO98</f>
        <v>0</v>
      </c>
      <c r="DI98" s="1053">
        <f t="shared" ref="DI98:DI107" si="308">AS98</f>
        <v>0</v>
      </c>
      <c r="DJ98" s="1053">
        <f t="shared" ref="DJ98:DJ107" si="309">AW98</f>
        <v>0</v>
      </c>
      <c r="DK98" s="1053">
        <f t="shared" ref="DK98:DK107" si="310">BA98</f>
        <v>0</v>
      </c>
      <c r="DL98" s="1053">
        <f t="shared" ref="DL98:DL107" si="311">BE98</f>
        <v>0</v>
      </c>
      <c r="DM98" s="1053">
        <f t="shared" ref="DM98:DM107" si="312">BI98</f>
        <v>0</v>
      </c>
      <c r="DN98" s="1053">
        <f t="shared" ref="DN98:DN107" si="313">BM98</f>
        <v>0</v>
      </c>
      <c r="DO98" s="1053">
        <f t="shared" ref="DO98:DO107" si="314">BQ98</f>
        <v>0</v>
      </c>
      <c r="DP98" s="1053">
        <f t="shared" ref="DP98:DP107" si="315">BU98</f>
        <v>0</v>
      </c>
      <c r="DQ98" s="1053">
        <f t="shared" ref="DQ98:DQ107" si="316">BY98</f>
        <v>0</v>
      </c>
      <c r="DR98" s="1053">
        <f t="shared" ref="DR98:DR107" si="317">CC98</f>
        <v>0</v>
      </c>
      <c r="DS98" s="1053">
        <f t="shared" ref="DS98:DS107" si="318">CG98</f>
        <v>0</v>
      </c>
      <c r="DT98" s="1053">
        <f t="shared" ref="DT98:DT107" si="319">CK98</f>
        <v>0</v>
      </c>
      <c r="DU98" s="1053">
        <f t="shared" ref="DU98:DU107" si="320">CO98</f>
        <v>0</v>
      </c>
      <c r="DV98" s="1053">
        <f t="shared" ref="DV98:DV107" si="321">CS98</f>
        <v>0</v>
      </c>
    </row>
    <row r="99" spans="2:126" s="171" customFormat="1" ht="15.75" hidden="1" x14ac:dyDescent="0.2">
      <c r="B99" s="337" t="s">
        <v>1452</v>
      </c>
      <c r="C99" s="63" t="s">
        <v>106</v>
      </c>
      <c r="D99" s="64" t="e">
        <f>+#REF!*D98</f>
        <v>#REF!</v>
      </c>
      <c r="E99" s="2237"/>
      <c r="F99" s="2238"/>
      <c r="G99" s="2238"/>
      <c r="H99" s="2239"/>
      <c r="I99" s="2237"/>
      <c r="J99" s="2238"/>
      <c r="K99" s="2238"/>
      <c r="L99" s="2239"/>
      <c r="M99" s="2237"/>
      <c r="N99" s="2238"/>
      <c r="O99" s="2238"/>
      <c r="P99" s="2239"/>
      <c r="Q99" s="2237"/>
      <c r="R99" s="2238"/>
      <c r="S99" s="2238"/>
      <c r="T99" s="2239"/>
      <c r="U99" s="2237"/>
      <c r="V99" s="2238"/>
      <c r="W99" s="2238"/>
      <c r="X99" s="2239"/>
      <c r="Y99" s="2237"/>
      <c r="Z99" s="2238"/>
      <c r="AA99" s="2238"/>
      <c r="AB99" s="2239"/>
      <c r="AC99" s="2237"/>
      <c r="AD99" s="2238"/>
      <c r="AE99" s="2238"/>
      <c r="AF99" s="2239"/>
      <c r="AG99" s="2237"/>
      <c r="AH99" s="2238"/>
      <c r="AI99" s="2238"/>
      <c r="AJ99" s="2239"/>
      <c r="AK99" s="2237"/>
      <c r="AL99" s="2238"/>
      <c r="AM99" s="2238"/>
      <c r="AN99" s="2239"/>
      <c r="AO99" s="2237"/>
      <c r="AP99" s="2238"/>
      <c r="AQ99" s="2238"/>
      <c r="AR99" s="2239"/>
      <c r="AS99" s="2237"/>
      <c r="AT99" s="2238"/>
      <c r="AU99" s="2238"/>
      <c r="AV99" s="2239"/>
      <c r="AW99" s="2237"/>
      <c r="AX99" s="2238"/>
      <c r="AY99" s="2238"/>
      <c r="AZ99" s="2239"/>
      <c r="BA99" s="2237"/>
      <c r="BB99" s="2238"/>
      <c r="BC99" s="2238"/>
      <c r="BD99" s="2239"/>
      <c r="BE99" s="2237"/>
      <c r="BF99" s="2238"/>
      <c r="BG99" s="2238"/>
      <c r="BH99" s="2239"/>
      <c r="BI99" s="2237"/>
      <c r="BJ99" s="2238"/>
      <c r="BK99" s="2238"/>
      <c r="BL99" s="2239"/>
      <c r="BM99" s="2237"/>
      <c r="BN99" s="2238"/>
      <c r="BO99" s="2238"/>
      <c r="BP99" s="2239"/>
      <c r="BQ99" s="2237"/>
      <c r="BR99" s="2238"/>
      <c r="BS99" s="2238"/>
      <c r="BT99" s="2239"/>
      <c r="BU99" s="2237"/>
      <c r="BV99" s="2238"/>
      <c r="BW99" s="2238"/>
      <c r="BX99" s="2239"/>
      <c r="BY99" s="2237"/>
      <c r="BZ99" s="2238"/>
      <c r="CA99" s="2238"/>
      <c r="CB99" s="2239"/>
      <c r="CC99" s="2237"/>
      <c r="CD99" s="2238"/>
      <c r="CE99" s="2238"/>
      <c r="CF99" s="2239"/>
      <c r="CG99" s="2237"/>
      <c r="CH99" s="2238"/>
      <c r="CI99" s="2238"/>
      <c r="CJ99" s="2239"/>
      <c r="CK99" s="2237"/>
      <c r="CL99" s="2238"/>
      <c r="CM99" s="2238"/>
      <c r="CN99" s="2239"/>
      <c r="CO99" s="2237"/>
      <c r="CP99" s="2238"/>
      <c r="CQ99" s="2238"/>
      <c r="CR99" s="2239"/>
      <c r="CS99" s="2237"/>
      <c r="CT99" s="2238"/>
      <c r="CU99" s="2238"/>
      <c r="CV99" s="2239"/>
      <c r="CW99" s="1055">
        <f t="shared" si="297"/>
        <v>0</v>
      </c>
      <c r="CY99" s="1053">
        <f t="shared" si="298"/>
        <v>0</v>
      </c>
      <c r="CZ99" s="1053">
        <f t="shared" si="299"/>
        <v>0</v>
      </c>
      <c r="DA99" s="1053">
        <f t="shared" si="300"/>
        <v>0</v>
      </c>
      <c r="DB99" s="1053">
        <f t="shared" si="301"/>
        <v>0</v>
      </c>
      <c r="DC99" s="1053">
        <f t="shared" si="302"/>
        <v>0</v>
      </c>
      <c r="DD99" s="1053">
        <f t="shared" si="303"/>
        <v>0</v>
      </c>
      <c r="DE99" s="1053">
        <f t="shared" si="304"/>
        <v>0</v>
      </c>
      <c r="DF99" s="1053">
        <f t="shared" si="305"/>
        <v>0</v>
      </c>
      <c r="DG99" s="1053">
        <f t="shared" si="306"/>
        <v>0</v>
      </c>
      <c r="DH99" s="1053">
        <f t="shared" si="307"/>
        <v>0</v>
      </c>
      <c r="DI99" s="1053">
        <f t="shared" si="308"/>
        <v>0</v>
      </c>
      <c r="DJ99" s="1053">
        <f t="shared" si="309"/>
        <v>0</v>
      </c>
      <c r="DK99" s="1053">
        <f t="shared" si="310"/>
        <v>0</v>
      </c>
      <c r="DL99" s="1053">
        <f t="shared" si="311"/>
        <v>0</v>
      </c>
      <c r="DM99" s="1053">
        <f t="shared" si="312"/>
        <v>0</v>
      </c>
      <c r="DN99" s="1053">
        <f t="shared" si="313"/>
        <v>0</v>
      </c>
      <c r="DO99" s="1053">
        <f t="shared" si="314"/>
        <v>0</v>
      </c>
      <c r="DP99" s="1053">
        <f t="shared" si="315"/>
        <v>0</v>
      </c>
      <c r="DQ99" s="1053">
        <f t="shared" si="316"/>
        <v>0</v>
      </c>
      <c r="DR99" s="1053">
        <f t="shared" si="317"/>
        <v>0</v>
      </c>
      <c r="DS99" s="1053">
        <f t="shared" si="318"/>
        <v>0</v>
      </c>
      <c r="DT99" s="1053">
        <f t="shared" si="319"/>
        <v>0</v>
      </c>
      <c r="DU99" s="1053">
        <f t="shared" si="320"/>
        <v>0</v>
      </c>
      <c r="DV99" s="1053">
        <f t="shared" si="321"/>
        <v>0</v>
      </c>
    </row>
    <row r="100" spans="2:126" s="171" customFormat="1" ht="21.75" hidden="1" customHeight="1" x14ac:dyDescent="0.2">
      <c r="B100" s="336" t="s">
        <v>1335</v>
      </c>
      <c r="C100" s="2277"/>
      <c r="D100" s="2278"/>
      <c r="E100" s="2278"/>
      <c r="F100" s="2278"/>
      <c r="G100" s="2278"/>
      <c r="H100" s="2278"/>
      <c r="I100" s="2278"/>
      <c r="J100" s="2278"/>
      <c r="K100" s="2278"/>
      <c r="L100" s="2278"/>
      <c r="M100" s="2278"/>
      <c r="N100" s="2278"/>
      <c r="O100" s="2278"/>
      <c r="P100" s="2278"/>
      <c r="Q100" s="2278"/>
      <c r="R100" s="2278"/>
      <c r="S100" s="2278"/>
      <c r="T100" s="2278"/>
      <c r="U100" s="2278"/>
      <c r="V100" s="2278"/>
      <c r="W100" s="2278"/>
      <c r="X100" s="2278"/>
      <c r="Y100" s="2278"/>
      <c r="Z100" s="2278"/>
      <c r="AA100" s="2278"/>
      <c r="AB100" s="2278"/>
      <c r="AC100" s="2278"/>
      <c r="AD100" s="2278"/>
      <c r="AE100" s="2278"/>
      <c r="AF100" s="2278"/>
      <c r="AG100" s="2278"/>
      <c r="AH100" s="2278"/>
      <c r="AI100" s="2278"/>
      <c r="AJ100" s="2278"/>
      <c r="AK100" s="2278"/>
      <c r="AL100" s="2278"/>
      <c r="AM100" s="2278"/>
      <c r="AN100" s="2278"/>
      <c r="AO100" s="2278"/>
      <c r="AP100" s="2278"/>
      <c r="AQ100" s="2278"/>
      <c r="AR100" s="2278"/>
      <c r="AS100" s="2278"/>
      <c r="AT100" s="2278"/>
      <c r="AU100" s="2278"/>
      <c r="AV100" s="2278"/>
      <c r="AW100" s="2278"/>
      <c r="AX100" s="2278"/>
      <c r="AY100" s="2278"/>
      <c r="AZ100" s="2278"/>
      <c r="BA100" s="2278"/>
      <c r="BB100" s="2278"/>
      <c r="BC100" s="2278"/>
      <c r="BD100" s="2278"/>
      <c r="BE100" s="2278"/>
      <c r="BF100" s="2278"/>
      <c r="BG100" s="2278"/>
      <c r="BH100" s="2278"/>
      <c r="BI100" s="2278"/>
      <c r="BJ100" s="2278"/>
      <c r="BK100" s="2278"/>
      <c r="BL100" s="2278"/>
      <c r="BM100" s="2278"/>
      <c r="BN100" s="2278"/>
      <c r="BO100" s="2278"/>
      <c r="BP100" s="2278"/>
      <c r="BQ100" s="2278"/>
      <c r="BR100" s="2278"/>
      <c r="BS100" s="2278"/>
      <c r="BT100" s="2278"/>
      <c r="BU100" s="2278"/>
      <c r="BV100" s="2278"/>
      <c r="BW100" s="2278"/>
      <c r="BX100" s="2278"/>
      <c r="BY100" s="2278"/>
      <c r="BZ100" s="2278"/>
      <c r="CA100" s="2278"/>
      <c r="CB100" s="2278"/>
      <c r="CC100" s="2278"/>
      <c r="CD100" s="2278"/>
      <c r="CE100" s="2278"/>
      <c r="CF100" s="2278"/>
      <c r="CG100" s="2278"/>
      <c r="CH100" s="2278"/>
      <c r="CI100" s="2278"/>
      <c r="CJ100" s="2278"/>
      <c r="CK100" s="2278"/>
      <c r="CL100" s="2278"/>
      <c r="CM100" s="2278"/>
      <c r="CN100" s="2278"/>
      <c r="CO100" s="2278"/>
      <c r="CP100" s="2278"/>
      <c r="CQ100" s="2278"/>
      <c r="CR100" s="2278"/>
      <c r="CS100" s="2278"/>
      <c r="CT100" s="2278"/>
      <c r="CU100" s="2278"/>
      <c r="CV100" s="2278"/>
      <c r="CW100" s="2279"/>
      <c r="CY100" s="1054">
        <f>SUM(CY101:CY107)</f>
        <v>0</v>
      </c>
      <c r="CZ100" s="1054">
        <f t="shared" ref="CZ100:DV100" si="322">SUM(CZ101:CZ107)</f>
        <v>0</v>
      </c>
      <c r="DA100" s="1054">
        <f t="shared" si="322"/>
        <v>0</v>
      </c>
      <c r="DB100" s="1054">
        <f t="shared" si="322"/>
        <v>0</v>
      </c>
      <c r="DC100" s="1054">
        <f t="shared" si="322"/>
        <v>0</v>
      </c>
      <c r="DD100" s="1054">
        <f t="shared" si="322"/>
        <v>0</v>
      </c>
      <c r="DE100" s="1054">
        <f t="shared" si="322"/>
        <v>0</v>
      </c>
      <c r="DF100" s="1054">
        <f t="shared" si="322"/>
        <v>0</v>
      </c>
      <c r="DG100" s="1054">
        <f t="shared" si="322"/>
        <v>0</v>
      </c>
      <c r="DH100" s="1054">
        <f t="shared" si="322"/>
        <v>0</v>
      </c>
      <c r="DI100" s="1054">
        <f t="shared" si="322"/>
        <v>0</v>
      </c>
      <c r="DJ100" s="1054">
        <f t="shared" si="322"/>
        <v>0</v>
      </c>
      <c r="DK100" s="1054">
        <f t="shared" si="322"/>
        <v>0</v>
      </c>
      <c r="DL100" s="1054">
        <f t="shared" si="322"/>
        <v>0</v>
      </c>
      <c r="DM100" s="1054">
        <f t="shared" si="322"/>
        <v>0</v>
      </c>
      <c r="DN100" s="1054">
        <f t="shared" si="322"/>
        <v>0</v>
      </c>
      <c r="DO100" s="1054">
        <f t="shared" si="322"/>
        <v>0</v>
      </c>
      <c r="DP100" s="1054">
        <f t="shared" si="322"/>
        <v>0</v>
      </c>
      <c r="DQ100" s="1054">
        <f t="shared" si="322"/>
        <v>0</v>
      </c>
      <c r="DR100" s="1054">
        <f t="shared" si="322"/>
        <v>0</v>
      </c>
      <c r="DS100" s="1054">
        <f t="shared" si="322"/>
        <v>0</v>
      </c>
      <c r="DT100" s="1054">
        <f t="shared" si="322"/>
        <v>0</v>
      </c>
      <c r="DU100" s="1054">
        <f t="shared" si="322"/>
        <v>0</v>
      </c>
      <c r="DV100" s="1054">
        <f t="shared" si="322"/>
        <v>0</v>
      </c>
    </row>
    <row r="101" spans="2:126" s="171" customFormat="1" ht="15.75" hidden="1" x14ac:dyDescent="0.2">
      <c r="B101" s="337" t="s">
        <v>1453</v>
      </c>
      <c r="C101" s="65">
        <f>+'Plan Adq'!E57</f>
        <v>0</v>
      </c>
      <c r="D101" s="65">
        <f>+'Plan Adq'!F57</f>
        <v>0</v>
      </c>
      <c r="E101" s="2237"/>
      <c r="F101" s="2238"/>
      <c r="G101" s="2238"/>
      <c r="H101" s="2239"/>
      <c r="I101" s="2237"/>
      <c r="J101" s="2238"/>
      <c r="K101" s="2238"/>
      <c r="L101" s="2239"/>
      <c r="M101" s="2237"/>
      <c r="N101" s="2238"/>
      <c r="O101" s="2238"/>
      <c r="P101" s="2239"/>
      <c r="Q101" s="2237"/>
      <c r="R101" s="2238"/>
      <c r="S101" s="2238"/>
      <c r="T101" s="2239"/>
      <c r="U101" s="2237"/>
      <c r="V101" s="2238"/>
      <c r="W101" s="2238"/>
      <c r="X101" s="2239"/>
      <c r="Y101" s="2237"/>
      <c r="Z101" s="2238"/>
      <c r="AA101" s="2238"/>
      <c r="AB101" s="2239"/>
      <c r="AC101" s="2237"/>
      <c r="AD101" s="2238"/>
      <c r="AE101" s="2238"/>
      <c r="AF101" s="2239"/>
      <c r="AG101" s="2237"/>
      <c r="AH101" s="2238"/>
      <c r="AI101" s="2238"/>
      <c r="AJ101" s="2239"/>
      <c r="AK101" s="2237"/>
      <c r="AL101" s="2238"/>
      <c r="AM101" s="2238"/>
      <c r="AN101" s="2239"/>
      <c r="AO101" s="2237"/>
      <c r="AP101" s="2238"/>
      <c r="AQ101" s="2238"/>
      <c r="AR101" s="2239"/>
      <c r="AS101" s="2237"/>
      <c r="AT101" s="2238"/>
      <c r="AU101" s="2238"/>
      <c r="AV101" s="2239"/>
      <c r="AW101" s="2237"/>
      <c r="AX101" s="2238"/>
      <c r="AY101" s="2238"/>
      <c r="AZ101" s="2239"/>
      <c r="BA101" s="2237"/>
      <c r="BB101" s="2238"/>
      <c r="BC101" s="2238"/>
      <c r="BD101" s="2239"/>
      <c r="BE101" s="2237"/>
      <c r="BF101" s="2238"/>
      <c r="BG101" s="2238"/>
      <c r="BH101" s="2239"/>
      <c r="BI101" s="2237"/>
      <c r="BJ101" s="2238"/>
      <c r="BK101" s="2238"/>
      <c r="BL101" s="2239"/>
      <c r="BM101" s="2237"/>
      <c r="BN101" s="2238"/>
      <c r="BO101" s="2238"/>
      <c r="BP101" s="2239"/>
      <c r="BQ101" s="2237"/>
      <c r="BR101" s="2238"/>
      <c r="BS101" s="2238"/>
      <c r="BT101" s="2239"/>
      <c r="BU101" s="2237"/>
      <c r="BV101" s="2238"/>
      <c r="BW101" s="2238"/>
      <c r="BX101" s="2239"/>
      <c r="BY101" s="2237"/>
      <c r="BZ101" s="2238"/>
      <c r="CA101" s="2238"/>
      <c r="CB101" s="2239"/>
      <c r="CC101" s="2237"/>
      <c r="CD101" s="2238"/>
      <c r="CE101" s="2238"/>
      <c r="CF101" s="2239"/>
      <c r="CG101" s="2237"/>
      <c r="CH101" s="2238"/>
      <c r="CI101" s="2238"/>
      <c r="CJ101" s="2239"/>
      <c r="CK101" s="2237"/>
      <c r="CL101" s="2238"/>
      <c r="CM101" s="2238"/>
      <c r="CN101" s="2239"/>
      <c r="CO101" s="2237"/>
      <c r="CP101" s="2238"/>
      <c r="CQ101" s="2238"/>
      <c r="CR101" s="2239"/>
      <c r="CS101" s="2237"/>
      <c r="CT101" s="2238"/>
      <c r="CU101" s="2238"/>
      <c r="CV101" s="2239"/>
      <c r="CW101" s="1055">
        <f t="shared" ref="CW101:CW107" si="323">SUM(E101:CV101)</f>
        <v>0</v>
      </c>
      <c r="CY101" s="1053">
        <f t="shared" si="298"/>
        <v>0</v>
      </c>
      <c r="CZ101" s="1053">
        <f t="shared" si="299"/>
        <v>0</v>
      </c>
      <c r="DA101" s="1053">
        <f t="shared" si="300"/>
        <v>0</v>
      </c>
      <c r="DB101" s="1053">
        <f t="shared" si="301"/>
        <v>0</v>
      </c>
      <c r="DC101" s="1053">
        <f t="shared" si="302"/>
        <v>0</v>
      </c>
      <c r="DD101" s="1053">
        <f t="shared" si="303"/>
        <v>0</v>
      </c>
      <c r="DE101" s="1053">
        <f t="shared" si="304"/>
        <v>0</v>
      </c>
      <c r="DF101" s="1053">
        <f t="shared" si="305"/>
        <v>0</v>
      </c>
      <c r="DG101" s="1053">
        <f t="shared" si="306"/>
        <v>0</v>
      </c>
      <c r="DH101" s="1053">
        <f t="shared" si="307"/>
        <v>0</v>
      </c>
      <c r="DI101" s="1053">
        <f t="shared" si="308"/>
        <v>0</v>
      </c>
      <c r="DJ101" s="1053">
        <f t="shared" si="309"/>
        <v>0</v>
      </c>
      <c r="DK101" s="1053">
        <f t="shared" si="310"/>
        <v>0</v>
      </c>
      <c r="DL101" s="1053">
        <f t="shared" si="311"/>
        <v>0</v>
      </c>
      <c r="DM101" s="1053">
        <f t="shared" si="312"/>
        <v>0</v>
      </c>
      <c r="DN101" s="1053">
        <f t="shared" si="313"/>
        <v>0</v>
      </c>
      <c r="DO101" s="1053">
        <f t="shared" si="314"/>
        <v>0</v>
      </c>
      <c r="DP101" s="1053">
        <f t="shared" si="315"/>
        <v>0</v>
      </c>
      <c r="DQ101" s="1053">
        <f t="shared" si="316"/>
        <v>0</v>
      </c>
      <c r="DR101" s="1053">
        <f t="shared" si="317"/>
        <v>0</v>
      </c>
      <c r="DS101" s="1053">
        <f t="shared" si="318"/>
        <v>0</v>
      </c>
      <c r="DT101" s="1053">
        <f t="shared" si="319"/>
        <v>0</v>
      </c>
      <c r="DU101" s="1053">
        <f t="shared" si="320"/>
        <v>0</v>
      </c>
      <c r="DV101" s="1053">
        <f t="shared" si="321"/>
        <v>0</v>
      </c>
    </row>
    <row r="102" spans="2:126" s="171" customFormat="1" ht="15.75" hidden="1" x14ac:dyDescent="0.2">
      <c r="B102" s="337" t="s">
        <v>1454</v>
      </c>
      <c r="C102" s="65">
        <f>+'Plan Adq'!E58</f>
        <v>0</v>
      </c>
      <c r="D102" s="65">
        <f>+'Plan Adq'!F58</f>
        <v>0</v>
      </c>
      <c r="E102" s="2237"/>
      <c r="F102" s="2238"/>
      <c r="G102" s="2238"/>
      <c r="H102" s="2239"/>
      <c r="I102" s="2237"/>
      <c r="J102" s="2238"/>
      <c r="K102" s="2238"/>
      <c r="L102" s="2239"/>
      <c r="M102" s="2237"/>
      <c r="N102" s="2238"/>
      <c r="O102" s="2238"/>
      <c r="P102" s="2239"/>
      <c r="Q102" s="2237"/>
      <c r="R102" s="2238"/>
      <c r="S102" s="2238"/>
      <c r="T102" s="2239"/>
      <c r="U102" s="2237"/>
      <c r="V102" s="2238"/>
      <c r="W102" s="2238"/>
      <c r="X102" s="2239"/>
      <c r="Y102" s="2237"/>
      <c r="Z102" s="2238"/>
      <c r="AA102" s="2238"/>
      <c r="AB102" s="2239"/>
      <c r="AC102" s="2237"/>
      <c r="AD102" s="2238"/>
      <c r="AE102" s="2238"/>
      <c r="AF102" s="2239"/>
      <c r="AG102" s="2237"/>
      <c r="AH102" s="2238"/>
      <c r="AI102" s="2238"/>
      <c r="AJ102" s="2239"/>
      <c r="AK102" s="2237"/>
      <c r="AL102" s="2238"/>
      <c r="AM102" s="2238"/>
      <c r="AN102" s="2239"/>
      <c r="AO102" s="2237"/>
      <c r="AP102" s="2238"/>
      <c r="AQ102" s="2238"/>
      <c r="AR102" s="2239"/>
      <c r="AS102" s="2237"/>
      <c r="AT102" s="2238"/>
      <c r="AU102" s="2238"/>
      <c r="AV102" s="2239"/>
      <c r="AW102" s="2237"/>
      <c r="AX102" s="2238"/>
      <c r="AY102" s="2238"/>
      <c r="AZ102" s="2239"/>
      <c r="BA102" s="2237"/>
      <c r="BB102" s="2238"/>
      <c r="BC102" s="2238"/>
      <c r="BD102" s="2239"/>
      <c r="BE102" s="2237"/>
      <c r="BF102" s="2238"/>
      <c r="BG102" s="2238"/>
      <c r="BH102" s="2239"/>
      <c r="BI102" s="2237"/>
      <c r="BJ102" s="2238"/>
      <c r="BK102" s="2238"/>
      <c r="BL102" s="2239"/>
      <c r="BM102" s="2237"/>
      <c r="BN102" s="2238"/>
      <c r="BO102" s="2238"/>
      <c r="BP102" s="2239"/>
      <c r="BQ102" s="2237"/>
      <c r="BR102" s="2238"/>
      <c r="BS102" s="2238"/>
      <c r="BT102" s="2239"/>
      <c r="BU102" s="2237"/>
      <c r="BV102" s="2238"/>
      <c r="BW102" s="2238"/>
      <c r="BX102" s="2239"/>
      <c r="BY102" s="2237"/>
      <c r="BZ102" s="2238"/>
      <c r="CA102" s="2238"/>
      <c r="CB102" s="2239"/>
      <c r="CC102" s="2237"/>
      <c r="CD102" s="2238"/>
      <c r="CE102" s="2238"/>
      <c r="CF102" s="2239"/>
      <c r="CG102" s="2237"/>
      <c r="CH102" s="2238"/>
      <c r="CI102" s="2238"/>
      <c r="CJ102" s="2239"/>
      <c r="CK102" s="2237"/>
      <c r="CL102" s="2238"/>
      <c r="CM102" s="2238"/>
      <c r="CN102" s="2239"/>
      <c r="CO102" s="2237"/>
      <c r="CP102" s="2238"/>
      <c r="CQ102" s="2238"/>
      <c r="CR102" s="2239"/>
      <c r="CS102" s="2237"/>
      <c r="CT102" s="2238"/>
      <c r="CU102" s="2238"/>
      <c r="CV102" s="2239"/>
      <c r="CW102" s="1055">
        <f t="shared" si="323"/>
        <v>0</v>
      </c>
      <c r="CY102" s="1053">
        <f t="shared" si="298"/>
        <v>0</v>
      </c>
      <c r="CZ102" s="1053">
        <f t="shared" si="299"/>
        <v>0</v>
      </c>
      <c r="DA102" s="1053">
        <f t="shared" si="300"/>
        <v>0</v>
      </c>
      <c r="DB102" s="1053">
        <f t="shared" si="301"/>
        <v>0</v>
      </c>
      <c r="DC102" s="1053">
        <f t="shared" si="302"/>
        <v>0</v>
      </c>
      <c r="DD102" s="1053">
        <f t="shared" si="303"/>
        <v>0</v>
      </c>
      <c r="DE102" s="1053">
        <f t="shared" si="304"/>
        <v>0</v>
      </c>
      <c r="DF102" s="1053">
        <f t="shared" si="305"/>
        <v>0</v>
      </c>
      <c r="DG102" s="1053">
        <f t="shared" si="306"/>
        <v>0</v>
      </c>
      <c r="DH102" s="1053">
        <f t="shared" si="307"/>
        <v>0</v>
      </c>
      <c r="DI102" s="1053">
        <f t="shared" si="308"/>
        <v>0</v>
      </c>
      <c r="DJ102" s="1053">
        <f t="shared" si="309"/>
        <v>0</v>
      </c>
      <c r="DK102" s="1053">
        <f t="shared" si="310"/>
        <v>0</v>
      </c>
      <c r="DL102" s="1053">
        <f t="shared" si="311"/>
        <v>0</v>
      </c>
      <c r="DM102" s="1053">
        <f t="shared" si="312"/>
        <v>0</v>
      </c>
      <c r="DN102" s="1053">
        <f t="shared" si="313"/>
        <v>0</v>
      </c>
      <c r="DO102" s="1053">
        <f t="shared" si="314"/>
        <v>0</v>
      </c>
      <c r="DP102" s="1053">
        <f t="shared" si="315"/>
        <v>0</v>
      </c>
      <c r="DQ102" s="1053">
        <f t="shared" si="316"/>
        <v>0</v>
      </c>
      <c r="DR102" s="1053">
        <f t="shared" si="317"/>
        <v>0</v>
      </c>
      <c r="DS102" s="1053">
        <f t="shared" si="318"/>
        <v>0</v>
      </c>
      <c r="DT102" s="1053">
        <f t="shared" si="319"/>
        <v>0</v>
      </c>
      <c r="DU102" s="1053">
        <f t="shared" si="320"/>
        <v>0</v>
      </c>
      <c r="DV102" s="1053">
        <f t="shared" si="321"/>
        <v>0</v>
      </c>
    </row>
    <row r="103" spans="2:126" s="171" customFormat="1" ht="15.75" hidden="1" x14ac:dyDescent="0.2">
      <c r="B103" s="337" t="s">
        <v>1455</v>
      </c>
      <c r="C103" s="65">
        <f>GESTION!D19</f>
        <v>0</v>
      </c>
      <c r="D103" s="65">
        <f>GESTION!E19</f>
        <v>0</v>
      </c>
      <c r="E103" s="2237"/>
      <c r="F103" s="2238"/>
      <c r="G103" s="2238"/>
      <c r="H103" s="2239"/>
      <c r="I103" s="2237"/>
      <c r="J103" s="2238"/>
      <c r="K103" s="2238"/>
      <c r="L103" s="2239"/>
      <c r="M103" s="2237"/>
      <c r="N103" s="2238"/>
      <c r="O103" s="2238"/>
      <c r="P103" s="2239"/>
      <c r="Q103" s="2237"/>
      <c r="R103" s="2238"/>
      <c r="S103" s="2238"/>
      <c r="T103" s="2239"/>
      <c r="U103" s="2237"/>
      <c r="V103" s="2238"/>
      <c r="W103" s="2238"/>
      <c r="X103" s="2239"/>
      <c r="Y103" s="2237"/>
      <c r="Z103" s="2238"/>
      <c r="AA103" s="2238"/>
      <c r="AB103" s="2239"/>
      <c r="AC103" s="2237"/>
      <c r="AD103" s="2238"/>
      <c r="AE103" s="2238"/>
      <c r="AF103" s="2239"/>
      <c r="AG103" s="2237"/>
      <c r="AH103" s="2238"/>
      <c r="AI103" s="2238"/>
      <c r="AJ103" s="2239"/>
      <c r="AK103" s="2237"/>
      <c r="AL103" s="2238"/>
      <c r="AM103" s="2238"/>
      <c r="AN103" s="2239"/>
      <c r="AO103" s="2237"/>
      <c r="AP103" s="2238"/>
      <c r="AQ103" s="2238"/>
      <c r="AR103" s="2239"/>
      <c r="AS103" s="1160"/>
      <c r="AT103" s="1161"/>
      <c r="AU103" s="1161"/>
      <c r="AV103" s="1162"/>
      <c r="AW103" s="1160"/>
      <c r="AX103" s="1161"/>
      <c r="AY103" s="1161"/>
      <c r="AZ103" s="1162"/>
      <c r="BA103" s="1160"/>
      <c r="BB103" s="1161"/>
      <c r="BC103" s="1161"/>
      <c r="BD103" s="1162"/>
      <c r="BE103" s="1160"/>
      <c r="BF103" s="1161"/>
      <c r="BG103" s="1161"/>
      <c r="BH103" s="1162"/>
      <c r="BI103" s="1160"/>
      <c r="BJ103" s="1161"/>
      <c r="BK103" s="1161"/>
      <c r="BL103" s="1162"/>
      <c r="BM103" s="1160"/>
      <c r="BN103" s="1161"/>
      <c r="BO103" s="1161"/>
      <c r="BP103" s="1162"/>
      <c r="BQ103" s="1160"/>
      <c r="BR103" s="1161"/>
      <c r="BS103" s="1161"/>
      <c r="BT103" s="1162"/>
      <c r="BU103" s="1160"/>
      <c r="BV103" s="1161"/>
      <c r="BW103" s="1161"/>
      <c r="BX103" s="1162"/>
      <c r="BY103" s="1160"/>
      <c r="BZ103" s="1161"/>
      <c r="CA103" s="1161"/>
      <c r="CB103" s="1162"/>
      <c r="CC103" s="1160"/>
      <c r="CD103" s="1161"/>
      <c r="CE103" s="1161"/>
      <c r="CF103" s="1162"/>
      <c r="CG103" s="1160"/>
      <c r="CH103" s="1161"/>
      <c r="CI103" s="1161"/>
      <c r="CJ103" s="1162"/>
      <c r="CK103" s="1160"/>
      <c r="CL103" s="1161"/>
      <c r="CM103" s="1161"/>
      <c r="CN103" s="1162"/>
      <c r="CO103" s="1160"/>
      <c r="CP103" s="1161"/>
      <c r="CQ103" s="1161"/>
      <c r="CR103" s="1162"/>
      <c r="CS103" s="1160"/>
      <c r="CT103" s="1161"/>
      <c r="CU103" s="1161"/>
      <c r="CV103" s="1162"/>
      <c r="CW103" s="1055">
        <f t="shared" si="323"/>
        <v>0</v>
      </c>
      <c r="CY103" s="1053">
        <f t="shared" ref="CY103" si="324">E103</f>
        <v>0</v>
      </c>
      <c r="CZ103" s="1053">
        <f t="shared" ref="CZ103" si="325">I103</f>
        <v>0</v>
      </c>
      <c r="DA103" s="1053">
        <f t="shared" ref="DA103" si="326">M103</f>
        <v>0</v>
      </c>
      <c r="DB103" s="1053">
        <f t="shared" ref="DB103" si="327">Q103</f>
        <v>0</v>
      </c>
      <c r="DC103" s="1053">
        <f t="shared" ref="DC103" si="328">U103</f>
        <v>0</v>
      </c>
      <c r="DD103" s="1053">
        <f t="shared" ref="DD103" si="329">Y103</f>
        <v>0</v>
      </c>
      <c r="DE103" s="1053">
        <f t="shared" ref="DE103" si="330">AC103</f>
        <v>0</v>
      </c>
      <c r="DF103" s="1053">
        <f t="shared" ref="DF103" si="331">AG103</f>
        <v>0</v>
      </c>
      <c r="DG103" s="1053">
        <f t="shared" ref="DG103" si="332">AK103</f>
        <v>0</v>
      </c>
      <c r="DH103" s="1053">
        <f t="shared" ref="DH103" si="333">AO103</f>
        <v>0</v>
      </c>
      <c r="DI103" s="1053">
        <f t="shared" ref="DI103" si="334">AS103</f>
        <v>0</v>
      </c>
      <c r="DJ103" s="1053">
        <f t="shared" ref="DJ103" si="335">AW103</f>
        <v>0</v>
      </c>
      <c r="DK103" s="1053">
        <f t="shared" ref="DK103" si="336">BA103</f>
        <v>0</v>
      </c>
      <c r="DL103" s="1053">
        <f t="shared" ref="DL103" si="337">BE103</f>
        <v>0</v>
      </c>
      <c r="DM103" s="1053">
        <f t="shared" ref="DM103" si="338">BI103</f>
        <v>0</v>
      </c>
      <c r="DN103" s="1053">
        <f t="shared" ref="DN103" si="339">BM103</f>
        <v>0</v>
      </c>
      <c r="DO103" s="1053">
        <f t="shared" ref="DO103" si="340">BQ103</f>
        <v>0</v>
      </c>
      <c r="DP103" s="1053">
        <f t="shared" ref="DP103" si="341">BU103</f>
        <v>0</v>
      </c>
      <c r="DQ103" s="1053">
        <f t="shared" ref="DQ103" si="342">BY103</f>
        <v>0</v>
      </c>
      <c r="DR103" s="1053">
        <f t="shared" ref="DR103" si="343">CC103</f>
        <v>0</v>
      </c>
      <c r="DS103" s="1053">
        <f t="shared" ref="DS103" si="344">CG103</f>
        <v>0</v>
      </c>
      <c r="DT103" s="1053">
        <f t="shared" ref="DT103" si="345">CK103</f>
        <v>0</v>
      </c>
      <c r="DU103" s="1053">
        <f t="shared" ref="DU103" si="346">CO103</f>
        <v>0</v>
      </c>
      <c r="DV103" s="1053">
        <f t="shared" ref="DV103" si="347">CS103</f>
        <v>0</v>
      </c>
    </row>
    <row r="104" spans="2:126" s="171" customFormat="1" ht="15.75" hidden="1" x14ac:dyDescent="0.2">
      <c r="B104" s="337" t="s">
        <v>1456</v>
      </c>
      <c r="C104" s="65">
        <f>GESTION!D27</f>
        <v>0</v>
      </c>
      <c r="D104" s="65">
        <f>GESTION!E27</f>
        <v>0</v>
      </c>
      <c r="E104" s="2237"/>
      <c r="F104" s="2238"/>
      <c r="G104" s="2238"/>
      <c r="H104" s="2239"/>
      <c r="I104" s="2237"/>
      <c r="J104" s="2238"/>
      <c r="K104" s="2238"/>
      <c r="L104" s="2239"/>
      <c r="M104" s="2237"/>
      <c r="N104" s="2238"/>
      <c r="O104" s="2238"/>
      <c r="P104" s="2239"/>
      <c r="Q104" s="2237"/>
      <c r="R104" s="2238"/>
      <c r="S104" s="2238"/>
      <c r="T104" s="2239"/>
      <c r="U104" s="2237"/>
      <c r="V104" s="2238"/>
      <c r="W104" s="2238"/>
      <c r="X104" s="2239"/>
      <c r="Y104" s="2237"/>
      <c r="Z104" s="2238"/>
      <c r="AA104" s="2238"/>
      <c r="AB104" s="2239"/>
      <c r="AC104" s="2237"/>
      <c r="AD104" s="2238"/>
      <c r="AE104" s="2238"/>
      <c r="AF104" s="2239"/>
      <c r="AG104" s="2237"/>
      <c r="AH104" s="2238"/>
      <c r="AI104" s="2238"/>
      <c r="AJ104" s="2239"/>
      <c r="AK104" s="2237"/>
      <c r="AL104" s="2238"/>
      <c r="AM104" s="2238"/>
      <c r="AN104" s="2239"/>
      <c r="AO104" s="2237"/>
      <c r="AP104" s="2238"/>
      <c r="AQ104" s="2238"/>
      <c r="AR104" s="2239"/>
      <c r="AS104" s="2237"/>
      <c r="AT104" s="2238"/>
      <c r="AU104" s="2238"/>
      <c r="AV104" s="2239"/>
      <c r="AW104" s="2237"/>
      <c r="AX104" s="2238"/>
      <c r="AY104" s="2238"/>
      <c r="AZ104" s="2239"/>
      <c r="BA104" s="2237"/>
      <c r="BB104" s="2238"/>
      <c r="BC104" s="2238"/>
      <c r="BD104" s="2239"/>
      <c r="BE104" s="2237"/>
      <c r="BF104" s="2238"/>
      <c r="BG104" s="2238"/>
      <c r="BH104" s="2239"/>
      <c r="BI104" s="2237"/>
      <c r="BJ104" s="2238"/>
      <c r="BK104" s="2238"/>
      <c r="BL104" s="2239"/>
      <c r="BM104" s="2237"/>
      <c r="BN104" s="2238"/>
      <c r="BO104" s="2238"/>
      <c r="BP104" s="2239"/>
      <c r="BQ104" s="2237"/>
      <c r="BR104" s="2238"/>
      <c r="BS104" s="2238"/>
      <c r="BT104" s="2239"/>
      <c r="BU104" s="2237"/>
      <c r="BV104" s="2238"/>
      <c r="BW104" s="2238"/>
      <c r="BX104" s="2239"/>
      <c r="BY104" s="2237"/>
      <c r="BZ104" s="2238"/>
      <c r="CA104" s="2238"/>
      <c r="CB104" s="2239"/>
      <c r="CC104" s="2237"/>
      <c r="CD104" s="2238"/>
      <c r="CE104" s="2238"/>
      <c r="CF104" s="2239"/>
      <c r="CG104" s="2237"/>
      <c r="CH104" s="2238"/>
      <c r="CI104" s="2238"/>
      <c r="CJ104" s="2239"/>
      <c r="CK104" s="2237"/>
      <c r="CL104" s="2238"/>
      <c r="CM104" s="2238"/>
      <c r="CN104" s="2239"/>
      <c r="CO104" s="2237"/>
      <c r="CP104" s="2238"/>
      <c r="CQ104" s="2238"/>
      <c r="CR104" s="2239"/>
      <c r="CS104" s="2237"/>
      <c r="CT104" s="2238"/>
      <c r="CU104" s="2238"/>
      <c r="CV104" s="2239"/>
      <c r="CW104" s="1055">
        <f t="shared" si="323"/>
        <v>0</v>
      </c>
      <c r="CY104" s="1053">
        <f t="shared" si="298"/>
        <v>0</v>
      </c>
      <c r="CZ104" s="1053">
        <f t="shared" si="299"/>
        <v>0</v>
      </c>
      <c r="DA104" s="1053">
        <f t="shared" si="300"/>
        <v>0</v>
      </c>
      <c r="DB104" s="1053">
        <f t="shared" si="301"/>
        <v>0</v>
      </c>
      <c r="DC104" s="1053">
        <f t="shared" si="302"/>
        <v>0</v>
      </c>
      <c r="DD104" s="1053">
        <f t="shared" si="303"/>
        <v>0</v>
      </c>
      <c r="DE104" s="1053">
        <f t="shared" si="304"/>
        <v>0</v>
      </c>
      <c r="DF104" s="1053">
        <f t="shared" si="305"/>
        <v>0</v>
      </c>
      <c r="DG104" s="1053">
        <f t="shared" si="306"/>
        <v>0</v>
      </c>
      <c r="DH104" s="1053">
        <f t="shared" si="307"/>
        <v>0</v>
      </c>
      <c r="DI104" s="1053">
        <f t="shared" si="308"/>
        <v>0</v>
      </c>
      <c r="DJ104" s="1053">
        <f t="shared" si="309"/>
        <v>0</v>
      </c>
      <c r="DK104" s="1053">
        <f t="shared" si="310"/>
        <v>0</v>
      </c>
      <c r="DL104" s="1053">
        <f t="shared" si="311"/>
        <v>0</v>
      </c>
      <c r="DM104" s="1053">
        <f t="shared" si="312"/>
        <v>0</v>
      </c>
      <c r="DN104" s="1053">
        <f t="shared" si="313"/>
        <v>0</v>
      </c>
      <c r="DO104" s="1053">
        <f t="shared" si="314"/>
        <v>0</v>
      </c>
      <c r="DP104" s="1053">
        <f t="shared" si="315"/>
        <v>0</v>
      </c>
      <c r="DQ104" s="1053">
        <f t="shared" si="316"/>
        <v>0</v>
      </c>
      <c r="DR104" s="1053">
        <f t="shared" si="317"/>
        <v>0</v>
      </c>
      <c r="DS104" s="1053">
        <f t="shared" si="318"/>
        <v>0</v>
      </c>
      <c r="DT104" s="1053">
        <f t="shared" si="319"/>
        <v>0</v>
      </c>
      <c r="DU104" s="1053">
        <f t="shared" si="320"/>
        <v>0</v>
      </c>
      <c r="DV104" s="1053">
        <f t="shared" si="321"/>
        <v>0</v>
      </c>
    </row>
    <row r="105" spans="2:126" s="171" customFormat="1" ht="15.75" hidden="1" x14ac:dyDescent="0.2">
      <c r="B105" s="337" t="s">
        <v>1457</v>
      </c>
      <c r="C105" s="65">
        <f>+GESTION!D28</f>
        <v>0</v>
      </c>
      <c r="D105" s="64">
        <f>+GESTION!E28</f>
        <v>0</v>
      </c>
      <c r="E105" s="2237"/>
      <c r="F105" s="2238"/>
      <c r="G105" s="2238"/>
      <c r="H105" s="2239"/>
      <c r="I105" s="2237"/>
      <c r="J105" s="2238"/>
      <c r="K105" s="2238"/>
      <c r="L105" s="2239"/>
      <c r="M105" s="2237"/>
      <c r="N105" s="2238"/>
      <c r="O105" s="2238"/>
      <c r="P105" s="2239"/>
      <c r="Q105" s="2237"/>
      <c r="R105" s="2238"/>
      <c r="S105" s="2238"/>
      <c r="T105" s="2239"/>
      <c r="U105" s="2237"/>
      <c r="V105" s="2238"/>
      <c r="W105" s="2238"/>
      <c r="X105" s="2239"/>
      <c r="Y105" s="2237"/>
      <c r="Z105" s="2238"/>
      <c r="AA105" s="2238"/>
      <c r="AB105" s="2239"/>
      <c r="AC105" s="2237"/>
      <c r="AD105" s="2238"/>
      <c r="AE105" s="2238"/>
      <c r="AF105" s="2239"/>
      <c r="AG105" s="2237"/>
      <c r="AH105" s="2238"/>
      <c r="AI105" s="2238"/>
      <c r="AJ105" s="2239"/>
      <c r="AK105" s="2237"/>
      <c r="AL105" s="2238"/>
      <c r="AM105" s="2238"/>
      <c r="AN105" s="2239"/>
      <c r="AO105" s="2237"/>
      <c r="AP105" s="2238"/>
      <c r="AQ105" s="2238"/>
      <c r="AR105" s="2239"/>
      <c r="AS105" s="2237"/>
      <c r="AT105" s="2238"/>
      <c r="AU105" s="2238"/>
      <c r="AV105" s="2239"/>
      <c r="AW105" s="2237"/>
      <c r="AX105" s="2238"/>
      <c r="AY105" s="2238"/>
      <c r="AZ105" s="2239"/>
      <c r="BA105" s="2237"/>
      <c r="BB105" s="2238"/>
      <c r="BC105" s="2238"/>
      <c r="BD105" s="2239"/>
      <c r="BE105" s="2237"/>
      <c r="BF105" s="2238"/>
      <c r="BG105" s="2238"/>
      <c r="BH105" s="2239"/>
      <c r="BI105" s="2237"/>
      <c r="BJ105" s="2238"/>
      <c r="BK105" s="2238"/>
      <c r="BL105" s="2239"/>
      <c r="BM105" s="2237"/>
      <c r="BN105" s="2238"/>
      <c r="BO105" s="2238"/>
      <c r="BP105" s="2239"/>
      <c r="BQ105" s="2237"/>
      <c r="BR105" s="2238"/>
      <c r="BS105" s="2238"/>
      <c r="BT105" s="2239"/>
      <c r="BU105" s="2237"/>
      <c r="BV105" s="2238"/>
      <c r="BW105" s="2238"/>
      <c r="BX105" s="2239"/>
      <c r="BY105" s="2237"/>
      <c r="BZ105" s="2238"/>
      <c r="CA105" s="2238"/>
      <c r="CB105" s="2239"/>
      <c r="CC105" s="2237"/>
      <c r="CD105" s="2238"/>
      <c r="CE105" s="2238"/>
      <c r="CF105" s="2239"/>
      <c r="CG105" s="2237"/>
      <c r="CH105" s="2238"/>
      <c r="CI105" s="2238"/>
      <c r="CJ105" s="2239"/>
      <c r="CK105" s="2237"/>
      <c r="CL105" s="2238"/>
      <c r="CM105" s="2238"/>
      <c r="CN105" s="2239"/>
      <c r="CO105" s="2237"/>
      <c r="CP105" s="2238"/>
      <c r="CQ105" s="2238"/>
      <c r="CR105" s="2239"/>
      <c r="CS105" s="2237"/>
      <c r="CT105" s="2238"/>
      <c r="CU105" s="2238"/>
      <c r="CV105" s="2239"/>
      <c r="CW105" s="1055">
        <f t="shared" si="323"/>
        <v>0</v>
      </c>
      <c r="CY105" s="1053">
        <f t="shared" si="298"/>
        <v>0</v>
      </c>
      <c r="CZ105" s="1053">
        <f t="shared" si="299"/>
        <v>0</v>
      </c>
      <c r="DA105" s="1053">
        <f t="shared" si="300"/>
        <v>0</v>
      </c>
      <c r="DB105" s="1053">
        <f t="shared" si="301"/>
        <v>0</v>
      </c>
      <c r="DC105" s="1053">
        <f t="shared" si="302"/>
        <v>0</v>
      </c>
      <c r="DD105" s="1053">
        <f t="shared" si="303"/>
        <v>0</v>
      </c>
      <c r="DE105" s="1053">
        <f t="shared" si="304"/>
        <v>0</v>
      </c>
      <c r="DF105" s="1053">
        <f t="shared" si="305"/>
        <v>0</v>
      </c>
      <c r="DG105" s="1053">
        <f t="shared" si="306"/>
        <v>0</v>
      </c>
      <c r="DH105" s="1053">
        <f t="shared" si="307"/>
        <v>0</v>
      </c>
      <c r="DI105" s="1053">
        <f t="shared" si="308"/>
        <v>0</v>
      </c>
      <c r="DJ105" s="1053">
        <f t="shared" si="309"/>
        <v>0</v>
      </c>
      <c r="DK105" s="1053">
        <f t="shared" si="310"/>
        <v>0</v>
      </c>
      <c r="DL105" s="1053">
        <f t="shared" si="311"/>
        <v>0</v>
      </c>
      <c r="DM105" s="1053">
        <f t="shared" si="312"/>
        <v>0</v>
      </c>
      <c r="DN105" s="1053">
        <f t="shared" si="313"/>
        <v>0</v>
      </c>
      <c r="DO105" s="1053">
        <f t="shared" si="314"/>
        <v>0</v>
      </c>
      <c r="DP105" s="1053">
        <f t="shared" si="315"/>
        <v>0</v>
      </c>
      <c r="DQ105" s="1053">
        <f t="shared" si="316"/>
        <v>0</v>
      </c>
      <c r="DR105" s="1053">
        <f t="shared" si="317"/>
        <v>0</v>
      </c>
      <c r="DS105" s="1053">
        <f t="shared" si="318"/>
        <v>0</v>
      </c>
      <c r="DT105" s="1053">
        <f t="shared" si="319"/>
        <v>0</v>
      </c>
      <c r="DU105" s="1053">
        <f t="shared" si="320"/>
        <v>0</v>
      </c>
      <c r="DV105" s="1053">
        <f t="shared" si="321"/>
        <v>0</v>
      </c>
    </row>
    <row r="106" spans="2:126" s="171" customFormat="1" ht="15.75" hidden="1" x14ac:dyDescent="0.2">
      <c r="B106" s="337" t="s">
        <v>1458</v>
      </c>
      <c r="C106" s="65" t="str">
        <f>+GESTION!D29</f>
        <v>Estrategia</v>
      </c>
      <c r="D106" s="64">
        <f>+GESTION!E29</f>
        <v>0</v>
      </c>
      <c r="E106" s="2237"/>
      <c r="F106" s="2238"/>
      <c r="G106" s="2238"/>
      <c r="H106" s="2239"/>
      <c r="I106" s="2237"/>
      <c r="J106" s="2238"/>
      <c r="K106" s="2238"/>
      <c r="L106" s="2239"/>
      <c r="M106" s="2237"/>
      <c r="N106" s="2238"/>
      <c r="O106" s="2238"/>
      <c r="P106" s="2239"/>
      <c r="Q106" s="2237"/>
      <c r="R106" s="2238"/>
      <c r="S106" s="2238"/>
      <c r="T106" s="2239"/>
      <c r="U106" s="2237"/>
      <c r="V106" s="2238"/>
      <c r="W106" s="2238"/>
      <c r="X106" s="2239"/>
      <c r="Y106" s="2237"/>
      <c r="Z106" s="2238"/>
      <c r="AA106" s="2238"/>
      <c r="AB106" s="2239"/>
      <c r="AC106" s="2237"/>
      <c r="AD106" s="2238"/>
      <c r="AE106" s="2238"/>
      <c r="AF106" s="2239"/>
      <c r="AG106" s="2237"/>
      <c r="AH106" s="2238"/>
      <c r="AI106" s="2238"/>
      <c r="AJ106" s="2239"/>
      <c r="AK106" s="2237"/>
      <c r="AL106" s="2238"/>
      <c r="AM106" s="2238"/>
      <c r="AN106" s="2239"/>
      <c r="AO106" s="2237"/>
      <c r="AP106" s="2238"/>
      <c r="AQ106" s="2238"/>
      <c r="AR106" s="2239"/>
      <c r="AS106" s="2237"/>
      <c r="AT106" s="2238"/>
      <c r="AU106" s="2238"/>
      <c r="AV106" s="2239"/>
      <c r="AW106" s="2237"/>
      <c r="AX106" s="2238"/>
      <c r="AY106" s="2238"/>
      <c r="AZ106" s="2239"/>
      <c r="BA106" s="2237"/>
      <c r="BB106" s="2238"/>
      <c r="BC106" s="2238"/>
      <c r="BD106" s="2239"/>
      <c r="BE106" s="2237"/>
      <c r="BF106" s="2238"/>
      <c r="BG106" s="2238"/>
      <c r="BH106" s="2239"/>
      <c r="BI106" s="2237"/>
      <c r="BJ106" s="2238"/>
      <c r="BK106" s="2238"/>
      <c r="BL106" s="2239"/>
      <c r="BM106" s="2237"/>
      <c r="BN106" s="2238"/>
      <c r="BO106" s="2238"/>
      <c r="BP106" s="2239"/>
      <c r="BQ106" s="2237"/>
      <c r="BR106" s="2238"/>
      <c r="BS106" s="2238"/>
      <c r="BT106" s="2239"/>
      <c r="BU106" s="2237"/>
      <c r="BV106" s="2238"/>
      <c r="BW106" s="2238"/>
      <c r="BX106" s="2239"/>
      <c r="BY106" s="2237"/>
      <c r="BZ106" s="2238"/>
      <c r="CA106" s="2238"/>
      <c r="CB106" s="2239"/>
      <c r="CC106" s="2237"/>
      <c r="CD106" s="2238"/>
      <c r="CE106" s="2238"/>
      <c r="CF106" s="2239"/>
      <c r="CG106" s="2237"/>
      <c r="CH106" s="2238"/>
      <c r="CI106" s="2238"/>
      <c r="CJ106" s="2239"/>
      <c r="CK106" s="2237"/>
      <c r="CL106" s="2238"/>
      <c r="CM106" s="2238"/>
      <c r="CN106" s="2239"/>
      <c r="CO106" s="2237"/>
      <c r="CP106" s="2238"/>
      <c r="CQ106" s="2238"/>
      <c r="CR106" s="2239"/>
      <c r="CS106" s="2237"/>
      <c r="CT106" s="2238"/>
      <c r="CU106" s="2238"/>
      <c r="CV106" s="2239"/>
      <c r="CW106" s="1055">
        <f t="shared" si="323"/>
        <v>0</v>
      </c>
      <c r="CY106" s="1053">
        <f t="shared" si="298"/>
        <v>0</v>
      </c>
      <c r="CZ106" s="1053">
        <f t="shared" si="299"/>
        <v>0</v>
      </c>
      <c r="DA106" s="1053">
        <f t="shared" si="300"/>
        <v>0</v>
      </c>
      <c r="DB106" s="1053">
        <f t="shared" si="301"/>
        <v>0</v>
      </c>
      <c r="DC106" s="1053">
        <f t="shared" si="302"/>
        <v>0</v>
      </c>
      <c r="DD106" s="1053">
        <f t="shared" si="303"/>
        <v>0</v>
      </c>
      <c r="DE106" s="1053">
        <f t="shared" si="304"/>
        <v>0</v>
      </c>
      <c r="DF106" s="1053">
        <f t="shared" si="305"/>
        <v>0</v>
      </c>
      <c r="DG106" s="1053">
        <f t="shared" si="306"/>
        <v>0</v>
      </c>
      <c r="DH106" s="1053">
        <f t="shared" si="307"/>
        <v>0</v>
      </c>
      <c r="DI106" s="1053">
        <f t="shared" si="308"/>
        <v>0</v>
      </c>
      <c r="DJ106" s="1053">
        <f t="shared" si="309"/>
        <v>0</v>
      </c>
      <c r="DK106" s="1053">
        <f t="shared" si="310"/>
        <v>0</v>
      </c>
      <c r="DL106" s="1053">
        <f t="shared" si="311"/>
        <v>0</v>
      </c>
      <c r="DM106" s="1053">
        <f t="shared" si="312"/>
        <v>0</v>
      </c>
      <c r="DN106" s="1053">
        <f t="shared" si="313"/>
        <v>0</v>
      </c>
      <c r="DO106" s="1053">
        <f t="shared" si="314"/>
        <v>0</v>
      </c>
      <c r="DP106" s="1053">
        <f t="shared" si="315"/>
        <v>0</v>
      </c>
      <c r="DQ106" s="1053">
        <f t="shared" si="316"/>
        <v>0</v>
      </c>
      <c r="DR106" s="1053">
        <f t="shared" si="317"/>
        <v>0</v>
      </c>
      <c r="DS106" s="1053">
        <f t="shared" si="318"/>
        <v>0</v>
      </c>
      <c r="DT106" s="1053">
        <f t="shared" si="319"/>
        <v>0</v>
      </c>
      <c r="DU106" s="1053">
        <f t="shared" si="320"/>
        <v>0</v>
      </c>
      <c r="DV106" s="1053">
        <f t="shared" si="321"/>
        <v>0</v>
      </c>
    </row>
    <row r="107" spans="2:126" s="171" customFormat="1" ht="16.5" hidden="1" thickBot="1" x14ac:dyDescent="0.25">
      <c r="B107" s="338" t="s">
        <v>1459</v>
      </c>
      <c r="C107" s="230" t="s">
        <v>274</v>
      </c>
      <c r="D107" s="703">
        <f>OBJETIVOS!P14</f>
        <v>0</v>
      </c>
      <c r="E107" s="2283"/>
      <c r="F107" s="2284"/>
      <c r="G107" s="2284"/>
      <c r="H107" s="2285"/>
      <c r="I107" s="2283"/>
      <c r="J107" s="2284"/>
      <c r="K107" s="2284"/>
      <c r="L107" s="2285"/>
      <c r="M107" s="2283"/>
      <c r="N107" s="2284"/>
      <c r="O107" s="2284"/>
      <c r="P107" s="2285"/>
      <c r="Q107" s="2283"/>
      <c r="R107" s="2284"/>
      <c r="S107" s="2284"/>
      <c r="T107" s="2285"/>
      <c r="U107" s="2283"/>
      <c r="V107" s="2284"/>
      <c r="W107" s="2284"/>
      <c r="X107" s="2285"/>
      <c r="Y107" s="2283"/>
      <c r="Z107" s="2284"/>
      <c r="AA107" s="2284"/>
      <c r="AB107" s="2285"/>
      <c r="AC107" s="2283"/>
      <c r="AD107" s="2284"/>
      <c r="AE107" s="2284"/>
      <c r="AF107" s="2285"/>
      <c r="AG107" s="2283"/>
      <c r="AH107" s="2284"/>
      <c r="AI107" s="2284"/>
      <c r="AJ107" s="2285"/>
      <c r="AK107" s="2283"/>
      <c r="AL107" s="2284"/>
      <c r="AM107" s="2284"/>
      <c r="AN107" s="2285"/>
      <c r="AO107" s="2283"/>
      <c r="AP107" s="2284"/>
      <c r="AQ107" s="2284"/>
      <c r="AR107" s="2285"/>
      <c r="AS107" s="2283"/>
      <c r="AT107" s="2284"/>
      <c r="AU107" s="2284"/>
      <c r="AV107" s="2285"/>
      <c r="AW107" s="2283"/>
      <c r="AX107" s="2284"/>
      <c r="AY107" s="2284"/>
      <c r="AZ107" s="2285"/>
      <c r="BA107" s="2283"/>
      <c r="BB107" s="2284"/>
      <c r="BC107" s="2284"/>
      <c r="BD107" s="2285"/>
      <c r="BE107" s="2283"/>
      <c r="BF107" s="2284"/>
      <c r="BG107" s="2284"/>
      <c r="BH107" s="2285"/>
      <c r="BI107" s="2283"/>
      <c r="BJ107" s="2284"/>
      <c r="BK107" s="2284"/>
      <c r="BL107" s="2285"/>
      <c r="BM107" s="2283"/>
      <c r="BN107" s="2284"/>
      <c r="BO107" s="2284"/>
      <c r="BP107" s="2285"/>
      <c r="BQ107" s="2283"/>
      <c r="BR107" s="2284"/>
      <c r="BS107" s="2284"/>
      <c r="BT107" s="2285"/>
      <c r="BU107" s="2283"/>
      <c r="BV107" s="2284"/>
      <c r="BW107" s="2284"/>
      <c r="BX107" s="2285"/>
      <c r="BY107" s="2283"/>
      <c r="BZ107" s="2284"/>
      <c r="CA107" s="2284"/>
      <c r="CB107" s="2285"/>
      <c r="CC107" s="2283"/>
      <c r="CD107" s="2284"/>
      <c r="CE107" s="2284"/>
      <c r="CF107" s="2285"/>
      <c r="CG107" s="2283"/>
      <c r="CH107" s="2284"/>
      <c r="CI107" s="2284"/>
      <c r="CJ107" s="2285"/>
      <c r="CK107" s="2283"/>
      <c r="CL107" s="2284"/>
      <c r="CM107" s="2284"/>
      <c r="CN107" s="2285"/>
      <c r="CO107" s="2283"/>
      <c r="CP107" s="2284"/>
      <c r="CQ107" s="2284"/>
      <c r="CR107" s="2285"/>
      <c r="CS107" s="2283"/>
      <c r="CT107" s="2284"/>
      <c r="CU107" s="2284"/>
      <c r="CV107" s="2285"/>
      <c r="CW107" s="1055">
        <f t="shared" si="323"/>
        <v>0</v>
      </c>
      <c r="CY107" s="1053">
        <f t="shared" si="298"/>
        <v>0</v>
      </c>
      <c r="CZ107" s="1053">
        <f t="shared" si="299"/>
        <v>0</v>
      </c>
      <c r="DA107" s="1053">
        <f t="shared" si="300"/>
        <v>0</v>
      </c>
      <c r="DB107" s="1053">
        <f t="shared" si="301"/>
        <v>0</v>
      </c>
      <c r="DC107" s="1053">
        <f t="shared" si="302"/>
        <v>0</v>
      </c>
      <c r="DD107" s="1053">
        <f t="shared" si="303"/>
        <v>0</v>
      </c>
      <c r="DE107" s="1053">
        <f t="shared" si="304"/>
        <v>0</v>
      </c>
      <c r="DF107" s="1053">
        <f t="shared" si="305"/>
        <v>0</v>
      </c>
      <c r="DG107" s="1053">
        <f t="shared" si="306"/>
        <v>0</v>
      </c>
      <c r="DH107" s="1053">
        <f t="shared" si="307"/>
        <v>0</v>
      </c>
      <c r="DI107" s="1053">
        <f t="shared" si="308"/>
        <v>0</v>
      </c>
      <c r="DJ107" s="1053">
        <f t="shared" si="309"/>
        <v>0</v>
      </c>
      <c r="DK107" s="1053">
        <f t="shared" si="310"/>
        <v>0</v>
      </c>
      <c r="DL107" s="1053">
        <f t="shared" si="311"/>
        <v>0</v>
      </c>
      <c r="DM107" s="1053">
        <f t="shared" si="312"/>
        <v>0</v>
      </c>
      <c r="DN107" s="1053">
        <f t="shared" si="313"/>
        <v>0</v>
      </c>
      <c r="DO107" s="1053">
        <f t="shared" si="314"/>
        <v>0</v>
      </c>
      <c r="DP107" s="1053">
        <f t="shared" si="315"/>
        <v>0</v>
      </c>
      <c r="DQ107" s="1053">
        <f t="shared" si="316"/>
        <v>0</v>
      </c>
      <c r="DR107" s="1053">
        <f t="shared" si="317"/>
        <v>0</v>
      </c>
      <c r="DS107" s="1053">
        <f t="shared" si="318"/>
        <v>0</v>
      </c>
      <c r="DT107" s="1053">
        <f t="shared" si="319"/>
        <v>0</v>
      </c>
      <c r="DU107" s="1053">
        <f t="shared" si="320"/>
        <v>0</v>
      </c>
      <c r="DV107" s="1053">
        <f t="shared" si="321"/>
        <v>0</v>
      </c>
    </row>
    <row r="108" spans="2:126" s="171" customFormat="1" hidden="1" x14ac:dyDescent="0.2">
      <c r="H108" s="171" t="e">
        <f t="shared" ref="H108:AM108" si="348">H12-2000</f>
        <v>#VALUE!</v>
      </c>
      <c r="I108" s="171">
        <f t="shared" si="348"/>
        <v>-2000</v>
      </c>
      <c r="J108" s="171">
        <f t="shared" si="348"/>
        <v>-2000</v>
      </c>
      <c r="K108" s="171">
        <f t="shared" si="348"/>
        <v>-2000</v>
      </c>
      <c r="L108" s="171" t="e">
        <f t="shared" si="348"/>
        <v>#VALUE!</v>
      </c>
      <c r="M108" s="171">
        <f t="shared" si="348"/>
        <v>-2000</v>
      </c>
      <c r="N108" s="171">
        <f t="shared" si="348"/>
        <v>-2000</v>
      </c>
      <c r="O108" s="171">
        <f t="shared" si="348"/>
        <v>-2000</v>
      </c>
      <c r="P108" s="171" t="e">
        <f t="shared" si="348"/>
        <v>#VALUE!</v>
      </c>
      <c r="Q108" s="171">
        <f t="shared" si="348"/>
        <v>-2000</v>
      </c>
      <c r="R108" s="171">
        <f t="shared" si="348"/>
        <v>-2000</v>
      </c>
      <c r="S108" s="171">
        <f t="shared" si="348"/>
        <v>-2000</v>
      </c>
      <c r="T108" s="171" t="e">
        <f t="shared" si="348"/>
        <v>#VALUE!</v>
      </c>
      <c r="U108" s="171">
        <f t="shared" si="348"/>
        <v>-2000</v>
      </c>
      <c r="V108" s="171">
        <f t="shared" si="348"/>
        <v>-2000</v>
      </c>
      <c r="W108" s="171">
        <f t="shared" si="348"/>
        <v>-2000</v>
      </c>
      <c r="X108" s="171" t="e">
        <f t="shared" si="348"/>
        <v>#VALUE!</v>
      </c>
      <c r="Y108" s="171">
        <f t="shared" si="348"/>
        <v>-2000</v>
      </c>
      <c r="Z108" s="171">
        <f t="shared" si="348"/>
        <v>-2000</v>
      </c>
      <c r="AA108" s="171">
        <f t="shared" si="348"/>
        <v>-2000</v>
      </c>
      <c r="AB108" s="171" t="e">
        <f t="shared" si="348"/>
        <v>#VALUE!</v>
      </c>
      <c r="AC108" s="171">
        <f t="shared" si="348"/>
        <v>-2000</v>
      </c>
      <c r="AD108" s="171">
        <f t="shared" si="348"/>
        <v>-2000</v>
      </c>
      <c r="AE108" s="171">
        <f t="shared" si="348"/>
        <v>-2000</v>
      </c>
      <c r="AF108" s="171" t="e">
        <f t="shared" si="348"/>
        <v>#VALUE!</v>
      </c>
      <c r="AG108" s="171">
        <f t="shared" si="348"/>
        <v>-2000</v>
      </c>
      <c r="AH108" s="171">
        <f t="shared" si="348"/>
        <v>-2000</v>
      </c>
      <c r="AI108" s="171">
        <f t="shared" si="348"/>
        <v>-2000</v>
      </c>
      <c r="AJ108" s="171" t="e">
        <f t="shared" si="348"/>
        <v>#VALUE!</v>
      </c>
      <c r="AK108" s="171">
        <f t="shared" si="348"/>
        <v>-2000</v>
      </c>
      <c r="AL108" s="171">
        <f t="shared" si="348"/>
        <v>-2000</v>
      </c>
      <c r="AM108" s="171">
        <f t="shared" si="348"/>
        <v>-2000</v>
      </c>
      <c r="AN108" s="171" t="e">
        <f t="shared" ref="AN108:BS108" si="349">AN12-2000</f>
        <v>#VALUE!</v>
      </c>
      <c r="AO108" s="171">
        <f t="shared" si="349"/>
        <v>-2000</v>
      </c>
      <c r="AP108" s="171">
        <f t="shared" si="349"/>
        <v>-2000</v>
      </c>
      <c r="AQ108" s="171">
        <f t="shared" si="349"/>
        <v>-2000</v>
      </c>
      <c r="AR108" s="171" t="e">
        <f t="shared" si="349"/>
        <v>#VALUE!</v>
      </c>
      <c r="AS108" s="171">
        <f t="shared" si="349"/>
        <v>-2000</v>
      </c>
      <c r="AT108" s="171">
        <f t="shared" si="349"/>
        <v>-2000</v>
      </c>
      <c r="AU108" s="171">
        <f t="shared" si="349"/>
        <v>-2000</v>
      </c>
      <c r="AV108" s="171" t="e">
        <f t="shared" si="349"/>
        <v>#VALUE!</v>
      </c>
      <c r="AW108" s="171">
        <f t="shared" si="349"/>
        <v>-2000</v>
      </c>
      <c r="AX108" s="171">
        <f t="shared" si="349"/>
        <v>-2000</v>
      </c>
      <c r="AY108" s="171">
        <f t="shared" si="349"/>
        <v>-2000</v>
      </c>
      <c r="AZ108" s="171" t="e">
        <f t="shared" si="349"/>
        <v>#VALUE!</v>
      </c>
      <c r="BA108" s="171">
        <f t="shared" si="349"/>
        <v>-2000</v>
      </c>
      <c r="BB108" s="171">
        <f t="shared" si="349"/>
        <v>-2000</v>
      </c>
      <c r="BC108" s="171">
        <f t="shared" si="349"/>
        <v>-2000</v>
      </c>
      <c r="BD108" s="171" t="e">
        <f t="shared" si="349"/>
        <v>#VALUE!</v>
      </c>
      <c r="BE108" s="171">
        <f t="shared" si="349"/>
        <v>-2000</v>
      </c>
      <c r="BF108" s="171">
        <f t="shared" si="349"/>
        <v>-2000</v>
      </c>
      <c r="BG108" s="171">
        <f t="shared" si="349"/>
        <v>-2000</v>
      </c>
      <c r="BH108" s="171" t="e">
        <f t="shared" si="349"/>
        <v>#VALUE!</v>
      </c>
      <c r="BI108" s="171">
        <f t="shared" si="349"/>
        <v>-2000</v>
      </c>
      <c r="BJ108" s="171">
        <f t="shared" si="349"/>
        <v>-2000</v>
      </c>
      <c r="BK108" s="171">
        <f t="shared" si="349"/>
        <v>-2000</v>
      </c>
      <c r="BL108" s="171" t="e">
        <f t="shared" si="349"/>
        <v>#VALUE!</v>
      </c>
      <c r="BM108" s="171">
        <f t="shared" si="349"/>
        <v>-2000</v>
      </c>
      <c r="BN108" s="171">
        <f t="shared" si="349"/>
        <v>-2000</v>
      </c>
      <c r="BO108" s="171">
        <f t="shared" si="349"/>
        <v>-2000</v>
      </c>
      <c r="BP108" s="171" t="e">
        <f t="shared" si="349"/>
        <v>#VALUE!</v>
      </c>
      <c r="BQ108" s="171">
        <f t="shared" si="349"/>
        <v>-2000</v>
      </c>
      <c r="BR108" s="171">
        <f t="shared" si="349"/>
        <v>-2000</v>
      </c>
      <c r="BS108" s="171">
        <f t="shared" si="349"/>
        <v>-2000</v>
      </c>
      <c r="BT108" s="171" t="e">
        <f t="shared" ref="BT108:CV108" si="350">BT12-2000</f>
        <v>#VALUE!</v>
      </c>
      <c r="BU108" s="171">
        <f t="shared" si="350"/>
        <v>-2000</v>
      </c>
      <c r="BV108" s="171">
        <f t="shared" si="350"/>
        <v>-2000</v>
      </c>
      <c r="BW108" s="171">
        <f t="shared" si="350"/>
        <v>-2000</v>
      </c>
      <c r="BX108" s="171" t="e">
        <f t="shared" si="350"/>
        <v>#VALUE!</v>
      </c>
      <c r="BY108" s="171">
        <f t="shared" si="350"/>
        <v>-2000</v>
      </c>
      <c r="BZ108" s="171">
        <f t="shared" si="350"/>
        <v>-2000</v>
      </c>
      <c r="CA108" s="171">
        <f t="shared" si="350"/>
        <v>-2000</v>
      </c>
      <c r="CB108" s="171" t="e">
        <f t="shared" si="350"/>
        <v>#VALUE!</v>
      </c>
      <c r="CC108" s="171">
        <f t="shared" si="350"/>
        <v>-2000</v>
      </c>
      <c r="CD108" s="171">
        <f t="shared" si="350"/>
        <v>-2000</v>
      </c>
      <c r="CE108" s="171">
        <f t="shared" si="350"/>
        <v>-2000</v>
      </c>
      <c r="CF108" s="171" t="e">
        <f t="shared" si="350"/>
        <v>#VALUE!</v>
      </c>
      <c r="CG108" s="171">
        <f t="shared" si="350"/>
        <v>-2000</v>
      </c>
      <c r="CH108" s="171">
        <f t="shared" si="350"/>
        <v>-2000</v>
      </c>
      <c r="CI108" s="171">
        <f t="shared" si="350"/>
        <v>-2000</v>
      </c>
      <c r="CJ108" s="171" t="e">
        <f t="shared" si="350"/>
        <v>#VALUE!</v>
      </c>
      <c r="CK108" s="171">
        <f t="shared" si="350"/>
        <v>-2000</v>
      </c>
      <c r="CL108" s="171">
        <f t="shared" si="350"/>
        <v>-2000</v>
      </c>
      <c r="CM108" s="171">
        <f t="shared" si="350"/>
        <v>-2000</v>
      </c>
      <c r="CN108" s="171" t="e">
        <f t="shared" si="350"/>
        <v>#VALUE!</v>
      </c>
      <c r="CO108" s="171">
        <f t="shared" si="350"/>
        <v>-2000</v>
      </c>
      <c r="CP108" s="171">
        <f t="shared" si="350"/>
        <v>-2000</v>
      </c>
      <c r="CQ108" s="171">
        <f t="shared" si="350"/>
        <v>-2000</v>
      </c>
      <c r="CR108" s="171" t="e">
        <f t="shared" si="350"/>
        <v>#VALUE!</v>
      </c>
      <c r="CS108" s="171">
        <f t="shared" si="350"/>
        <v>-2000</v>
      </c>
      <c r="CT108" s="171">
        <f t="shared" si="350"/>
        <v>-2000</v>
      </c>
      <c r="CU108" s="171">
        <f t="shared" si="350"/>
        <v>-2000</v>
      </c>
      <c r="CV108" s="171" t="e">
        <f t="shared" si="350"/>
        <v>#VALUE!</v>
      </c>
    </row>
    <row r="109" spans="2:126" s="171" customFormat="1" hidden="1" x14ac:dyDescent="0.2">
      <c r="H109" s="171" t="e">
        <f>0-H108</f>
        <v>#VALUE!</v>
      </c>
      <c r="I109" s="171">
        <f t="shared" ref="I109:BT109" si="351">0-I108</f>
        <v>2000</v>
      </c>
      <c r="J109" s="171">
        <f t="shared" si="351"/>
        <v>2000</v>
      </c>
      <c r="K109" s="171">
        <f t="shared" si="351"/>
        <v>2000</v>
      </c>
      <c r="L109" s="171" t="e">
        <f t="shared" si="351"/>
        <v>#VALUE!</v>
      </c>
      <c r="M109" s="171">
        <f t="shared" si="351"/>
        <v>2000</v>
      </c>
      <c r="N109" s="171">
        <f t="shared" si="351"/>
        <v>2000</v>
      </c>
      <c r="O109" s="171">
        <f t="shared" si="351"/>
        <v>2000</v>
      </c>
      <c r="P109" s="171" t="e">
        <f t="shared" si="351"/>
        <v>#VALUE!</v>
      </c>
      <c r="Q109" s="171">
        <f t="shared" si="351"/>
        <v>2000</v>
      </c>
      <c r="R109" s="171">
        <f t="shared" si="351"/>
        <v>2000</v>
      </c>
      <c r="S109" s="171">
        <f t="shared" si="351"/>
        <v>2000</v>
      </c>
      <c r="T109" s="171" t="e">
        <f t="shared" si="351"/>
        <v>#VALUE!</v>
      </c>
      <c r="U109" s="171">
        <f t="shared" si="351"/>
        <v>2000</v>
      </c>
      <c r="V109" s="171">
        <f t="shared" si="351"/>
        <v>2000</v>
      </c>
      <c r="W109" s="171">
        <f t="shared" si="351"/>
        <v>2000</v>
      </c>
      <c r="X109" s="171" t="e">
        <f t="shared" si="351"/>
        <v>#VALUE!</v>
      </c>
      <c r="Y109" s="171">
        <f t="shared" si="351"/>
        <v>2000</v>
      </c>
      <c r="Z109" s="171">
        <f t="shared" si="351"/>
        <v>2000</v>
      </c>
      <c r="AA109" s="171">
        <f t="shared" si="351"/>
        <v>2000</v>
      </c>
      <c r="AB109" s="171" t="e">
        <f t="shared" si="351"/>
        <v>#VALUE!</v>
      </c>
      <c r="AC109" s="171">
        <f t="shared" si="351"/>
        <v>2000</v>
      </c>
      <c r="AD109" s="171">
        <f t="shared" si="351"/>
        <v>2000</v>
      </c>
      <c r="AE109" s="171">
        <f t="shared" si="351"/>
        <v>2000</v>
      </c>
      <c r="AF109" s="171" t="e">
        <f t="shared" si="351"/>
        <v>#VALUE!</v>
      </c>
      <c r="AG109" s="171">
        <f t="shared" si="351"/>
        <v>2000</v>
      </c>
      <c r="AH109" s="171">
        <f t="shared" si="351"/>
        <v>2000</v>
      </c>
      <c r="AI109" s="171">
        <f t="shared" si="351"/>
        <v>2000</v>
      </c>
      <c r="AJ109" s="171" t="e">
        <f t="shared" si="351"/>
        <v>#VALUE!</v>
      </c>
      <c r="AK109" s="171">
        <f t="shared" si="351"/>
        <v>2000</v>
      </c>
      <c r="AL109" s="171">
        <f t="shared" si="351"/>
        <v>2000</v>
      </c>
      <c r="AM109" s="171">
        <f t="shared" si="351"/>
        <v>2000</v>
      </c>
      <c r="AN109" s="171" t="e">
        <f t="shared" si="351"/>
        <v>#VALUE!</v>
      </c>
      <c r="AO109" s="171">
        <f t="shared" si="351"/>
        <v>2000</v>
      </c>
      <c r="AP109" s="171">
        <f t="shared" si="351"/>
        <v>2000</v>
      </c>
      <c r="AQ109" s="171">
        <f t="shared" si="351"/>
        <v>2000</v>
      </c>
      <c r="AR109" s="171" t="e">
        <f t="shared" si="351"/>
        <v>#VALUE!</v>
      </c>
      <c r="AS109" s="171">
        <f t="shared" si="351"/>
        <v>2000</v>
      </c>
      <c r="AT109" s="171">
        <f t="shared" si="351"/>
        <v>2000</v>
      </c>
      <c r="AU109" s="171">
        <f t="shared" si="351"/>
        <v>2000</v>
      </c>
      <c r="AV109" s="171" t="e">
        <f t="shared" si="351"/>
        <v>#VALUE!</v>
      </c>
      <c r="AW109" s="171">
        <f t="shared" si="351"/>
        <v>2000</v>
      </c>
      <c r="AX109" s="171">
        <f t="shared" si="351"/>
        <v>2000</v>
      </c>
      <c r="AY109" s="171">
        <f t="shared" si="351"/>
        <v>2000</v>
      </c>
      <c r="AZ109" s="171" t="e">
        <f t="shared" si="351"/>
        <v>#VALUE!</v>
      </c>
      <c r="BA109" s="171">
        <f t="shared" si="351"/>
        <v>2000</v>
      </c>
      <c r="BB109" s="171">
        <f t="shared" si="351"/>
        <v>2000</v>
      </c>
      <c r="BC109" s="171">
        <f t="shared" si="351"/>
        <v>2000</v>
      </c>
      <c r="BD109" s="171" t="e">
        <f t="shared" si="351"/>
        <v>#VALUE!</v>
      </c>
      <c r="BE109" s="171">
        <f t="shared" si="351"/>
        <v>2000</v>
      </c>
      <c r="BF109" s="171">
        <f t="shared" si="351"/>
        <v>2000</v>
      </c>
      <c r="BG109" s="171">
        <f t="shared" si="351"/>
        <v>2000</v>
      </c>
      <c r="BH109" s="171" t="e">
        <f t="shared" si="351"/>
        <v>#VALUE!</v>
      </c>
      <c r="BI109" s="171">
        <f t="shared" si="351"/>
        <v>2000</v>
      </c>
      <c r="BJ109" s="171">
        <f t="shared" si="351"/>
        <v>2000</v>
      </c>
      <c r="BK109" s="171">
        <f t="shared" si="351"/>
        <v>2000</v>
      </c>
      <c r="BL109" s="171" t="e">
        <f t="shared" si="351"/>
        <v>#VALUE!</v>
      </c>
      <c r="BM109" s="171">
        <f t="shared" si="351"/>
        <v>2000</v>
      </c>
      <c r="BN109" s="171">
        <f t="shared" si="351"/>
        <v>2000</v>
      </c>
      <c r="BO109" s="171">
        <f t="shared" si="351"/>
        <v>2000</v>
      </c>
      <c r="BP109" s="171" t="e">
        <f t="shared" si="351"/>
        <v>#VALUE!</v>
      </c>
      <c r="BQ109" s="171">
        <f t="shared" si="351"/>
        <v>2000</v>
      </c>
      <c r="BR109" s="171">
        <f t="shared" si="351"/>
        <v>2000</v>
      </c>
      <c r="BS109" s="171">
        <f t="shared" si="351"/>
        <v>2000</v>
      </c>
      <c r="BT109" s="171" t="e">
        <f t="shared" si="351"/>
        <v>#VALUE!</v>
      </c>
      <c r="BU109" s="171">
        <f t="shared" ref="BU109:CV109" si="352">0-BU108</f>
        <v>2000</v>
      </c>
      <c r="BV109" s="171">
        <f t="shared" si="352"/>
        <v>2000</v>
      </c>
      <c r="BW109" s="171">
        <f t="shared" si="352"/>
        <v>2000</v>
      </c>
      <c r="BX109" s="171" t="e">
        <f t="shared" si="352"/>
        <v>#VALUE!</v>
      </c>
      <c r="BY109" s="171">
        <f t="shared" si="352"/>
        <v>2000</v>
      </c>
      <c r="BZ109" s="171">
        <f t="shared" si="352"/>
        <v>2000</v>
      </c>
      <c r="CA109" s="171">
        <f t="shared" si="352"/>
        <v>2000</v>
      </c>
      <c r="CB109" s="171" t="e">
        <f t="shared" si="352"/>
        <v>#VALUE!</v>
      </c>
      <c r="CC109" s="171">
        <f t="shared" si="352"/>
        <v>2000</v>
      </c>
      <c r="CD109" s="171">
        <f t="shared" si="352"/>
        <v>2000</v>
      </c>
      <c r="CE109" s="171">
        <f t="shared" si="352"/>
        <v>2000</v>
      </c>
      <c r="CF109" s="171" t="e">
        <f t="shared" si="352"/>
        <v>#VALUE!</v>
      </c>
      <c r="CG109" s="171">
        <f t="shared" si="352"/>
        <v>2000</v>
      </c>
      <c r="CH109" s="171">
        <f t="shared" si="352"/>
        <v>2000</v>
      </c>
      <c r="CI109" s="171">
        <f t="shared" si="352"/>
        <v>2000</v>
      </c>
      <c r="CJ109" s="171" t="e">
        <f t="shared" si="352"/>
        <v>#VALUE!</v>
      </c>
      <c r="CK109" s="171">
        <f t="shared" si="352"/>
        <v>2000</v>
      </c>
      <c r="CL109" s="171">
        <f t="shared" si="352"/>
        <v>2000</v>
      </c>
      <c r="CM109" s="171">
        <f t="shared" si="352"/>
        <v>2000</v>
      </c>
      <c r="CN109" s="171" t="e">
        <f t="shared" si="352"/>
        <v>#VALUE!</v>
      </c>
      <c r="CO109" s="171">
        <f t="shared" si="352"/>
        <v>2000</v>
      </c>
      <c r="CP109" s="171">
        <f t="shared" si="352"/>
        <v>2000</v>
      </c>
      <c r="CQ109" s="171">
        <f t="shared" si="352"/>
        <v>2000</v>
      </c>
      <c r="CR109" s="171" t="e">
        <f t="shared" si="352"/>
        <v>#VALUE!</v>
      </c>
      <c r="CS109" s="171">
        <f t="shared" si="352"/>
        <v>2000</v>
      </c>
      <c r="CT109" s="171">
        <f t="shared" si="352"/>
        <v>2000</v>
      </c>
      <c r="CU109" s="171">
        <f t="shared" si="352"/>
        <v>2000</v>
      </c>
      <c r="CV109" s="171" t="e">
        <f t="shared" si="352"/>
        <v>#VALUE!</v>
      </c>
    </row>
    <row r="110" spans="2:126" s="171" customFormat="1" hidden="1" x14ac:dyDescent="0.2"/>
    <row r="111" spans="2:126" s="171" customFormat="1" hidden="1" x14ac:dyDescent="0.2"/>
    <row r="112" spans="2:126" s="171" customFormat="1" hidden="1" x14ac:dyDescent="0.2"/>
    <row r="113" s="171" customFormat="1" hidden="1" x14ac:dyDescent="0.2"/>
    <row r="114" s="171" customFormat="1" hidden="1" x14ac:dyDescent="0.2"/>
    <row r="115" s="171" customFormat="1" hidden="1" x14ac:dyDescent="0.2"/>
    <row r="116" s="171" customFormat="1" hidden="1" x14ac:dyDescent="0.2"/>
    <row r="117" s="171" customFormat="1" hidden="1" x14ac:dyDescent="0.2"/>
    <row r="118" s="171" customFormat="1" hidden="1" x14ac:dyDescent="0.2"/>
    <row r="119" s="171" customFormat="1" hidden="1" x14ac:dyDescent="0.2"/>
    <row r="120" s="171" customFormat="1" hidden="1" x14ac:dyDescent="0.2"/>
    <row r="121" s="171" customFormat="1" hidden="1" x14ac:dyDescent="0.2"/>
    <row r="122" s="171" customFormat="1" hidden="1" x14ac:dyDescent="0.2"/>
    <row r="123" s="171" customFormat="1" hidden="1" x14ac:dyDescent="0.2"/>
    <row r="124" s="171" customFormat="1" hidden="1" x14ac:dyDescent="0.2"/>
    <row r="125" s="171" customFormat="1" hidden="1" x14ac:dyDescent="0.2"/>
    <row r="126" s="171" customFormat="1" hidden="1" x14ac:dyDescent="0.2"/>
    <row r="127" s="171" customFormat="1" hidden="1" x14ac:dyDescent="0.2"/>
    <row r="128" s="171" customFormat="1" hidden="1" x14ac:dyDescent="0.2"/>
    <row r="129" s="171" customFormat="1" hidden="1" x14ac:dyDescent="0.2"/>
    <row r="130" s="171" customFormat="1" hidden="1" x14ac:dyDescent="0.2"/>
    <row r="131" s="171" customFormat="1" hidden="1" x14ac:dyDescent="0.2"/>
    <row r="132" s="171" customFormat="1" hidden="1" x14ac:dyDescent="0.2"/>
    <row r="133" s="171" customFormat="1" hidden="1" x14ac:dyDescent="0.2"/>
    <row r="134" s="171" customFormat="1" hidden="1" x14ac:dyDescent="0.2"/>
    <row r="135" s="171" customFormat="1" hidden="1" x14ac:dyDescent="0.2"/>
    <row r="136" s="171" customFormat="1" hidden="1" x14ac:dyDescent="0.2"/>
    <row r="137" s="171" customFormat="1" hidden="1" x14ac:dyDescent="0.2"/>
    <row r="138" s="171" customFormat="1" hidden="1" x14ac:dyDescent="0.2"/>
    <row r="139" s="171" customFormat="1" hidden="1" x14ac:dyDescent="0.2"/>
    <row r="140" s="171" customFormat="1" hidden="1" x14ac:dyDescent="0.2"/>
    <row r="141" s="171" customFormat="1" hidden="1" x14ac:dyDescent="0.2"/>
    <row r="142" s="171" customFormat="1" hidden="1" x14ac:dyDescent="0.2"/>
    <row r="143" s="171" customFormat="1" hidden="1" x14ac:dyDescent="0.2"/>
    <row r="144" s="171" customFormat="1" hidden="1" x14ac:dyDescent="0.2"/>
    <row r="145" s="171" customFormat="1" hidden="1" x14ac:dyDescent="0.2"/>
    <row r="146" s="171" customFormat="1" hidden="1" x14ac:dyDescent="0.2"/>
    <row r="147" s="171" customFormat="1" hidden="1" x14ac:dyDescent="0.2"/>
    <row r="148" s="171" customFormat="1"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row r="160"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spans="2:2" hidden="1" x14ac:dyDescent="0.2"/>
    <row r="178" spans="2:2" x14ac:dyDescent="0.2">
      <c r="B178" s="1487"/>
    </row>
  </sheetData>
  <sheetProtection algorithmName="SHA-512" hashValue="6CSkQ8uP6Cc9ue9pSolAVfREayEDX+fvaZJgXnTLWpmzCOpNwfwHV4Tg0oQ33UsOxW47fOcSyBZdhgvRJnvIsw==" saltValue="TSsBIx/ZXlg4QrA6pTDU3w==" spinCount="100000" sheet="1" objects="1" scenarios="1"/>
  <mergeCells count="1885">
    <mergeCell ref="C2:AZ2"/>
    <mergeCell ref="B2:B3"/>
    <mergeCell ref="C3:AZ3"/>
    <mergeCell ref="C4:AZ4"/>
    <mergeCell ref="CW2:CW3"/>
    <mergeCell ref="BU40:BX40"/>
    <mergeCell ref="BQ40:BT40"/>
    <mergeCell ref="BM40:BP40"/>
    <mergeCell ref="BI40:BL40"/>
    <mergeCell ref="BE40:BH40"/>
    <mergeCell ref="BA40:BD40"/>
    <mergeCell ref="C14:CW14"/>
    <mergeCell ref="C31:CW31"/>
    <mergeCell ref="C32:CW32"/>
    <mergeCell ref="C39:CW39"/>
    <mergeCell ref="C20:CW20"/>
    <mergeCell ref="BA38:BD38"/>
    <mergeCell ref="BE38:BH38"/>
    <mergeCell ref="BI38:BL38"/>
    <mergeCell ref="BM38:BP38"/>
    <mergeCell ref="BQ38:BT38"/>
    <mergeCell ref="BU38:BX38"/>
    <mergeCell ref="BY38:CB38"/>
    <mergeCell ref="CC38:CF38"/>
    <mergeCell ref="CG38:CJ38"/>
    <mergeCell ref="CK38:CN38"/>
    <mergeCell ref="CO38:CR38"/>
    <mergeCell ref="CS38:CV38"/>
    <mergeCell ref="BA37:BD37"/>
    <mergeCell ref="BE37:BH37"/>
    <mergeCell ref="CO37:CR37"/>
    <mergeCell ref="CG36:CJ36"/>
    <mergeCell ref="CK36:CN36"/>
    <mergeCell ref="CO36:CR36"/>
    <mergeCell ref="CS36:CV36"/>
    <mergeCell ref="CS37:CV37"/>
    <mergeCell ref="BE36:BH36"/>
    <mergeCell ref="BA106:BD106"/>
    <mergeCell ref="BE106:BH106"/>
    <mergeCell ref="BI106:BL106"/>
    <mergeCell ref="BM106:BP106"/>
    <mergeCell ref="BQ106:BT106"/>
    <mergeCell ref="BU106:BX106"/>
    <mergeCell ref="BY106:CB106"/>
    <mergeCell ref="CC106:CF106"/>
    <mergeCell ref="CG106:CJ106"/>
    <mergeCell ref="CK106:CN106"/>
    <mergeCell ref="CO106:CR106"/>
    <mergeCell ref="CS106:CV106"/>
    <mergeCell ref="CG105:CJ105"/>
    <mergeCell ref="CK105:CN105"/>
    <mergeCell ref="CO105:CR105"/>
    <mergeCell ref="CS105:CV105"/>
    <mergeCell ref="BA101:BD101"/>
    <mergeCell ref="BE101:BH101"/>
    <mergeCell ref="BI101:BL101"/>
    <mergeCell ref="BM101:BP101"/>
    <mergeCell ref="BQ101:BT101"/>
    <mergeCell ref="BU101:BX101"/>
    <mergeCell ref="BY101:CB101"/>
    <mergeCell ref="CC101:CF101"/>
    <mergeCell ref="CG101:CJ101"/>
    <mergeCell ref="CK101:CN101"/>
    <mergeCell ref="CO101:CR101"/>
    <mergeCell ref="BA107:BD107"/>
    <mergeCell ref="BE107:BH107"/>
    <mergeCell ref="BI107:BL107"/>
    <mergeCell ref="BM107:BP107"/>
    <mergeCell ref="BQ107:BT107"/>
    <mergeCell ref="BU107:BX107"/>
    <mergeCell ref="BY107:CB107"/>
    <mergeCell ref="CC107:CF107"/>
    <mergeCell ref="CG107:CJ107"/>
    <mergeCell ref="CK107:CN107"/>
    <mergeCell ref="CO107:CR107"/>
    <mergeCell ref="CS107:CV107"/>
    <mergeCell ref="BA104:BD104"/>
    <mergeCell ref="BE104:BH104"/>
    <mergeCell ref="BI104:BL104"/>
    <mergeCell ref="BM104:BP104"/>
    <mergeCell ref="BQ104:BT104"/>
    <mergeCell ref="BU104:BX104"/>
    <mergeCell ref="BY104:CB104"/>
    <mergeCell ref="CC104:CF104"/>
    <mergeCell ref="CG104:CJ104"/>
    <mergeCell ref="CK104:CN104"/>
    <mergeCell ref="CO104:CR104"/>
    <mergeCell ref="CS104:CV104"/>
    <mergeCell ref="BA105:BD105"/>
    <mergeCell ref="BE105:BH105"/>
    <mergeCell ref="BI105:BL105"/>
    <mergeCell ref="BM105:BP105"/>
    <mergeCell ref="BQ105:BT105"/>
    <mergeCell ref="BU105:BX105"/>
    <mergeCell ref="BY105:CB105"/>
    <mergeCell ref="CC105:CF105"/>
    <mergeCell ref="CS101:CV101"/>
    <mergeCell ref="BA102:BD102"/>
    <mergeCell ref="BE102:BH102"/>
    <mergeCell ref="BI102:BL102"/>
    <mergeCell ref="BM102:BP102"/>
    <mergeCell ref="BQ102:BT102"/>
    <mergeCell ref="BU102:BX102"/>
    <mergeCell ref="BY102:CB102"/>
    <mergeCell ref="CC102:CF102"/>
    <mergeCell ref="CG102:CJ102"/>
    <mergeCell ref="CK102:CN102"/>
    <mergeCell ref="CO102:CR102"/>
    <mergeCell ref="CS102:CV102"/>
    <mergeCell ref="CK99:CN99"/>
    <mergeCell ref="CO99:CR99"/>
    <mergeCell ref="CS99:CV99"/>
    <mergeCell ref="C100:CW100"/>
    <mergeCell ref="CG99:CJ99"/>
    <mergeCell ref="Y102:AB102"/>
    <mergeCell ref="AC102:AF102"/>
    <mergeCell ref="AG102:AJ102"/>
    <mergeCell ref="AK102:AN102"/>
    <mergeCell ref="AO102:AR102"/>
    <mergeCell ref="BA93:BD93"/>
    <mergeCell ref="BE93:BH93"/>
    <mergeCell ref="BI93:BL93"/>
    <mergeCell ref="BM93:BP93"/>
    <mergeCell ref="BQ93:BT93"/>
    <mergeCell ref="BU93:BX93"/>
    <mergeCell ref="BY93:CB93"/>
    <mergeCell ref="CC93:CF93"/>
    <mergeCell ref="CG93:CJ93"/>
    <mergeCell ref="CK93:CN93"/>
    <mergeCell ref="CO93:CR93"/>
    <mergeCell ref="CS93:CV93"/>
    <mergeCell ref="BA96:BD96"/>
    <mergeCell ref="BE96:BH96"/>
    <mergeCell ref="BI96:BL96"/>
    <mergeCell ref="BM96:BP96"/>
    <mergeCell ref="BQ96:BT96"/>
    <mergeCell ref="BU96:BX96"/>
    <mergeCell ref="BY96:CB96"/>
    <mergeCell ref="AO96:AR96"/>
    <mergeCell ref="AS96:AV96"/>
    <mergeCell ref="AW96:AZ96"/>
    <mergeCell ref="E99:H99"/>
    <mergeCell ref="I99:L99"/>
    <mergeCell ref="AC99:AF99"/>
    <mergeCell ref="AC95:AF95"/>
    <mergeCell ref="AG95:AJ95"/>
    <mergeCell ref="AK95:AN95"/>
    <mergeCell ref="BA99:BD99"/>
    <mergeCell ref="BE99:BH99"/>
    <mergeCell ref="BI99:BL99"/>
    <mergeCell ref="BM99:BP99"/>
    <mergeCell ref="BQ99:BT99"/>
    <mergeCell ref="BU99:BX99"/>
    <mergeCell ref="BY99:CB99"/>
    <mergeCell ref="CC99:CF99"/>
    <mergeCell ref="Q96:T96"/>
    <mergeCell ref="AO95:AR95"/>
    <mergeCell ref="AS95:AV95"/>
    <mergeCell ref="AW95:AZ95"/>
    <mergeCell ref="BA90:BD90"/>
    <mergeCell ref="BE90:BH90"/>
    <mergeCell ref="BI90:BL90"/>
    <mergeCell ref="BM90:BP90"/>
    <mergeCell ref="BQ90:BT90"/>
    <mergeCell ref="BU90:BX90"/>
    <mergeCell ref="BY90:CB90"/>
    <mergeCell ref="CC90:CF90"/>
    <mergeCell ref="CG90:CJ90"/>
    <mergeCell ref="BA92:BD92"/>
    <mergeCell ref="BE92:BH92"/>
    <mergeCell ref="BI92:BL92"/>
    <mergeCell ref="BM92:BP92"/>
    <mergeCell ref="BQ92:BT92"/>
    <mergeCell ref="BU92:BX92"/>
    <mergeCell ref="BY92:CB92"/>
    <mergeCell ref="CC92:CF92"/>
    <mergeCell ref="CG92:CJ92"/>
    <mergeCell ref="CK90:CN90"/>
    <mergeCell ref="CO90:CR90"/>
    <mergeCell ref="CS90:CV90"/>
    <mergeCell ref="C88:CW88"/>
    <mergeCell ref="AK90:AN90"/>
    <mergeCell ref="AO90:AR90"/>
    <mergeCell ref="E90:H90"/>
    <mergeCell ref="I90:L90"/>
    <mergeCell ref="M90:P90"/>
    <mergeCell ref="Q90:T90"/>
    <mergeCell ref="U90:X90"/>
    <mergeCell ref="BA98:BD98"/>
    <mergeCell ref="BE98:BH98"/>
    <mergeCell ref="BI98:BL98"/>
    <mergeCell ref="BM98:BP98"/>
    <mergeCell ref="BQ98:BT98"/>
    <mergeCell ref="BU98:BX98"/>
    <mergeCell ref="BY98:CB98"/>
    <mergeCell ref="CC98:CF98"/>
    <mergeCell ref="CG98:CJ98"/>
    <mergeCell ref="CK98:CN98"/>
    <mergeCell ref="CO98:CR98"/>
    <mergeCell ref="CS98:CV98"/>
    <mergeCell ref="C97:CW97"/>
    <mergeCell ref="CC96:CF96"/>
    <mergeCell ref="CG96:CJ96"/>
    <mergeCell ref="CK96:CN96"/>
    <mergeCell ref="CO96:CR96"/>
    <mergeCell ref="CS96:CV96"/>
    <mergeCell ref="E96:H96"/>
    <mergeCell ref="I96:L96"/>
    <mergeCell ref="M96:P96"/>
    <mergeCell ref="CK92:CN92"/>
    <mergeCell ref="CO92:CR92"/>
    <mergeCell ref="CS92:CV92"/>
    <mergeCell ref="C91:CW91"/>
    <mergeCell ref="BE95:BH95"/>
    <mergeCell ref="BI95:BL95"/>
    <mergeCell ref="BM95:BP95"/>
    <mergeCell ref="BQ95:BT95"/>
    <mergeCell ref="BU95:BX95"/>
    <mergeCell ref="BY95:CB95"/>
    <mergeCell ref="CC95:CF95"/>
    <mergeCell ref="CG95:CJ95"/>
    <mergeCell ref="CK95:CN95"/>
    <mergeCell ref="CO95:CR95"/>
    <mergeCell ref="CS95:CV95"/>
    <mergeCell ref="C94:CW94"/>
    <mergeCell ref="BA95:BD95"/>
    <mergeCell ref="AS92:AV92"/>
    <mergeCell ref="AW92:AZ92"/>
    <mergeCell ref="Y92:AB92"/>
    <mergeCell ref="AC92:AF92"/>
    <mergeCell ref="AG92:AJ92"/>
    <mergeCell ref="AK92:AN92"/>
    <mergeCell ref="E93:H93"/>
    <mergeCell ref="I93:L93"/>
    <mergeCell ref="Q92:T92"/>
    <mergeCell ref="U92:X92"/>
    <mergeCell ref="Q93:T93"/>
    <mergeCell ref="U93:X93"/>
    <mergeCell ref="Y93:AB93"/>
    <mergeCell ref="AC93:AF93"/>
    <mergeCell ref="AG93:AJ93"/>
    <mergeCell ref="CO80:CR80"/>
    <mergeCell ref="CS80:CV80"/>
    <mergeCell ref="BA83:BD83"/>
    <mergeCell ref="BE83:BH83"/>
    <mergeCell ref="BI83:BL83"/>
    <mergeCell ref="BM83:BP83"/>
    <mergeCell ref="BQ83:BT83"/>
    <mergeCell ref="BU83:BX83"/>
    <mergeCell ref="BA89:BD89"/>
    <mergeCell ref="BE89:BH89"/>
    <mergeCell ref="BI89:BL89"/>
    <mergeCell ref="BM89:BP89"/>
    <mergeCell ref="BQ89:BT89"/>
    <mergeCell ref="BU89:BX89"/>
    <mergeCell ref="BY89:CB89"/>
    <mergeCell ref="CC89:CF89"/>
    <mergeCell ref="CG89:CJ89"/>
    <mergeCell ref="CK89:CN89"/>
    <mergeCell ref="CO89:CR89"/>
    <mergeCell ref="CS89:CV89"/>
    <mergeCell ref="BA87:BD87"/>
    <mergeCell ref="BE87:BH87"/>
    <mergeCell ref="BI87:BL87"/>
    <mergeCell ref="BM87:BP87"/>
    <mergeCell ref="BQ87:BT87"/>
    <mergeCell ref="BU87:BX87"/>
    <mergeCell ref="BY87:CB87"/>
    <mergeCell ref="CC87:CF87"/>
    <mergeCell ref="CG87:CJ87"/>
    <mergeCell ref="CK87:CN87"/>
    <mergeCell ref="CO87:CR87"/>
    <mergeCell ref="CS87:CV87"/>
    <mergeCell ref="BQ79:BT79"/>
    <mergeCell ref="BU79:BX79"/>
    <mergeCell ref="BY79:CB79"/>
    <mergeCell ref="CC79:CF79"/>
    <mergeCell ref="CG79:CJ79"/>
    <mergeCell ref="CK79:CN79"/>
    <mergeCell ref="CO79:CR79"/>
    <mergeCell ref="CS79:CV79"/>
    <mergeCell ref="BA86:BD86"/>
    <mergeCell ref="BE86:BH86"/>
    <mergeCell ref="BI86:BL86"/>
    <mergeCell ref="BM86:BP86"/>
    <mergeCell ref="BQ86:BT86"/>
    <mergeCell ref="BU86:BX86"/>
    <mergeCell ref="BY86:CB86"/>
    <mergeCell ref="CC86:CF86"/>
    <mergeCell ref="CG86:CJ86"/>
    <mergeCell ref="CK86:CN86"/>
    <mergeCell ref="CO86:CR86"/>
    <mergeCell ref="CS86:CV86"/>
    <mergeCell ref="C84:CW84"/>
    <mergeCell ref="C85:CW85"/>
    <mergeCell ref="BA80:BD80"/>
    <mergeCell ref="BE80:BH80"/>
    <mergeCell ref="BI80:BL80"/>
    <mergeCell ref="BM80:BP80"/>
    <mergeCell ref="BQ80:BT80"/>
    <mergeCell ref="BU80:BX80"/>
    <mergeCell ref="BY80:CB80"/>
    <mergeCell ref="CC80:CF80"/>
    <mergeCell ref="CG80:CJ80"/>
    <mergeCell ref="CK80:CN80"/>
    <mergeCell ref="BA76:BD76"/>
    <mergeCell ref="BE76:BH76"/>
    <mergeCell ref="BI76:BL76"/>
    <mergeCell ref="BM76:BP76"/>
    <mergeCell ref="BQ76:BT76"/>
    <mergeCell ref="BU76:BX76"/>
    <mergeCell ref="BY76:CB76"/>
    <mergeCell ref="CC76:CF76"/>
    <mergeCell ref="CG76:CJ76"/>
    <mergeCell ref="CK76:CN76"/>
    <mergeCell ref="CO76:CR76"/>
    <mergeCell ref="CS76:CV76"/>
    <mergeCell ref="BY83:CB83"/>
    <mergeCell ref="CC83:CF83"/>
    <mergeCell ref="CG83:CJ83"/>
    <mergeCell ref="CK83:CN83"/>
    <mergeCell ref="CO83:CR83"/>
    <mergeCell ref="CS83:CV83"/>
    <mergeCell ref="BA78:BD78"/>
    <mergeCell ref="BE78:BH78"/>
    <mergeCell ref="BI78:BL78"/>
    <mergeCell ref="BM78:BP78"/>
    <mergeCell ref="BQ78:BT78"/>
    <mergeCell ref="BU78:BX78"/>
    <mergeCell ref="BY78:CB78"/>
    <mergeCell ref="CC78:CF78"/>
    <mergeCell ref="CG78:CJ78"/>
    <mergeCell ref="CK78:CN78"/>
    <mergeCell ref="BA79:BD79"/>
    <mergeCell ref="BE79:BH79"/>
    <mergeCell ref="BI79:BL79"/>
    <mergeCell ref="BM79:BP79"/>
    <mergeCell ref="BQ75:BT75"/>
    <mergeCell ref="BU75:BX75"/>
    <mergeCell ref="BY75:CB75"/>
    <mergeCell ref="CC75:CF75"/>
    <mergeCell ref="CG75:CJ75"/>
    <mergeCell ref="CK75:CN75"/>
    <mergeCell ref="CO75:CR75"/>
    <mergeCell ref="CS75:CV75"/>
    <mergeCell ref="C74:CW74"/>
    <mergeCell ref="BA66:BD66"/>
    <mergeCell ref="BE66:BH66"/>
    <mergeCell ref="BI66:BL66"/>
    <mergeCell ref="BM66:BP66"/>
    <mergeCell ref="BQ66:BT66"/>
    <mergeCell ref="BU66:BX66"/>
    <mergeCell ref="BY66:CB66"/>
    <mergeCell ref="CC66:CF66"/>
    <mergeCell ref="CG66:CJ66"/>
    <mergeCell ref="CK66:CN66"/>
    <mergeCell ref="CO66:CR66"/>
    <mergeCell ref="CS66:CV66"/>
    <mergeCell ref="BA73:BD73"/>
    <mergeCell ref="BE73:BH73"/>
    <mergeCell ref="BI73:BL73"/>
    <mergeCell ref="BM73:BP73"/>
    <mergeCell ref="BQ73:BT73"/>
    <mergeCell ref="BU73:BX73"/>
    <mergeCell ref="BY73:CB73"/>
    <mergeCell ref="CC73:CF73"/>
    <mergeCell ref="CG73:CJ73"/>
    <mergeCell ref="CK73:CN73"/>
    <mergeCell ref="CO73:CR73"/>
    <mergeCell ref="CS73:CV73"/>
    <mergeCell ref="C67:CW67"/>
    <mergeCell ref="BA52:BD52"/>
    <mergeCell ref="BE52:BH52"/>
    <mergeCell ref="BI52:BL52"/>
    <mergeCell ref="BM52:BP52"/>
    <mergeCell ref="BQ52:BT52"/>
    <mergeCell ref="BU52:BX52"/>
    <mergeCell ref="BY52:CB52"/>
    <mergeCell ref="CC52:CF52"/>
    <mergeCell ref="CG52:CJ52"/>
    <mergeCell ref="CK52:CN52"/>
    <mergeCell ref="CO52:CR52"/>
    <mergeCell ref="CS52:CV52"/>
    <mergeCell ref="BA59:BD59"/>
    <mergeCell ref="BE59:BH59"/>
    <mergeCell ref="BI59:BL59"/>
    <mergeCell ref="BM59:BP59"/>
    <mergeCell ref="BQ59:BT59"/>
    <mergeCell ref="BU59:BX59"/>
    <mergeCell ref="BY59:CB59"/>
    <mergeCell ref="CC59:CF59"/>
    <mergeCell ref="CG59:CJ59"/>
    <mergeCell ref="CK59:CN59"/>
    <mergeCell ref="CO59:CR59"/>
    <mergeCell ref="CS59:CV59"/>
    <mergeCell ref="C53:CW53"/>
    <mergeCell ref="BA72:BD72"/>
    <mergeCell ref="BE72:BH72"/>
    <mergeCell ref="BI72:BL72"/>
    <mergeCell ref="BM72:BP72"/>
    <mergeCell ref="BQ72:BT72"/>
    <mergeCell ref="CS48:CV48"/>
    <mergeCell ref="BA55:BD55"/>
    <mergeCell ref="BE55:BH55"/>
    <mergeCell ref="BI55:BL55"/>
    <mergeCell ref="BM55:BP55"/>
    <mergeCell ref="BQ55:BT55"/>
    <mergeCell ref="BU55:BX55"/>
    <mergeCell ref="BY55:CB55"/>
    <mergeCell ref="CC55:CF55"/>
    <mergeCell ref="CG55:CJ55"/>
    <mergeCell ref="CK57:CN57"/>
    <mergeCell ref="CO57:CR57"/>
    <mergeCell ref="CS57:CV57"/>
    <mergeCell ref="CC51:CF51"/>
    <mergeCell ref="CG51:CJ51"/>
    <mergeCell ref="CK51:CN51"/>
    <mergeCell ref="CO51:CR51"/>
    <mergeCell ref="BQ49:BT49"/>
    <mergeCell ref="BU49:BX49"/>
    <mergeCell ref="BY49:CB49"/>
    <mergeCell ref="CC49:CF49"/>
    <mergeCell ref="CG49:CJ49"/>
    <mergeCell ref="CK49:CN49"/>
    <mergeCell ref="CO49:CR49"/>
    <mergeCell ref="BM56:BP56"/>
    <mergeCell ref="BQ56:BT56"/>
    <mergeCell ref="BU56:BX56"/>
    <mergeCell ref="CK50:CN50"/>
    <mergeCell ref="CO50:CR50"/>
    <mergeCell ref="CS50:CV50"/>
    <mergeCell ref="CK55:CN55"/>
    <mergeCell ref="CO55:CR55"/>
    <mergeCell ref="BA43:BD43"/>
    <mergeCell ref="BU72:BX72"/>
    <mergeCell ref="BY72:CB72"/>
    <mergeCell ref="CC72:CF72"/>
    <mergeCell ref="CG72:CJ72"/>
    <mergeCell ref="CK72:CN72"/>
    <mergeCell ref="CO72:CR72"/>
    <mergeCell ref="CS72:CV72"/>
    <mergeCell ref="BA51:BD51"/>
    <mergeCell ref="BE51:BH51"/>
    <mergeCell ref="BI51:BL51"/>
    <mergeCell ref="BM51:BP51"/>
    <mergeCell ref="BQ51:BT51"/>
    <mergeCell ref="BU51:BX51"/>
    <mergeCell ref="BY51:CB51"/>
    <mergeCell ref="BQ58:BT58"/>
    <mergeCell ref="BU58:BX58"/>
    <mergeCell ref="BY58:CB58"/>
    <mergeCell ref="CC58:CF58"/>
    <mergeCell ref="CG58:CJ58"/>
    <mergeCell ref="BE64:BH64"/>
    <mergeCell ref="BI64:BL64"/>
    <mergeCell ref="BM64:BP64"/>
    <mergeCell ref="BQ64:BT64"/>
    <mergeCell ref="BQ65:BT65"/>
    <mergeCell ref="BU65:BX65"/>
    <mergeCell ref="BY65:CB65"/>
    <mergeCell ref="CC65:CF65"/>
    <mergeCell ref="CG65:CJ65"/>
    <mergeCell ref="CK65:CN65"/>
    <mergeCell ref="CO65:CR65"/>
    <mergeCell ref="CS65:CV65"/>
    <mergeCell ref="CG69:CJ69"/>
    <mergeCell ref="CK69:CN69"/>
    <mergeCell ref="CO69:CR69"/>
    <mergeCell ref="CS69:CV69"/>
    <mergeCell ref="BE70:BH70"/>
    <mergeCell ref="BI70:BL70"/>
    <mergeCell ref="BM70:BP70"/>
    <mergeCell ref="BQ70:BT70"/>
    <mergeCell ref="BU70:BX70"/>
    <mergeCell ref="BY70:CB70"/>
    <mergeCell ref="CC70:CF70"/>
    <mergeCell ref="BA70:BD70"/>
    <mergeCell ref="BA44:BD44"/>
    <mergeCell ref="BE44:BH44"/>
    <mergeCell ref="BI44:BL44"/>
    <mergeCell ref="BM44:BP44"/>
    <mergeCell ref="BQ44:BT44"/>
    <mergeCell ref="BU44:BX44"/>
    <mergeCell ref="BY44:CB44"/>
    <mergeCell ref="CC44:CF44"/>
    <mergeCell ref="CG44:CJ44"/>
    <mergeCell ref="CK44:CN44"/>
    <mergeCell ref="CO44:CR44"/>
    <mergeCell ref="CS44:CV44"/>
    <mergeCell ref="BA45:BD45"/>
    <mergeCell ref="BE45:BH45"/>
    <mergeCell ref="BA57:BD57"/>
    <mergeCell ref="BE57:BH57"/>
    <mergeCell ref="BI57:BL57"/>
    <mergeCell ref="BM57:BP57"/>
    <mergeCell ref="BQ57:BT57"/>
    <mergeCell ref="BU57:BX57"/>
    <mergeCell ref="CK48:CN48"/>
    <mergeCell ref="CO48:CR48"/>
    <mergeCell ref="CS45:CV45"/>
    <mergeCell ref="BA71:BD71"/>
    <mergeCell ref="BE71:BH71"/>
    <mergeCell ref="BI71:BL71"/>
    <mergeCell ref="BM71:BP71"/>
    <mergeCell ref="BQ71:BT71"/>
    <mergeCell ref="BU71:BX71"/>
    <mergeCell ref="BY71:CB71"/>
    <mergeCell ref="CC71:CF71"/>
    <mergeCell ref="CG71:CJ71"/>
    <mergeCell ref="CK71:CN71"/>
    <mergeCell ref="CO71:CR71"/>
    <mergeCell ref="CS71:CV71"/>
    <mergeCell ref="BA65:BD65"/>
    <mergeCell ref="BE65:BH65"/>
    <mergeCell ref="BI65:BL65"/>
    <mergeCell ref="BM65:BP65"/>
    <mergeCell ref="CS49:CV49"/>
    <mergeCell ref="CG70:CJ70"/>
    <mergeCell ref="CK70:CN70"/>
    <mergeCell ref="CO70:CR70"/>
    <mergeCell ref="CS70:CV70"/>
    <mergeCell ref="BA69:BD69"/>
    <mergeCell ref="BE69:BH69"/>
    <mergeCell ref="BI69:BL69"/>
    <mergeCell ref="BM69:BP69"/>
    <mergeCell ref="BQ69:BT69"/>
    <mergeCell ref="BU69:BX69"/>
    <mergeCell ref="BY69:CB69"/>
    <mergeCell ref="CC69:CF69"/>
    <mergeCell ref="BI43:BL43"/>
    <mergeCell ref="BM43:BP43"/>
    <mergeCell ref="CG43:CJ43"/>
    <mergeCell ref="CK43:CN43"/>
    <mergeCell ref="CO43:CR43"/>
    <mergeCell ref="CS43:CV43"/>
    <mergeCell ref="CG42:CJ42"/>
    <mergeCell ref="CK42:CN42"/>
    <mergeCell ref="CO42:CR42"/>
    <mergeCell ref="CS42:CV42"/>
    <mergeCell ref="BQ43:BT43"/>
    <mergeCell ref="BU43:BX43"/>
    <mergeCell ref="BY43:CB43"/>
    <mergeCell ref="CC43:CF43"/>
    <mergeCell ref="BI45:BL45"/>
    <mergeCell ref="BM45:BP45"/>
    <mergeCell ref="BQ45:BT45"/>
    <mergeCell ref="BU45:BX45"/>
    <mergeCell ref="BY45:CB45"/>
    <mergeCell ref="CC45:CF45"/>
    <mergeCell ref="CG45:CJ45"/>
    <mergeCell ref="CK45:CN45"/>
    <mergeCell ref="CO45:CR45"/>
    <mergeCell ref="CS40:CV40"/>
    <mergeCell ref="CO40:CR40"/>
    <mergeCell ref="CK40:CN40"/>
    <mergeCell ref="CG40:CJ40"/>
    <mergeCell ref="CC40:CF40"/>
    <mergeCell ref="BY40:CB40"/>
    <mergeCell ref="CS61:CV61"/>
    <mergeCell ref="BA56:BD56"/>
    <mergeCell ref="BE56:BH56"/>
    <mergeCell ref="BI56:BL56"/>
    <mergeCell ref="BA35:BD35"/>
    <mergeCell ref="BE35:BH35"/>
    <mergeCell ref="BI35:BL35"/>
    <mergeCell ref="BM35:BP35"/>
    <mergeCell ref="BQ35:BT35"/>
    <mergeCell ref="BU35:BX35"/>
    <mergeCell ref="BY35:CB35"/>
    <mergeCell ref="CC35:CF35"/>
    <mergeCell ref="CG35:CJ35"/>
    <mergeCell ref="CK35:CN35"/>
    <mergeCell ref="CO35:CR35"/>
    <mergeCell ref="CS35:CV35"/>
    <mergeCell ref="BA42:BD42"/>
    <mergeCell ref="BE42:BH42"/>
    <mergeCell ref="BI42:BL42"/>
    <mergeCell ref="BM42:BP42"/>
    <mergeCell ref="BQ42:BT42"/>
    <mergeCell ref="BU42:BX42"/>
    <mergeCell ref="BY42:CB42"/>
    <mergeCell ref="CC42:CF42"/>
    <mergeCell ref="BA36:BD36"/>
    <mergeCell ref="BY36:CB36"/>
    <mergeCell ref="CC36:CF36"/>
    <mergeCell ref="BY37:CB37"/>
    <mergeCell ref="CC37:CF37"/>
    <mergeCell ref="CG37:CJ37"/>
    <mergeCell ref="CK37:CN37"/>
    <mergeCell ref="BA62:BD62"/>
    <mergeCell ref="BE62:BH62"/>
    <mergeCell ref="BI62:BL62"/>
    <mergeCell ref="BM62:BP62"/>
    <mergeCell ref="BQ62:BT62"/>
    <mergeCell ref="BU62:BX62"/>
    <mergeCell ref="BY62:CB62"/>
    <mergeCell ref="CC62:CF62"/>
    <mergeCell ref="CG62:CJ62"/>
    <mergeCell ref="CK62:CN62"/>
    <mergeCell ref="BA49:BD49"/>
    <mergeCell ref="BE49:BH49"/>
    <mergeCell ref="BI49:BL49"/>
    <mergeCell ref="BM49:BP49"/>
    <mergeCell ref="BY47:CB47"/>
    <mergeCell ref="CC47:CF47"/>
    <mergeCell ref="CG47:CJ47"/>
    <mergeCell ref="BY56:CB56"/>
    <mergeCell ref="CC56:CF56"/>
    <mergeCell ref="CG56:CJ56"/>
    <mergeCell ref="CK56:CN56"/>
    <mergeCell ref="BQ50:BT50"/>
    <mergeCell ref="BU50:BX50"/>
    <mergeCell ref="BY50:CB50"/>
    <mergeCell ref="CC50:CF50"/>
    <mergeCell ref="CG50:CJ50"/>
    <mergeCell ref="BE43:BH43"/>
    <mergeCell ref="CO62:CR62"/>
    <mergeCell ref="CS62:CV62"/>
    <mergeCell ref="CS51:CV51"/>
    <mergeCell ref="BA58:BD58"/>
    <mergeCell ref="BE58:BH58"/>
    <mergeCell ref="BI58:BL58"/>
    <mergeCell ref="BM58:BP58"/>
    <mergeCell ref="BA61:BD61"/>
    <mergeCell ref="BE61:BH61"/>
    <mergeCell ref="BI61:BL61"/>
    <mergeCell ref="BM61:BP61"/>
    <mergeCell ref="BQ61:BT61"/>
    <mergeCell ref="BU61:BX61"/>
    <mergeCell ref="BY61:CB61"/>
    <mergeCell ref="CC61:CF61"/>
    <mergeCell ref="CG61:CJ61"/>
    <mergeCell ref="CK61:CN61"/>
    <mergeCell ref="CO61:CR61"/>
    <mergeCell ref="CO56:CR56"/>
    <mergeCell ref="CS56:CV56"/>
    <mergeCell ref="CK58:CN58"/>
    <mergeCell ref="CO58:CR58"/>
    <mergeCell ref="CS58:CV58"/>
    <mergeCell ref="CS55:CV55"/>
    <mergeCell ref="BY57:CB57"/>
    <mergeCell ref="CC57:CF57"/>
    <mergeCell ref="CG57:CJ57"/>
    <mergeCell ref="BA34:BD34"/>
    <mergeCell ref="BE34:BH34"/>
    <mergeCell ref="BI34:BL34"/>
    <mergeCell ref="BM34:BP34"/>
    <mergeCell ref="BQ34:BT34"/>
    <mergeCell ref="BU34:BX34"/>
    <mergeCell ref="BY34:CB34"/>
    <mergeCell ref="CC34:CF34"/>
    <mergeCell ref="CG34:CJ34"/>
    <mergeCell ref="CK34:CN34"/>
    <mergeCell ref="CO34:CR34"/>
    <mergeCell ref="CS34:CV34"/>
    <mergeCell ref="BA41:BD41"/>
    <mergeCell ref="BE41:BH41"/>
    <mergeCell ref="BI41:BL41"/>
    <mergeCell ref="BM41:BP41"/>
    <mergeCell ref="BQ41:BT41"/>
    <mergeCell ref="BU41:BX41"/>
    <mergeCell ref="BY41:CB41"/>
    <mergeCell ref="CC41:CF41"/>
    <mergeCell ref="CG41:CJ41"/>
    <mergeCell ref="CK41:CN41"/>
    <mergeCell ref="CO41:CR41"/>
    <mergeCell ref="CS41:CV41"/>
    <mergeCell ref="BI37:BL37"/>
    <mergeCell ref="BM37:BP37"/>
    <mergeCell ref="BQ37:BT37"/>
    <mergeCell ref="BU37:BX37"/>
    <mergeCell ref="BI36:BL36"/>
    <mergeCell ref="BM36:BP36"/>
    <mergeCell ref="BQ36:BT36"/>
    <mergeCell ref="BU36:BX36"/>
    <mergeCell ref="BA68:BD68"/>
    <mergeCell ref="BE68:BH68"/>
    <mergeCell ref="BI68:BL68"/>
    <mergeCell ref="BM68:BP68"/>
    <mergeCell ref="BQ68:BT68"/>
    <mergeCell ref="BU68:BX68"/>
    <mergeCell ref="BY68:CB68"/>
    <mergeCell ref="CC68:CF68"/>
    <mergeCell ref="CG68:CJ68"/>
    <mergeCell ref="CK68:CN68"/>
    <mergeCell ref="CO68:CR68"/>
    <mergeCell ref="CS68:CV68"/>
    <mergeCell ref="BA63:BD63"/>
    <mergeCell ref="BE63:BH63"/>
    <mergeCell ref="BI63:BL63"/>
    <mergeCell ref="BM63:BP63"/>
    <mergeCell ref="BQ63:BT63"/>
    <mergeCell ref="BU63:BX63"/>
    <mergeCell ref="BY63:CB63"/>
    <mergeCell ref="CC63:CF63"/>
    <mergeCell ref="CG63:CJ63"/>
    <mergeCell ref="CK63:CN63"/>
    <mergeCell ref="CO63:CR63"/>
    <mergeCell ref="CS63:CV63"/>
    <mergeCell ref="BU64:BX64"/>
    <mergeCell ref="BY64:CB64"/>
    <mergeCell ref="CC64:CF64"/>
    <mergeCell ref="CG64:CJ64"/>
    <mergeCell ref="CK64:CN64"/>
    <mergeCell ref="CO64:CR64"/>
    <mergeCell ref="CS64:CV64"/>
    <mergeCell ref="BA64:BD64"/>
    <mergeCell ref="CG30:CJ30"/>
    <mergeCell ref="CK30:CN30"/>
    <mergeCell ref="CO30:CR30"/>
    <mergeCell ref="CS30:CV30"/>
    <mergeCell ref="CK47:CN47"/>
    <mergeCell ref="CO47:CR47"/>
    <mergeCell ref="CS47:CV47"/>
    <mergeCell ref="BA54:BD54"/>
    <mergeCell ref="BE54:BH54"/>
    <mergeCell ref="BI54:BL54"/>
    <mergeCell ref="BM54:BP54"/>
    <mergeCell ref="BQ54:BT54"/>
    <mergeCell ref="BU54:BX54"/>
    <mergeCell ref="BY54:CB54"/>
    <mergeCell ref="CC54:CF54"/>
    <mergeCell ref="CG54:CJ54"/>
    <mergeCell ref="CK54:CN54"/>
    <mergeCell ref="CO54:CR54"/>
    <mergeCell ref="CS54:CV54"/>
    <mergeCell ref="BA48:BD48"/>
    <mergeCell ref="BE48:BH48"/>
    <mergeCell ref="BI48:BL48"/>
    <mergeCell ref="BM48:BP48"/>
    <mergeCell ref="BQ48:BT48"/>
    <mergeCell ref="BU48:BX48"/>
    <mergeCell ref="BY48:CB48"/>
    <mergeCell ref="CC48:CF48"/>
    <mergeCell ref="CG48:CJ48"/>
    <mergeCell ref="BA50:BD50"/>
    <mergeCell ref="BE50:BH50"/>
    <mergeCell ref="BI50:BL50"/>
    <mergeCell ref="BM50:BP50"/>
    <mergeCell ref="BA29:BD29"/>
    <mergeCell ref="BE29:BH29"/>
    <mergeCell ref="BI29:BL29"/>
    <mergeCell ref="BM29:BP29"/>
    <mergeCell ref="BQ29:BT29"/>
    <mergeCell ref="BU29:BX29"/>
    <mergeCell ref="BY29:CB29"/>
    <mergeCell ref="CC29:CF29"/>
    <mergeCell ref="CG29:CJ29"/>
    <mergeCell ref="CK29:CN29"/>
    <mergeCell ref="CO29:CR29"/>
    <mergeCell ref="CS29:CV29"/>
    <mergeCell ref="BA33:BD33"/>
    <mergeCell ref="BE33:BH33"/>
    <mergeCell ref="BI33:BL33"/>
    <mergeCell ref="BM33:BP33"/>
    <mergeCell ref="BQ33:BT33"/>
    <mergeCell ref="BU33:BX33"/>
    <mergeCell ref="BY33:CB33"/>
    <mergeCell ref="CC33:CF33"/>
    <mergeCell ref="CG33:CJ33"/>
    <mergeCell ref="CK33:CN33"/>
    <mergeCell ref="CO33:CR33"/>
    <mergeCell ref="CS33:CV33"/>
    <mergeCell ref="BA30:BD30"/>
    <mergeCell ref="BE30:BH30"/>
    <mergeCell ref="BI30:BL30"/>
    <mergeCell ref="BM30:BP30"/>
    <mergeCell ref="BQ30:BT30"/>
    <mergeCell ref="BU30:BX30"/>
    <mergeCell ref="BY30:CB30"/>
    <mergeCell ref="CC30:CF30"/>
    <mergeCell ref="BA27:BD27"/>
    <mergeCell ref="BE27:BH27"/>
    <mergeCell ref="BI27:BL27"/>
    <mergeCell ref="BM27:BP27"/>
    <mergeCell ref="BQ27:BT27"/>
    <mergeCell ref="BU27:BX27"/>
    <mergeCell ref="BY27:CB27"/>
    <mergeCell ref="CC27:CF27"/>
    <mergeCell ref="CG27:CJ27"/>
    <mergeCell ref="CK27:CN27"/>
    <mergeCell ref="CO27:CR27"/>
    <mergeCell ref="CS27:CV27"/>
    <mergeCell ref="BA28:BD28"/>
    <mergeCell ref="BE28:BH28"/>
    <mergeCell ref="BI28:BL28"/>
    <mergeCell ref="BM28:BP28"/>
    <mergeCell ref="BQ28:BT28"/>
    <mergeCell ref="BU28:BX28"/>
    <mergeCell ref="BY28:CB28"/>
    <mergeCell ref="CC28:CF28"/>
    <mergeCell ref="CG28:CJ28"/>
    <mergeCell ref="CK28:CN28"/>
    <mergeCell ref="CO28:CR28"/>
    <mergeCell ref="CS28:CV28"/>
    <mergeCell ref="BA25:BD25"/>
    <mergeCell ref="BE25:BH25"/>
    <mergeCell ref="BI25:BL25"/>
    <mergeCell ref="BM25:BP25"/>
    <mergeCell ref="BQ25:BT25"/>
    <mergeCell ref="BU25:BX25"/>
    <mergeCell ref="BY25:CB25"/>
    <mergeCell ref="CC25:CF25"/>
    <mergeCell ref="CG25:CJ25"/>
    <mergeCell ref="CK25:CN25"/>
    <mergeCell ref="CO25:CR25"/>
    <mergeCell ref="CS25:CV25"/>
    <mergeCell ref="BA26:BD26"/>
    <mergeCell ref="BE26:BH26"/>
    <mergeCell ref="BI26:BL26"/>
    <mergeCell ref="BM26:BP26"/>
    <mergeCell ref="BQ26:BT26"/>
    <mergeCell ref="BU26:BX26"/>
    <mergeCell ref="BY26:CB26"/>
    <mergeCell ref="CC26:CF26"/>
    <mergeCell ref="CG26:CJ26"/>
    <mergeCell ref="CK26:CN26"/>
    <mergeCell ref="CO26:CR26"/>
    <mergeCell ref="CS26:CV26"/>
    <mergeCell ref="BA23:BD23"/>
    <mergeCell ref="BE23:BH23"/>
    <mergeCell ref="BI23:BL23"/>
    <mergeCell ref="BM23:BP23"/>
    <mergeCell ref="BQ23:BT23"/>
    <mergeCell ref="BU23:BX23"/>
    <mergeCell ref="BY23:CB23"/>
    <mergeCell ref="CC23:CF23"/>
    <mergeCell ref="CG23:CJ23"/>
    <mergeCell ref="CK23:CN23"/>
    <mergeCell ref="CO23:CR23"/>
    <mergeCell ref="CS23:CV23"/>
    <mergeCell ref="BA24:BD24"/>
    <mergeCell ref="BE24:BH24"/>
    <mergeCell ref="BI24:BL24"/>
    <mergeCell ref="BM24:BP24"/>
    <mergeCell ref="BQ24:BT24"/>
    <mergeCell ref="BU24:BX24"/>
    <mergeCell ref="BY24:CB24"/>
    <mergeCell ref="CC24:CF24"/>
    <mergeCell ref="CG24:CJ24"/>
    <mergeCell ref="CK24:CN24"/>
    <mergeCell ref="CO24:CR24"/>
    <mergeCell ref="CS24:CV24"/>
    <mergeCell ref="BA21:BD21"/>
    <mergeCell ref="BE21:BH21"/>
    <mergeCell ref="BI21:BL21"/>
    <mergeCell ref="BM21:BP21"/>
    <mergeCell ref="BQ21:BT21"/>
    <mergeCell ref="BU21:BX21"/>
    <mergeCell ref="BY21:CB21"/>
    <mergeCell ref="CC21:CF21"/>
    <mergeCell ref="CG21:CJ21"/>
    <mergeCell ref="CK21:CN21"/>
    <mergeCell ref="CO21:CR21"/>
    <mergeCell ref="CS21:CV21"/>
    <mergeCell ref="BA22:BD22"/>
    <mergeCell ref="BE22:BH22"/>
    <mergeCell ref="BI22:BL22"/>
    <mergeCell ref="BM22:BP22"/>
    <mergeCell ref="BQ22:BT22"/>
    <mergeCell ref="BU22:BX22"/>
    <mergeCell ref="BY22:CB22"/>
    <mergeCell ref="CC22:CF22"/>
    <mergeCell ref="CG22:CJ22"/>
    <mergeCell ref="CK22:CN22"/>
    <mergeCell ref="CO22:CR22"/>
    <mergeCell ref="CS22:CV22"/>
    <mergeCell ref="BA19:BD19"/>
    <mergeCell ref="BE19:BH19"/>
    <mergeCell ref="BI19:BL19"/>
    <mergeCell ref="BM19:BP19"/>
    <mergeCell ref="BQ19:BT19"/>
    <mergeCell ref="BU19:BX19"/>
    <mergeCell ref="BY19:CB19"/>
    <mergeCell ref="CC19:CF19"/>
    <mergeCell ref="CG19:CJ19"/>
    <mergeCell ref="CK19:CN19"/>
    <mergeCell ref="CO19:CR19"/>
    <mergeCell ref="CS19:CV19"/>
    <mergeCell ref="BA17:BD17"/>
    <mergeCell ref="BE17:BH17"/>
    <mergeCell ref="BI17:BL17"/>
    <mergeCell ref="BM17:BP17"/>
    <mergeCell ref="BQ17:BT17"/>
    <mergeCell ref="BU17:BX17"/>
    <mergeCell ref="BY17:CB17"/>
    <mergeCell ref="CC17:CF17"/>
    <mergeCell ref="CG17:CJ17"/>
    <mergeCell ref="CK17:CN17"/>
    <mergeCell ref="CO17:CR17"/>
    <mergeCell ref="CS17:CV17"/>
    <mergeCell ref="BA18:BD18"/>
    <mergeCell ref="BE18:BH18"/>
    <mergeCell ref="BI18:BL18"/>
    <mergeCell ref="BM18:BP18"/>
    <mergeCell ref="BQ18:BT18"/>
    <mergeCell ref="BU18:BX18"/>
    <mergeCell ref="BY18:CB18"/>
    <mergeCell ref="CC18:CF18"/>
    <mergeCell ref="CK18:CN18"/>
    <mergeCell ref="CO18:CR18"/>
    <mergeCell ref="CS18:CV18"/>
    <mergeCell ref="BA15:BD15"/>
    <mergeCell ref="BE15:BH15"/>
    <mergeCell ref="BI15:BL15"/>
    <mergeCell ref="BM15:BP15"/>
    <mergeCell ref="BQ15:BT15"/>
    <mergeCell ref="BU15:BX15"/>
    <mergeCell ref="BY15:CB15"/>
    <mergeCell ref="CC15:CF15"/>
    <mergeCell ref="CG15:CJ15"/>
    <mergeCell ref="CK15:CN15"/>
    <mergeCell ref="CO15:CR15"/>
    <mergeCell ref="CS15:CV15"/>
    <mergeCell ref="BA16:BD16"/>
    <mergeCell ref="BE16:BH16"/>
    <mergeCell ref="BI16:BL16"/>
    <mergeCell ref="BM16:BP16"/>
    <mergeCell ref="BQ16:BT16"/>
    <mergeCell ref="BU16:BX16"/>
    <mergeCell ref="BY16:CB16"/>
    <mergeCell ref="CC16:CF16"/>
    <mergeCell ref="CG16:CJ16"/>
    <mergeCell ref="CK16:CN16"/>
    <mergeCell ref="CO16:CR16"/>
    <mergeCell ref="CS16:CV16"/>
    <mergeCell ref="BD12:BD13"/>
    <mergeCell ref="BE12:BG13"/>
    <mergeCell ref="BH12:BH13"/>
    <mergeCell ref="BI12:BK13"/>
    <mergeCell ref="BL12:BL13"/>
    <mergeCell ref="BM12:BO13"/>
    <mergeCell ref="BP12:BP13"/>
    <mergeCell ref="BQ12:BS13"/>
    <mergeCell ref="BT12:BT13"/>
    <mergeCell ref="BU12:BW13"/>
    <mergeCell ref="BX12:BX13"/>
    <mergeCell ref="BY12:CA13"/>
    <mergeCell ref="CB12:CB13"/>
    <mergeCell ref="CC12:CE13"/>
    <mergeCell ref="CF12:CF13"/>
    <mergeCell ref="CG12:CI13"/>
    <mergeCell ref="CG18:CJ18"/>
    <mergeCell ref="AS106:AV106"/>
    <mergeCell ref="AW106:AZ106"/>
    <mergeCell ref="E107:H107"/>
    <mergeCell ref="I107:L107"/>
    <mergeCell ref="M107:P107"/>
    <mergeCell ref="Q107:T107"/>
    <mergeCell ref="U107:X107"/>
    <mergeCell ref="Y107:AB107"/>
    <mergeCell ref="AC107:AF107"/>
    <mergeCell ref="AG107:AJ107"/>
    <mergeCell ref="AK107:AN107"/>
    <mergeCell ref="AO107:AR107"/>
    <mergeCell ref="AS107:AV107"/>
    <mergeCell ref="AW107:AZ107"/>
    <mergeCell ref="Y106:AB106"/>
    <mergeCell ref="AC106:AF106"/>
    <mergeCell ref="AG106:AJ106"/>
    <mergeCell ref="AK106:AN106"/>
    <mergeCell ref="AO106:AR106"/>
    <mergeCell ref="E106:H106"/>
    <mergeCell ref="I106:L106"/>
    <mergeCell ref="M106:P106"/>
    <mergeCell ref="Q106:T106"/>
    <mergeCell ref="U106:X106"/>
    <mergeCell ref="Y105:AB105"/>
    <mergeCell ref="AC105:AF105"/>
    <mergeCell ref="AG105:AJ105"/>
    <mergeCell ref="AK105:AN105"/>
    <mergeCell ref="AO105:AR105"/>
    <mergeCell ref="E105:H105"/>
    <mergeCell ref="I105:L105"/>
    <mergeCell ref="M105:P105"/>
    <mergeCell ref="Q105:T105"/>
    <mergeCell ref="U105:X105"/>
    <mergeCell ref="E104:H104"/>
    <mergeCell ref="I104:L104"/>
    <mergeCell ref="M104:P104"/>
    <mergeCell ref="Q104:T104"/>
    <mergeCell ref="U104:X104"/>
    <mergeCell ref="Y104:AB104"/>
    <mergeCell ref="AC104:AF104"/>
    <mergeCell ref="AG104:AJ104"/>
    <mergeCell ref="AK104:AN104"/>
    <mergeCell ref="AO104:AR104"/>
    <mergeCell ref="I63:L63"/>
    <mergeCell ref="AO63:AR63"/>
    <mergeCell ref="Q102:T102"/>
    <mergeCell ref="U102:X102"/>
    <mergeCell ref="AS105:AV105"/>
    <mergeCell ref="AW105:AZ105"/>
    <mergeCell ref="E101:H101"/>
    <mergeCell ref="I101:L101"/>
    <mergeCell ref="M101:P101"/>
    <mergeCell ref="Q101:T101"/>
    <mergeCell ref="U101:X101"/>
    <mergeCell ref="Y101:AB101"/>
    <mergeCell ref="AC101:AF101"/>
    <mergeCell ref="AG101:AJ101"/>
    <mergeCell ref="AK101:AN101"/>
    <mergeCell ref="AO101:AR101"/>
    <mergeCell ref="E68:H68"/>
    <mergeCell ref="I68:L68"/>
    <mergeCell ref="AS102:AV102"/>
    <mergeCell ref="AW102:AZ102"/>
    <mergeCell ref="AS104:AV104"/>
    <mergeCell ref="AW104:AZ104"/>
    <mergeCell ref="E102:H102"/>
    <mergeCell ref="I102:L102"/>
    <mergeCell ref="M102:P102"/>
    <mergeCell ref="AW72:AZ72"/>
    <mergeCell ref="Q72:T72"/>
    <mergeCell ref="U72:X72"/>
    <mergeCell ref="AK72:AN72"/>
    <mergeCell ref="AO72:AR72"/>
    <mergeCell ref="E72:H72"/>
    <mergeCell ref="I72:L72"/>
    <mergeCell ref="BE47:BH47"/>
    <mergeCell ref="BI47:BL47"/>
    <mergeCell ref="BM47:BP47"/>
    <mergeCell ref="BQ47:BT47"/>
    <mergeCell ref="Y72:AB72"/>
    <mergeCell ref="AC72:AF72"/>
    <mergeCell ref="AG72:AJ72"/>
    <mergeCell ref="BU47:BX47"/>
    <mergeCell ref="AO54:AR54"/>
    <mergeCell ref="AS52:AV52"/>
    <mergeCell ref="I56:L56"/>
    <mergeCell ref="M56:P56"/>
    <mergeCell ref="Q56:T56"/>
    <mergeCell ref="U56:X56"/>
    <mergeCell ref="AS55:AV55"/>
    <mergeCell ref="AS58:AV58"/>
    <mergeCell ref="Q58:T58"/>
    <mergeCell ref="U58:X58"/>
    <mergeCell ref="U64:X64"/>
    <mergeCell ref="Y64:AB64"/>
    <mergeCell ref="AC64:AF64"/>
    <mergeCell ref="Q52:T52"/>
    <mergeCell ref="U52:X52"/>
    <mergeCell ref="Y52:AB52"/>
    <mergeCell ref="AC52:AF52"/>
    <mergeCell ref="AK57:AN57"/>
    <mergeCell ref="I54:L54"/>
    <mergeCell ref="M54:P54"/>
    <mergeCell ref="Q54:T54"/>
    <mergeCell ref="U54:X54"/>
    <mergeCell ref="AS54:AV54"/>
    <mergeCell ref="AS61:AV61"/>
    <mergeCell ref="E63:H63"/>
    <mergeCell ref="AO57:AR57"/>
    <mergeCell ref="M57:P57"/>
    <mergeCell ref="Q57:T57"/>
    <mergeCell ref="AG48:AJ48"/>
    <mergeCell ref="AK48:AN48"/>
    <mergeCell ref="AO48:AR48"/>
    <mergeCell ref="AS48:AV48"/>
    <mergeCell ref="I47:L47"/>
    <mergeCell ref="AS71:AV71"/>
    <mergeCell ref="AW71:AZ71"/>
    <mergeCell ref="AS99:AV99"/>
    <mergeCell ref="AW99:AZ99"/>
    <mergeCell ref="M99:P99"/>
    <mergeCell ref="Q99:T99"/>
    <mergeCell ref="Y71:AB71"/>
    <mergeCell ref="E54:H54"/>
    <mergeCell ref="C60:CW60"/>
    <mergeCell ref="AS59:AV59"/>
    <mergeCell ref="AW59:AZ59"/>
    <mergeCell ref="AW55:AZ55"/>
    <mergeCell ref="BA47:BD47"/>
    <mergeCell ref="Q66:T66"/>
    <mergeCell ref="U66:X66"/>
    <mergeCell ref="AC56:AF56"/>
    <mergeCell ref="AG56:AJ56"/>
    <mergeCell ref="AK56:AN56"/>
    <mergeCell ref="AO56:AR56"/>
    <mergeCell ref="E56:H56"/>
    <mergeCell ref="Y68:AB68"/>
    <mergeCell ref="AC68:AF68"/>
    <mergeCell ref="AG68:AJ68"/>
    <mergeCell ref="AG90:AJ90"/>
    <mergeCell ref="AO92:AR92"/>
    <mergeCell ref="U96:X96"/>
    <mergeCell ref="Y96:AB96"/>
    <mergeCell ref="AC96:AF96"/>
    <mergeCell ref="AG96:AJ96"/>
    <mergeCell ref="AK96:AN96"/>
    <mergeCell ref="AS66:AV66"/>
    <mergeCell ref="Q47:T47"/>
    <mergeCell ref="U47:X47"/>
    <mergeCell ref="Y47:AB47"/>
    <mergeCell ref="AC47:AF47"/>
    <mergeCell ref="E47:H47"/>
    <mergeCell ref="AG50:AJ50"/>
    <mergeCell ref="AK50:AN50"/>
    <mergeCell ref="M50:P50"/>
    <mergeCell ref="Q50:T50"/>
    <mergeCell ref="U50:X50"/>
    <mergeCell ref="AK68:AN68"/>
    <mergeCell ref="AO68:AR68"/>
    <mergeCell ref="AG54:AJ54"/>
    <mergeCell ref="AK54:AN54"/>
    <mergeCell ref="AS57:AV57"/>
    <mergeCell ref="AG61:AJ61"/>
    <mergeCell ref="AK61:AN61"/>
    <mergeCell ref="AS56:AV56"/>
    <mergeCell ref="AS49:AV49"/>
    <mergeCell ref="M58:P58"/>
    <mergeCell ref="E71:H71"/>
    <mergeCell ref="I71:L71"/>
    <mergeCell ref="M71:P71"/>
    <mergeCell ref="Q71:T71"/>
    <mergeCell ref="AW66:AZ66"/>
    <mergeCell ref="AW76:AZ76"/>
    <mergeCell ref="Y75:AB75"/>
    <mergeCell ref="U78:X78"/>
    <mergeCell ref="Y78:AB78"/>
    <mergeCell ref="AW80:AZ80"/>
    <mergeCell ref="AG99:AJ99"/>
    <mergeCell ref="AK99:AN99"/>
    <mergeCell ref="AO99:AR99"/>
    <mergeCell ref="AS87:AV87"/>
    <mergeCell ref="Y83:AB83"/>
    <mergeCell ref="AK87:AN87"/>
    <mergeCell ref="AO87:AR87"/>
    <mergeCell ref="AS89:AV89"/>
    <mergeCell ref="AS101:AV101"/>
    <mergeCell ref="AW101:AZ101"/>
    <mergeCell ref="AS90:AV90"/>
    <mergeCell ref="AW90:AZ90"/>
    <mergeCell ref="AW79:AZ79"/>
    <mergeCell ref="AK76:AN76"/>
    <mergeCell ref="AC75:AF75"/>
    <mergeCell ref="AG75:AJ75"/>
    <mergeCell ref="AK75:AN75"/>
    <mergeCell ref="AO75:AR75"/>
    <mergeCell ref="AK93:AN93"/>
    <mergeCell ref="AO93:AR93"/>
    <mergeCell ref="AS93:AV93"/>
    <mergeCell ref="AW93:AZ93"/>
    <mergeCell ref="Y90:AB90"/>
    <mergeCell ref="AC90:AF90"/>
    <mergeCell ref="U99:X99"/>
    <mergeCell ref="Y99:AB99"/>
    <mergeCell ref="U68:X68"/>
    <mergeCell ref="AC71:AF71"/>
    <mergeCell ref="AG71:AJ71"/>
    <mergeCell ref="AK71:AN71"/>
    <mergeCell ref="AW73:AZ73"/>
    <mergeCell ref="AS75:AV75"/>
    <mergeCell ref="AW75:AZ75"/>
    <mergeCell ref="Y73:AB73"/>
    <mergeCell ref="AC73:AF73"/>
    <mergeCell ref="AG73:AJ73"/>
    <mergeCell ref="AK73:AN73"/>
    <mergeCell ref="AK38:AN38"/>
    <mergeCell ref="AO38:AR38"/>
    <mergeCell ref="AS38:AV38"/>
    <mergeCell ref="AW38:AZ38"/>
    <mergeCell ref="AW52:AZ52"/>
    <mergeCell ref="AS47:AV47"/>
    <mergeCell ref="AW47:AZ47"/>
    <mergeCell ref="AO47:AR47"/>
    <mergeCell ref="AK47:AN47"/>
    <mergeCell ref="AG47:AJ47"/>
    <mergeCell ref="AC51:AF51"/>
    <mergeCell ref="AG51:AJ51"/>
    <mergeCell ref="AK51:AN51"/>
    <mergeCell ref="AO51:AR51"/>
    <mergeCell ref="AS51:AV51"/>
    <mergeCell ref="AW51:AZ51"/>
    <mergeCell ref="AW40:AZ40"/>
    <mergeCell ref="AS40:AV40"/>
    <mergeCell ref="AO40:AR40"/>
    <mergeCell ref="AS43:AV43"/>
    <mergeCell ref="AW43:AZ43"/>
    <mergeCell ref="E65:H65"/>
    <mergeCell ref="I65:L65"/>
    <mergeCell ref="M65:P65"/>
    <mergeCell ref="Q65:T65"/>
    <mergeCell ref="U65:X65"/>
    <mergeCell ref="Y65:AB65"/>
    <mergeCell ref="AC65:AF65"/>
    <mergeCell ref="AG65:AJ65"/>
    <mergeCell ref="AK65:AN65"/>
    <mergeCell ref="AO65:AR65"/>
    <mergeCell ref="AS65:AV65"/>
    <mergeCell ref="Y66:AB66"/>
    <mergeCell ref="AC66:AF66"/>
    <mergeCell ref="AG66:AJ66"/>
    <mergeCell ref="AK66:AN66"/>
    <mergeCell ref="AO66:AR66"/>
    <mergeCell ref="E66:H66"/>
    <mergeCell ref="I66:L66"/>
    <mergeCell ref="M66:P66"/>
    <mergeCell ref="AW63:AZ63"/>
    <mergeCell ref="U62:X62"/>
    <mergeCell ref="Y62:AB62"/>
    <mergeCell ref="AC62:AF62"/>
    <mergeCell ref="AG62:AJ62"/>
    <mergeCell ref="M68:P68"/>
    <mergeCell ref="E64:H64"/>
    <mergeCell ref="I64:L64"/>
    <mergeCell ref="M64:P64"/>
    <mergeCell ref="Q64:T64"/>
    <mergeCell ref="AW68:AZ68"/>
    <mergeCell ref="AW61:AZ61"/>
    <mergeCell ref="E62:H62"/>
    <mergeCell ref="AO61:AR61"/>
    <mergeCell ref="AG63:AJ63"/>
    <mergeCell ref="AW58:AZ58"/>
    <mergeCell ref="AG45:AJ45"/>
    <mergeCell ref="AW49:AZ49"/>
    <mergeCell ref="M48:P48"/>
    <mergeCell ref="Q48:T48"/>
    <mergeCell ref="U48:X48"/>
    <mergeCell ref="Y48:AB48"/>
    <mergeCell ref="AC48:AF48"/>
    <mergeCell ref="I58:L58"/>
    <mergeCell ref="E52:H52"/>
    <mergeCell ref="I52:L52"/>
    <mergeCell ref="M52:P52"/>
    <mergeCell ref="AW50:AZ50"/>
    <mergeCell ref="AW64:AZ64"/>
    <mergeCell ref="AW65:AZ65"/>
    <mergeCell ref="I59:L59"/>
    <mergeCell ref="AK63:AN63"/>
    <mergeCell ref="Q79:T79"/>
    <mergeCell ref="U79:X79"/>
    <mergeCell ref="AS80:AV80"/>
    <mergeCell ref="AW87:AZ87"/>
    <mergeCell ref="U87:X87"/>
    <mergeCell ref="Y87:AB87"/>
    <mergeCell ref="AC87:AF87"/>
    <mergeCell ref="AG87:AJ87"/>
    <mergeCell ref="AK86:AN86"/>
    <mergeCell ref="AO86:AR86"/>
    <mergeCell ref="AS83:AV83"/>
    <mergeCell ref="AW83:AZ83"/>
    <mergeCell ref="AC80:AF80"/>
    <mergeCell ref="AG80:AJ80"/>
    <mergeCell ref="AK80:AN80"/>
    <mergeCell ref="AO80:AR80"/>
    <mergeCell ref="AC83:AF83"/>
    <mergeCell ref="AG83:AJ83"/>
    <mergeCell ref="AK83:AN83"/>
    <mergeCell ref="AS79:AV79"/>
    <mergeCell ref="E78:H78"/>
    <mergeCell ref="I78:L78"/>
    <mergeCell ref="M78:P78"/>
    <mergeCell ref="Q78:T78"/>
    <mergeCell ref="AC78:AF78"/>
    <mergeCell ref="AG78:AJ78"/>
    <mergeCell ref="AK78:AN78"/>
    <mergeCell ref="AO78:AR78"/>
    <mergeCell ref="E83:H83"/>
    <mergeCell ref="I83:L83"/>
    <mergeCell ref="M83:P83"/>
    <mergeCell ref="Q83:T83"/>
    <mergeCell ref="U83:X83"/>
    <mergeCell ref="Y79:AB79"/>
    <mergeCell ref="AC79:AF79"/>
    <mergeCell ref="E87:H87"/>
    <mergeCell ref="I87:L87"/>
    <mergeCell ref="M87:P87"/>
    <mergeCell ref="Q87:T87"/>
    <mergeCell ref="AO83:AR83"/>
    <mergeCell ref="E80:H80"/>
    <mergeCell ref="I80:L80"/>
    <mergeCell ref="M80:P80"/>
    <mergeCell ref="Q80:T80"/>
    <mergeCell ref="U80:X80"/>
    <mergeCell ref="Y80:AB80"/>
    <mergeCell ref="AG79:AJ79"/>
    <mergeCell ref="AK79:AN79"/>
    <mergeCell ref="AO79:AR79"/>
    <mergeCell ref="E79:H79"/>
    <mergeCell ref="I79:L79"/>
    <mergeCell ref="M79:P79"/>
    <mergeCell ref="BA75:BD75"/>
    <mergeCell ref="BE75:BH75"/>
    <mergeCell ref="BI75:BL75"/>
    <mergeCell ref="BM75:BP75"/>
    <mergeCell ref="E73:H73"/>
    <mergeCell ref="I73:L73"/>
    <mergeCell ref="M73:P73"/>
    <mergeCell ref="Q73:T73"/>
    <mergeCell ref="AS98:AV98"/>
    <mergeCell ref="AW98:AZ98"/>
    <mergeCell ref="Y98:AB98"/>
    <mergeCell ref="AC98:AF98"/>
    <mergeCell ref="AG98:AJ98"/>
    <mergeCell ref="AK98:AN98"/>
    <mergeCell ref="AO98:AR98"/>
    <mergeCell ref="E98:H98"/>
    <mergeCell ref="I98:L98"/>
    <mergeCell ref="M98:P98"/>
    <mergeCell ref="Q98:T98"/>
    <mergeCell ref="U98:X98"/>
    <mergeCell ref="E95:H95"/>
    <mergeCell ref="I95:L95"/>
    <mergeCell ref="M95:P95"/>
    <mergeCell ref="Q95:T95"/>
    <mergeCell ref="U95:X95"/>
    <mergeCell ref="Y95:AB95"/>
    <mergeCell ref="U73:X73"/>
    <mergeCell ref="E92:H92"/>
    <mergeCell ref="I92:L92"/>
    <mergeCell ref="M92:P92"/>
    <mergeCell ref="E75:H75"/>
    <mergeCell ref="I75:L75"/>
    <mergeCell ref="AW70:AZ70"/>
    <mergeCell ref="AS69:AV69"/>
    <mergeCell ref="AW89:AZ89"/>
    <mergeCell ref="Y86:AB86"/>
    <mergeCell ref="AC86:AF86"/>
    <mergeCell ref="AG86:AJ86"/>
    <mergeCell ref="E76:H76"/>
    <mergeCell ref="I76:L76"/>
    <mergeCell ref="M76:P76"/>
    <mergeCell ref="Q76:T76"/>
    <mergeCell ref="U76:X76"/>
    <mergeCell ref="E86:H86"/>
    <mergeCell ref="I86:L86"/>
    <mergeCell ref="M86:P86"/>
    <mergeCell ref="Q86:T86"/>
    <mergeCell ref="U86:X86"/>
    <mergeCell ref="AS78:AV78"/>
    <mergeCell ref="AW78:AZ78"/>
    <mergeCell ref="C77:CW77"/>
    <mergeCell ref="CO78:CR78"/>
    <mergeCell ref="CS78:CV78"/>
    <mergeCell ref="AS86:AV86"/>
    <mergeCell ref="AW86:AZ86"/>
    <mergeCell ref="E89:H89"/>
    <mergeCell ref="I89:L89"/>
    <mergeCell ref="M89:P89"/>
    <mergeCell ref="Q89:T89"/>
    <mergeCell ref="U89:X89"/>
    <mergeCell ref="Y89:AB89"/>
    <mergeCell ref="AC89:AF89"/>
    <mergeCell ref="AG89:AJ89"/>
    <mergeCell ref="AK89:AN89"/>
    <mergeCell ref="AO73:AR73"/>
    <mergeCell ref="Y76:AB76"/>
    <mergeCell ref="AC76:AF76"/>
    <mergeCell ref="AG76:AJ76"/>
    <mergeCell ref="AS70:AV70"/>
    <mergeCell ref="AO71:AR71"/>
    <mergeCell ref="AS72:AV72"/>
    <mergeCell ref="AS68:AV68"/>
    <mergeCell ref="AS73:AV73"/>
    <mergeCell ref="M75:P75"/>
    <mergeCell ref="Q75:T75"/>
    <mergeCell ref="U75:X75"/>
    <mergeCell ref="AG64:AJ64"/>
    <mergeCell ref="Y58:AB58"/>
    <mergeCell ref="AC58:AF58"/>
    <mergeCell ref="AG58:AJ58"/>
    <mergeCell ref="AK58:AN58"/>
    <mergeCell ref="AO58:AR58"/>
    <mergeCell ref="AS63:AV63"/>
    <mergeCell ref="AO76:AR76"/>
    <mergeCell ref="AS62:AV62"/>
    <mergeCell ref="AS76:AV76"/>
    <mergeCell ref="AS64:AV64"/>
    <mergeCell ref="AK64:AN64"/>
    <mergeCell ref="AO64:AR64"/>
    <mergeCell ref="M72:P72"/>
    <mergeCell ref="M61:P61"/>
    <mergeCell ref="Q61:T61"/>
    <mergeCell ref="U61:X61"/>
    <mergeCell ref="Y61:AB61"/>
    <mergeCell ref="AC61:AF61"/>
    <mergeCell ref="U71:X71"/>
    <mergeCell ref="AW69:AZ69"/>
    <mergeCell ref="M62:P62"/>
    <mergeCell ref="Q62:T62"/>
    <mergeCell ref="Y70:AB70"/>
    <mergeCell ref="AC70:AF70"/>
    <mergeCell ref="AG70:AJ70"/>
    <mergeCell ref="AK70:AN70"/>
    <mergeCell ref="AO70:AR70"/>
    <mergeCell ref="E70:H70"/>
    <mergeCell ref="I70:L70"/>
    <mergeCell ref="M70:P70"/>
    <mergeCell ref="Q70:T70"/>
    <mergeCell ref="U70:X70"/>
    <mergeCell ref="Y69:AB69"/>
    <mergeCell ref="AC69:AF69"/>
    <mergeCell ref="AG69:AJ69"/>
    <mergeCell ref="AK69:AN69"/>
    <mergeCell ref="AO69:AR69"/>
    <mergeCell ref="E69:H69"/>
    <mergeCell ref="I69:L69"/>
    <mergeCell ref="M69:P69"/>
    <mergeCell ref="Q69:T69"/>
    <mergeCell ref="U69:X69"/>
    <mergeCell ref="Q68:T68"/>
    <mergeCell ref="I62:L62"/>
    <mergeCell ref="AK62:AN62"/>
    <mergeCell ref="AO62:AR62"/>
    <mergeCell ref="M63:P63"/>
    <mergeCell ref="Q63:T63"/>
    <mergeCell ref="U63:X63"/>
    <mergeCell ref="Y63:AB63"/>
    <mergeCell ref="AC63:AF63"/>
    <mergeCell ref="AW35:AZ35"/>
    <mergeCell ref="AS41:AV41"/>
    <mergeCell ref="AW41:AZ41"/>
    <mergeCell ref="AG44:AJ44"/>
    <mergeCell ref="AK44:AN44"/>
    <mergeCell ref="AO44:AR44"/>
    <mergeCell ref="E43:H43"/>
    <mergeCell ref="I43:L43"/>
    <mergeCell ref="M43:P43"/>
    <mergeCell ref="Q43:T43"/>
    <mergeCell ref="U43:X43"/>
    <mergeCell ref="AC43:AF43"/>
    <mergeCell ref="AG43:AJ43"/>
    <mergeCell ref="AK43:AN43"/>
    <mergeCell ref="AO43:AR43"/>
    <mergeCell ref="E36:H36"/>
    <mergeCell ref="I36:L36"/>
    <mergeCell ref="M36:P36"/>
    <mergeCell ref="Q36:T36"/>
    <mergeCell ref="U36:X36"/>
    <mergeCell ref="Y36:AB36"/>
    <mergeCell ref="E38:H38"/>
    <mergeCell ref="I38:L38"/>
    <mergeCell ref="M38:P38"/>
    <mergeCell ref="Q38:T38"/>
    <mergeCell ref="U38:X38"/>
    <mergeCell ref="Y38:AB38"/>
    <mergeCell ref="AC38:AF38"/>
    <mergeCell ref="AG38:AJ38"/>
    <mergeCell ref="M37:P37"/>
    <mergeCell ref="Q37:T37"/>
    <mergeCell ref="U37:X37"/>
    <mergeCell ref="Y37:AB37"/>
    <mergeCell ref="AC37:AF37"/>
    <mergeCell ref="AG37:AJ37"/>
    <mergeCell ref="AK37:AN37"/>
    <mergeCell ref="AO37:AR37"/>
    <mergeCell ref="E40:H40"/>
    <mergeCell ref="M49:P49"/>
    <mergeCell ref="Q49:T49"/>
    <mergeCell ref="U49:X49"/>
    <mergeCell ref="Y43:AB43"/>
    <mergeCell ref="E49:H49"/>
    <mergeCell ref="I49:L49"/>
    <mergeCell ref="AC45:AF45"/>
    <mergeCell ref="E57:H57"/>
    <mergeCell ref="I57:L57"/>
    <mergeCell ref="Y44:AB44"/>
    <mergeCell ref="AC44:AF44"/>
    <mergeCell ref="Y49:AB49"/>
    <mergeCell ref="AC49:AF49"/>
    <mergeCell ref="AG49:AJ49"/>
    <mergeCell ref="AK49:AN49"/>
    <mergeCell ref="AO49:AR49"/>
    <mergeCell ref="Y56:AB56"/>
    <mergeCell ref="E51:H51"/>
    <mergeCell ref="I51:L51"/>
    <mergeCell ref="M51:P51"/>
    <mergeCell ref="Q51:T51"/>
    <mergeCell ref="U51:X51"/>
    <mergeCell ref="Y51:AB51"/>
    <mergeCell ref="AO52:AR52"/>
    <mergeCell ref="E48:H48"/>
    <mergeCell ref="I48:L48"/>
    <mergeCell ref="AC35:AF35"/>
    <mergeCell ref="AG35:AJ35"/>
    <mergeCell ref="AK35:AN35"/>
    <mergeCell ref="AO35:AR35"/>
    <mergeCell ref="AS35:AV35"/>
    <mergeCell ref="AO50:AR50"/>
    <mergeCell ref="Y50:AB50"/>
    <mergeCell ref="AC50:AF50"/>
    <mergeCell ref="AK45:AN45"/>
    <mergeCell ref="E50:H50"/>
    <mergeCell ref="I50:L50"/>
    <mergeCell ref="AK40:AN40"/>
    <mergeCell ref="AG40:AJ40"/>
    <mergeCell ref="AC40:AF40"/>
    <mergeCell ref="Y40:AB40"/>
    <mergeCell ref="U40:X40"/>
    <mergeCell ref="Q40:T40"/>
    <mergeCell ref="M40:P40"/>
    <mergeCell ref="I40:L40"/>
    <mergeCell ref="E45:H45"/>
    <mergeCell ref="I45:L45"/>
    <mergeCell ref="U44:X44"/>
    <mergeCell ref="C46:CW46"/>
    <mergeCell ref="AS45:AV45"/>
    <mergeCell ref="AW45:AZ45"/>
    <mergeCell ref="Y45:AB45"/>
    <mergeCell ref="AC36:AF36"/>
    <mergeCell ref="AG36:AJ36"/>
    <mergeCell ref="AK36:AN36"/>
    <mergeCell ref="AO36:AR36"/>
    <mergeCell ref="E37:H37"/>
    <mergeCell ref="I37:L37"/>
    <mergeCell ref="AW62:AZ62"/>
    <mergeCell ref="Y55:AB55"/>
    <mergeCell ref="AC55:AF55"/>
    <mergeCell ref="AG55:AJ55"/>
    <mergeCell ref="AK55:AN55"/>
    <mergeCell ref="AO55:AR55"/>
    <mergeCell ref="E55:H55"/>
    <mergeCell ref="I55:L55"/>
    <mergeCell ref="M55:P55"/>
    <mergeCell ref="Q55:T55"/>
    <mergeCell ref="U55:X55"/>
    <mergeCell ref="Y59:AB59"/>
    <mergeCell ref="AC59:AF59"/>
    <mergeCell ref="AG59:AJ59"/>
    <mergeCell ref="AK59:AN59"/>
    <mergeCell ref="AO59:AR59"/>
    <mergeCell ref="E59:H59"/>
    <mergeCell ref="M59:P59"/>
    <mergeCell ref="Q59:T59"/>
    <mergeCell ref="U59:X59"/>
    <mergeCell ref="U57:X57"/>
    <mergeCell ref="Y57:AB57"/>
    <mergeCell ref="AC57:AF57"/>
    <mergeCell ref="AG57:AJ57"/>
    <mergeCell ref="AW57:AZ57"/>
    <mergeCell ref="E61:H61"/>
    <mergeCell ref="I61:L61"/>
    <mergeCell ref="AW48:AZ48"/>
    <mergeCell ref="AW56:AZ56"/>
    <mergeCell ref="E58:H58"/>
    <mergeCell ref="Y41:AB41"/>
    <mergeCell ref="AC41:AF41"/>
    <mergeCell ref="AG41:AJ41"/>
    <mergeCell ref="AK41:AN41"/>
    <mergeCell ref="AO41:AR41"/>
    <mergeCell ref="E41:H41"/>
    <mergeCell ref="I41:L41"/>
    <mergeCell ref="M41:P41"/>
    <mergeCell ref="Q41:T41"/>
    <mergeCell ref="U41:X41"/>
    <mergeCell ref="AS42:AV42"/>
    <mergeCell ref="AW42:AZ42"/>
    <mergeCell ref="AW44:AZ44"/>
    <mergeCell ref="M45:P45"/>
    <mergeCell ref="Q45:T45"/>
    <mergeCell ref="U45:X45"/>
    <mergeCell ref="M44:P44"/>
    <mergeCell ref="Q44:T44"/>
    <mergeCell ref="AS44:AV44"/>
    <mergeCell ref="E44:H44"/>
    <mergeCell ref="I44:L44"/>
    <mergeCell ref="AO45:AR45"/>
    <mergeCell ref="AW54:AZ54"/>
    <mergeCell ref="Y54:AB54"/>
    <mergeCell ref="AC54:AF54"/>
    <mergeCell ref="AK52:AN52"/>
    <mergeCell ref="M47:P47"/>
    <mergeCell ref="AS50:AV50"/>
    <mergeCell ref="AG52:AJ52"/>
    <mergeCell ref="AS34:AV34"/>
    <mergeCell ref="AW34:AZ34"/>
    <mergeCell ref="Y34:AB34"/>
    <mergeCell ref="AC34:AF34"/>
    <mergeCell ref="AG34:AJ34"/>
    <mergeCell ref="AK34:AN34"/>
    <mergeCell ref="AO34:AR34"/>
    <mergeCell ref="E34:H34"/>
    <mergeCell ref="I34:L34"/>
    <mergeCell ref="M34:P34"/>
    <mergeCell ref="Q34:T34"/>
    <mergeCell ref="U34:X34"/>
    <mergeCell ref="Y42:AB42"/>
    <mergeCell ref="AC42:AF42"/>
    <mergeCell ref="AG42:AJ42"/>
    <mergeCell ref="AK42:AN42"/>
    <mergeCell ref="AO42:AR42"/>
    <mergeCell ref="E42:H42"/>
    <mergeCell ref="I42:L42"/>
    <mergeCell ref="M42:P42"/>
    <mergeCell ref="Q42:T42"/>
    <mergeCell ref="U42:X42"/>
    <mergeCell ref="AS36:AV36"/>
    <mergeCell ref="AW36:AZ36"/>
    <mergeCell ref="AS37:AV37"/>
    <mergeCell ref="AW37:AZ37"/>
    <mergeCell ref="E35:H35"/>
    <mergeCell ref="I35:L35"/>
    <mergeCell ref="M35:P35"/>
    <mergeCell ref="Q35:T35"/>
    <mergeCell ref="U35:X35"/>
    <mergeCell ref="Y35:AB35"/>
    <mergeCell ref="E33:H33"/>
    <mergeCell ref="I33:L33"/>
    <mergeCell ref="M33:P33"/>
    <mergeCell ref="Q33:T33"/>
    <mergeCell ref="U33:X33"/>
    <mergeCell ref="Y33:AB33"/>
    <mergeCell ref="AC33:AF33"/>
    <mergeCell ref="AG33:AJ33"/>
    <mergeCell ref="AK33:AN33"/>
    <mergeCell ref="AO33:AR33"/>
    <mergeCell ref="AS33:AV33"/>
    <mergeCell ref="AW33:AZ33"/>
    <mergeCell ref="AS29:AV29"/>
    <mergeCell ref="AW29:AZ29"/>
    <mergeCell ref="E30:H30"/>
    <mergeCell ref="I30:L30"/>
    <mergeCell ref="M30:P30"/>
    <mergeCell ref="Q30:T30"/>
    <mergeCell ref="U30:X30"/>
    <mergeCell ref="Y30:AB30"/>
    <mergeCell ref="AC30:AF30"/>
    <mergeCell ref="AG30:AJ30"/>
    <mergeCell ref="AK30:AN30"/>
    <mergeCell ref="AO30:AR30"/>
    <mergeCell ref="AS30:AV30"/>
    <mergeCell ref="AW30:AZ30"/>
    <mergeCell ref="Y29:AB29"/>
    <mergeCell ref="AC29:AF29"/>
    <mergeCell ref="AG29:AJ29"/>
    <mergeCell ref="AK29:AN29"/>
    <mergeCell ref="AO29:AR29"/>
    <mergeCell ref="E29:H29"/>
    <mergeCell ref="I25:L25"/>
    <mergeCell ref="M25:P25"/>
    <mergeCell ref="Q25:T25"/>
    <mergeCell ref="U25:X25"/>
    <mergeCell ref="I29:L29"/>
    <mergeCell ref="M29:P29"/>
    <mergeCell ref="Q29:T29"/>
    <mergeCell ref="U29:X29"/>
    <mergeCell ref="AS27:AV27"/>
    <mergeCell ref="AW27:AZ27"/>
    <mergeCell ref="E28:H28"/>
    <mergeCell ref="I28:L28"/>
    <mergeCell ref="M28:P28"/>
    <mergeCell ref="Q28:T28"/>
    <mergeCell ref="U28:X28"/>
    <mergeCell ref="Y28:AB28"/>
    <mergeCell ref="AC28:AF28"/>
    <mergeCell ref="AG28:AJ28"/>
    <mergeCell ref="AK28:AN28"/>
    <mergeCell ref="AO28:AR28"/>
    <mergeCell ref="AS28:AV28"/>
    <mergeCell ref="AW28:AZ28"/>
    <mergeCell ref="Y27:AB27"/>
    <mergeCell ref="AC27:AF27"/>
    <mergeCell ref="AG27:AJ27"/>
    <mergeCell ref="AK27:AN27"/>
    <mergeCell ref="AO27:AR27"/>
    <mergeCell ref="E27:H27"/>
    <mergeCell ref="I27:L27"/>
    <mergeCell ref="M27:P27"/>
    <mergeCell ref="Q27:T27"/>
    <mergeCell ref="U27:X27"/>
    <mergeCell ref="AS24:AV24"/>
    <mergeCell ref="AW24:AZ24"/>
    <mergeCell ref="Y24:AB24"/>
    <mergeCell ref="AC24:AF24"/>
    <mergeCell ref="AG24:AJ24"/>
    <mergeCell ref="AK24:AN24"/>
    <mergeCell ref="AO24:AR24"/>
    <mergeCell ref="E24:H24"/>
    <mergeCell ref="I24:L24"/>
    <mergeCell ref="M24:P24"/>
    <mergeCell ref="Q24:T24"/>
    <mergeCell ref="U24:X24"/>
    <mergeCell ref="AS25:AV25"/>
    <mergeCell ref="AW25:AZ25"/>
    <mergeCell ref="E26:H26"/>
    <mergeCell ref="I26:L26"/>
    <mergeCell ref="M26:P26"/>
    <mergeCell ref="Q26:T26"/>
    <mergeCell ref="U26:X26"/>
    <mergeCell ref="Y26:AB26"/>
    <mergeCell ref="AC26:AF26"/>
    <mergeCell ref="AG26:AJ26"/>
    <mergeCell ref="AK26:AN26"/>
    <mergeCell ref="AO26:AR26"/>
    <mergeCell ref="AS26:AV26"/>
    <mergeCell ref="AW26:AZ26"/>
    <mergeCell ref="Y25:AB25"/>
    <mergeCell ref="AC25:AF25"/>
    <mergeCell ref="AG25:AJ25"/>
    <mergeCell ref="AK25:AN25"/>
    <mergeCell ref="AO25:AR25"/>
    <mergeCell ref="E25:H25"/>
    <mergeCell ref="Y19:AB19"/>
    <mergeCell ref="AC19:AF19"/>
    <mergeCell ref="AG19:AJ19"/>
    <mergeCell ref="AK19:AN19"/>
    <mergeCell ref="AO19:AR19"/>
    <mergeCell ref="AS19:AV19"/>
    <mergeCell ref="AW19:AZ19"/>
    <mergeCell ref="Y18:AB18"/>
    <mergeCell ref="AS22:AV22"/>
    <mergeCell ref="AW22:AZ22"/>
    <mergeCell ref="E23:H23"/>
    <mergeCell ref="I23:L23"/>
    <mergeCell ref="M23:P23"/>
    <mergeCell ref="Q23:T23"/>
    <mergeCell ref="U23:X23"/>
    <mergeCell ref="Y23:AB23"/>
    <mergeCell ref="AC23:AF23"/>
    <mergeCell ref="AG23:AJ23"/>
    <mergeCell ref="AK23:AN23"/>
    <mergeCell ref="AO23:AR23"/>
    <mergeCell ref="AS23:AV23"/>
    <mergeCell ref="AW23:AZ23"/>
    <mergeCell ref="Y22:AB22"/>
    <mergeCell ref="AC22:AF22"/>
    <mergeCell ref="AG22:AJ22"/>
    <mergeCell ref="AK22:AN22"/>
    <mergeCell ref="AO22:AR22"/>
    <mergeCell ref="E22:H22"/>
    <mergeCell ref="I22:L22"/>
    <mergeCell ref="M22:P22"/>
    <mergeCell ref="Q22:T22"/>
    <mergeCell ref="U22:X22"/>
    <mergeCell ref="AO17:AR17"/>
    <mergeCell ref="AS17:AV17"/>
    <mergeCell ref="AW17:AZ17"/>
    <mergeCell ref="AC16:AF16"/>
    <mergeCell ref="AG16:AJ16"/>
    <mergeCell ref="AK16:AN16"/>
    <mergeCell ref="AO16:AR16"/>
    <mergeCell ref="AS16:AV16"/>
    <mergeCell ref="E21:H21"/>
    <mergeCell ref="I21:L21"/>
    <mergeCell ref="M21:P21"/>
    <mergeCell ref="Q21:T21"/>
    <mergeCell ref="U21:X21"/>
    <mergeCell ref="Y21:AB21"/>
    <mergeCell ref="AC21:AF21"/>
    <mergeCell ref="AG21:AJ21"/>
    <mergeCell ref="AK21:AN21"/>
    <mergeCell ref="AO21:AR21"/>
    <mergeCell ref="AS21:AV21"/>
    <mergeCell ref="AW21:AZ21"/>
    <mergeCell ref="I16:L16"/>
    <mergeCell ref="M16:P16"/>
    <mergeCell ref="Q16:T16"/>
    <mergeCell ref="U16:X16"/>
    <mergeCell ref="Y16:AB16"/>
    <mergeCell ref="AS18:AV18"/>
    <mergeCell ref="AW18:AZ18"/>
    <mergeCell ref="E19:H19"/>
    <mergeCell ref="I19:L19"/>
    <mergeCell ref="M19:P19"/>
    <mergeCell ref="Q19:T19"/>
    <mergeCell ref="U19:X19"/>
    <mergeCell ref="AG15:AJ15"/>
    <mergeCell ref="AK15:AN15"/>
    <mergeCell ref="AO15:AR15"/>
    <mergeCell ref="AS15:AV15"/>
    <mergeCell ref="AW15:AZ15"/>
    <mergeCell ref="M15:P15"/>
    <mergeCell ref="Q15:T15"/>
    <mergeCell ref="U15:X15"/>
    <mergeCell ref="Y15:AB15"/>
    <mergeCell ref="AC15:AF15"/>
    <mergeCell ref="E15:H15"/>
    <mergeCell ref="AC18:AF18"/>
    <mergeCell ref="AG18:AJ18"/>
    <mergeCell ref="AK18:AN18"/>
    <mergeCell ref="AO18:AR18"/>
    <mergeCell ref="E18:H18"/>
    <mergeCell ref="I18:L18"/>
    <mergeCell ref="M18:P18"/>
    <mergeCell ref="Q18:T18"/>
    <mergeCell ref="U18:X18"/>
    <mergeCell ref="E16:H16"/>
    <mergeCell ref="I15:L15"/>
    <mergeCell ref="AW16:AZ16"/>
    <mergeCell ref="E17:H17"/>
    <mergeCell ref="I17:L17"/>
    <mergeCell ref="M17:P17"/>
    <mergeCell ref="Q17:T17"/>
    <mergeCell ref="U17:X17"/>
    <mergeCell ref="Y17:AB17"/>
    <mergeCell ref="AC17:AF17"/>
    <mergeCell ref="AG17:AJ17"/>
    <mergeCell ref="AK17:AN17"/>
    <mergeCell ref="B10:CW10"/>
    <mergeCell ref="CW11:CW13"/>
    <mergeCell ref="CG11:CJ11"/>
    <mergeCell ref="CK11:CN11"/>
    <mergeCell ref="BM11:BP11"/>
    <mergeCell ref="AC11:AF11"/>
    <mergeCell ref="E11:H11"/>
    <mergeCell ref="I11:L11"/>
    <mergeCell ref="CO11:CR11"/>
    <mergeCell ref="BU11:BX11"/>
    <mergeCell ref="BY11:CB11"/>
    <mergeCell ref="CC11:CF11"/>
    <mergeCell ref="M11:P11"/>
    <mergeCell ref="Q11:T11"/>
    <mergeCell ref="BQ11:BT11"/>
    <mergeCell ref="AW11:AZ11"/>
    <mergeCell ref="BE11:BH11"/>
    <mergeCell ref="M12:O13"/>
    <mergeCell ref="P12:P13"/>
    <mergeCell ref="Q12:S13"/>
    <mergeCell ref="T12:T13"/>
    <mergeCell ref="E12:G13"/>
    <mergeCell ref="H12:H13"/>
    <mergeCell ref="I12:K13"/>
    <mergeCell ref="CJ12:CJ13"/>
    <mergeCell ref="CK12:CM13"/>
    <mergeCell ref="CN12:CN13"/>
    <mergeCell ref="CO12:CQ13"/>
    <mergeCell ref="CR12:CR13"/>
    <mergeCell ref="CS12:CU13"/>
    <mergeCell ref="CV12:CV13"/>
    <mergeCell ref="BA12:BC13"/>
    <mergeCell ref="B5:CV5"/>
    <mergeCell ref="C6:CW6"/>
    <mergeCell ref="C8:CW8"/>
    <mergeCell ref="CS11:CV11"/>
    <mergeCell ref="B11:B13"/>
    <mergeCell ref="D11:D13"/>
    <mergeCell ref="Y11:AB11"/>
    <mergeCell ref="AK11:AN11"/>
    <mergeCell ref="AO11:AR11"/>
    <mergeCell ref="AS11:AV11"/>
    <mergeCell ref="BI11:BL11"/>
    <mergeCell ref="AG11:AJ11"/>
    <mergeCell ref="BA11:BD11"/>
    <mergeCell ref="U11:X11"/>
    <mergeCell ref="C11:C13"/>
    <mergeCell ref="AO12:AQ13"/>
    <mergeCell ref="AR12:AR13"/>
    <mergeCell ref="AS12:AU13"/>
    <mergeCell ref="AV12:AV13"/>
    <mergeCell ref="AW12:AY13"/>
    <mergeCell ref="AZ12:AZ13"/>
    <mergeCell ref="AF12:AF13"/>
    <mergeCell ref="AG12:AI13"/>
    <mergeCell ref="AJ12:AJ13"/>
    <mergeCell ref="AK12:AM13"/>
    <mergeCell ref="AN12:AN13"/>
    <mergeCell ref="U12:W13"/>
    <mergeCell ref="X12:X13"/>
    <mergeCell ref="Y12:AA13"/>
    <mergeCell ref="AB12:AB13"/>
    <mergeCell ref="AC12:AE13"/>
    <mergeCell ref="L12:L13"/>
    <mergeCell ref="E103:H103"/>
    <mergeCell ref="I103:L103"/>
    <mergeCell ref="M103:P103"/>
    <mergeCell ref="Q103:T103"/>
    <mergeCell ref="U103:X103"/>
    <mergeCell ref="Y103:AB103"/>
    <mergeCell ref="AC103:AF103"/>
    <mergeCell ref="AG103:AJ103"/>
    <mergeCell ref="AK103:AN103"/>
    <mergeCell ref="AO103:AR103"/>
    <mergeCell ref="E81:H81"/>
    <mergeCell ref="I81:L81"/>
    <mergeCell ref="M81:P81"/>
    <mergeCell ref="Q81:T81"/>
    <mergeCell ref="U81:X81"/>
    <mergeCell ref="Y81:AB81"/>
    <mergeCell ref="AC81:AF81"/>
    <mergeCell ref="AG81:AJ81"/>
    <mergeCell ref="AK81:AN81"/>
    <mergeCell ref="AO81:AR81"/>
    <mergeCell ref="E82:H82"/>
    <mergeCell ref="I82:L82"/>
    <mergeCell ref="M82:P82"/>
    <mergeCell ref="Q82:T82"/>
    <mergeCell ref="U82:X82"/>
    <mergeCell ref="Y82:AB82"/>
    <mergeCell ref="AC82:AF82"/>
    <mergeCell ref="AG82:AJ82"/>
    <mergeCell ref="AK82:AN82"/>
    <mergeCell ref="AO82:AR82"/>
    <mergeCell ref="AO89:AR89"/>
    <mergeCell ref="M93:P93"/>
  </mergeCells>
  <phoneticPr fontId="5" type="noConversion"/>
  <conditionalFormatting sqref="BE40 BA40 BI40 BM40 BQ40 BU40 BY40 CC40 CG40 CK40 CO40 CS40 AS101:AS107 AO101:AO102 AK101:AK102 AG101:AG102 AC101:AC102 Y101:Y102 U101:U102 Q101:Q102 M101:M102 I101:I102 E101:E102 AW33:AW38 E33:E38 I33:I38 M33:M38 Q33:Q38 U33:U38 Y33:Y38 AC33:AC38 AG33:AG38 AK33:AK38 AO33:AO38 AS33:AS38 AS40:AS45 AW40:AW45 E40:E45 I40:I45 M40:M45 Q40:Q45 U40:U45 Y40:Y45 AC40:AC45 AG40:AG45 AK40:AK45 BA41:CW45 AO40:AO45 AO47:AO52 AS47:AS52 AW47:AW52 E47:E52 I47:I52 M47:M52 Q47:Q52 U47:U52 Y47:Y52 AC47:AC52 AG47:AG52 AK47:AK52 AO54:AO59 AS54:AS59 AW54:AW59 E54:E59 I54:I59 M54:M59 Q54:Q59 U54:U59 Y54:Y59 AC54:AC59 AG54:AG59 AK54:AK59 AK61:AK66 AO61:AO66 AS61:AS66 AW61:AW66 E61:E66 I61:I66 M61:M66 Q61:Q66 U61:U66 Y61:Y66 AC61:AC66 AG61:AG66 AG68:AG73 AK68:AK73 AO68:AO73 AS68:AS73 AW68:AW73 E68:E73 I68:I73 M68:M73 Q68:Q73 U68:U73 Y68:Y73 AC68:AC73 AG78:AG80 AK78:AK80 AO78:AO80 AS78:AS83 AW78:AW83 E78:E80 I78:I80 M78:M80 Q78:Q80 U78:U80 Y78:Y80 U86:U87 Y86:Y87 AC86:AC87 AG86:AG87 AK86:AK87 AO86:AO87 AS86:AS87 AW86:AW87 E86:E87 I86:I87 M86:M87 Q86:Q87 Q89:Q90 U89:U90 Y89:Y90 AC89:AC90 AG89:AG90 AK89:AK90 AO89:AO90 AS89:AS90 AW89:AW90 E89:E90 I89:I90 M89:M90 M92:M93 Q92:Q93 U92:U93 Y92:Y93 AC92:AC93 AG92:AG93 AK92:AK93 AO92:AO93 AS92:AS93 AW92:AW93 E92:E93 I92:I93 I95:I96 M95:M96 Q95:Q96 U95:U96 Y95:Y96 AC95:AC96 AG95:AG96 AK95:AK96 AO95:AO96 AS95:AS96 AW95:AW96 E95:E96 E98:E99 I98:I99 M98:M99 Q98:Q99 U98:U99 Y98:Y99 AC98:AC99 AG98:AG99 AK98:AK99 AO98:AO99 AS98:AS99 AW98:AW99 AW101:AW107 AW15:AW19 AS15:AS19 AO15:AO19 AK15:AK19 AG15:AG19 AC15:AC19 Y15:Y19 U15:U19 Q15:Q19 M15:M19 I15:I19 E15:E19 BA15:CW19 BA33:CW38 CW40:CW45 BA47:CW52 BA54:CW59 BA61:CW66 BA68:CW73 BA86:CW87 BA89:CW90 BA92:CW93 BA95:CW96 BA98:CW99 BA75:CW76 Y75:Y76 U75:U76 Q75:Q76 M75:M76 I75:I76 E75:E76 AW75:AW76 AS75:AS76 AO75:AO76 AK75:AK76 AG75:AG76 AC75:AC76 AC78:AC80 I21:I30 M21:M30 Q21:Q30 U21:U30 Y21:Y30 AC21:AC30 AG21:AG30 AK21:AK30 AO21:AO30 AS21:AS30 AW21:AW30 E21:E30 BA21:CW30 BA101:CW107 E104:E107 I104:I107 M104:M107 Q104:Q107 U104:U107 Y104:Y107 AC104:AC107 AG104:AG107 AK104:AK107 AO104:AO107 AC83 Y83 U83 Q83 M83 I83 E83 AO83 AK83 AG83 BA78:CW83">
    <cfRule type="cellIs" dxfId="188" priority="58" stopIfTrue="1" operator="between">
      <formula>"X"</formula>
      <formula>"X"</formula>
    </cfRule>
  </conditionalFormatting>
  <conditionalFormatting sqref="AK101:AK102 AG101:AG102 AC101:AC102 Y101:Y102 U101:U102 Q101:Q102 M101:M102 I101:I102 E101:E102 CS101:CS107 CO101:CO107 CK101:CK107 CG101:CG107 CC101:CC107 BY101:BY107 BU101:BU107 BQ101:BQ107 BM101:BM107 BI101:BI107 BE101:BE107 BA101:BA107 AW101:AW107 AS101:AS107 AO101:AO102 CO33:CO38 CS33:CS38 E33:E38 I33:I38 M33:M38 Q33:Q38 U33:U38 Y33:Y38 AC33:AC38 AG33:AG38 AK33:AK38 AO33:AO38 AS33:AS38 AW33:AW38 BA33:BA38 BE33:BE38 BI33:BI38 BM33:BM38 BQ33:BQ38 BU33:BU38 BY33:BY38 CC33:CC38 CG33:CG38 CK33:CK38 CK40:CK45 CO40:CO45 CS40:CS45 E40:E45 I40:I45 M40:M45 Q40:Q45 U40:U45 Y40:Y45 AC40:AC45 AG40:AG45 AK40:AK45 AO40:AO45 AS40:AS45 AW40:AW45 BA40:BA45 BE40:BE45 BI40:BI45 BM40:BM45 BQ40:BQ45 BU40:BU45 BY40:BY45 CC40:CC45 CG40:CG45 CG47:CG52 CK47:CK52 CO47:CO52 CS47:CS52 E47:E52 I47:I52 M47:M52 Q47:Q52 U47:U52 Y47:Y52 AC47:AC52 AG47:AG52 AK47:AK52 AO47:AO52 AS47:AS52 AW47:AW52 BA47:BA52 BE47:BE52 BI47:BI52 BM47:BM52 BQ47:BQ52 BU47:BU52 BY47:BY52 CC47:CC52 CC54:CC59 CG54:CG59 CK54:CK59 CO54:CO59 CS54:CS59 E54:E59 I54:I59 M54:M59 Q54:Q59 U54:U59 Y54:Y59 AC54:AC59 AG54:AG59 AK54:AK59 AO54:AO59 AS54:AS59 AW54:AW59 BA54:BA59 BE54:BE59 BI54:BI59 BM54:BM59 BQ54:BQ59 BU54:BU59 BY54:BY59 BY61:BY66 CC61:CC66 CG61:CG66 CK61:CK66 CO61:CO66 CS61:CS66 E61:E66 I61:I66 M61:M66 Q61:Q66 U61:U66 Y61:Y66 AC61:AC66 AG61:AG66 AK61:AK66 AO61:AO66 AS61:AS66 AW61:AW66 BA61:BA66 BE61:BE66 BI61:BI66 BM61:BM66 BQ61:BQ66 BU61:BU66 BU68:BU73 BY68:BY73 CC68:CC73 CG68:CG73 CK68:CK73 CO68:CO73 CS68:CS73 E68:E73 I68:I73 M68:M73 Q68:Q73 U68:U73 Y68:Y73 AC68:AC73 AG68:AG73 AK68:AK73 AO68:AO73 AS68:AS73 AW68:AW73 BA68:BA73 BE68:BE73 BI68:BI73 BM68:BM73 BQ68:BQ73 BU78:BU83 BY78:BY83 CC78:CC83 CG78:CG83 CK78:CK83 CO78:CO83 CS78:CS83 E78:E80 I78:I80 M78:M80 Q78:Q80 U78:U80 Y78:Y80 AC78:AC80 AG78:AG80 AK78:AK80 AO78:AO80 AS78:AS83 AW78:AW83 BA78:BA83 BE78:BE83 BI78:BI83 BM78:BM83 BI86:BI87 BM86:BM87 BQ86:BQ87 BU86:BU87 BY86:BY87 CC86:CC87 CG86:CG87 CK86:CK87 CO86:CO87 CS86:CS87 E86:E87 I86:I87 M86:M87 Q86:Q87 U86:U87 Y86:Y87 AC86:AC87 AG86:AG87 AK86:AK87 AO86:AO87 AS86:AS87 AW86:AW87 BA86:BA87 BE86:BE87 BE89:BE90 BI89:BI90 BM89:BM90 BQ89:BQ90 BU89:BU90 BY89:BY90 CC89:CC90 CG89:CG90 CK89:CK90 CO89:CO90 CS89:CS90 E89:E90 I89:I90 M89:M90 Q89:Q90 U89:U90 Y89:Y90 AC89:AC90 AG89:AG90 AK89:AK90 AO89:AO90 AS89:AS90 AW89:AW90 BA89:BA90 BA92:BA93 BE92:BE93 BI92:BI93 BM92:BM93 BQ92:BQ93 BU92:BU93 BY92:BY93 CC92:CC93 CG92:CG93 CK92:CK93 CO92:CO93 CS92:CS93 E92:E93 I92:I93 M92:M93 Q92:Q93 U92:U93 Y92:Y93 AC92:AC93 AG92:AG93 AK92:AK93 AO92:AO93 AS92:AS93 AW92:AW93 AW95:AW96 BA95:BA96 BE95:BE96 BI95:BI96 BM95:BM96 BQ95:BQ96 BU95:BU96 BY95:BY96 CC95:CC96 CG95:CG96 CK95:CK96 CO95:CO96 CS95:CS96 E95:E96 I95:I96 M95:M96 Q95:Q96 U95:U96 Y95:Y96 AC95:AC96 AG95:AG96 AK95:AK96 AO95:AO96 AS95:AS96 AS98:AS99 AW98:AW99 BA98:BA99 BE98:BE99 BI98:BI99 BM98:BM99 BQ98:BQ99 BU98:BU99 BY98:BY99 CC98:CC99 CG98:CG99 CK98:CK99 CO98:CO99 CS98:CS99 E98:E99 I98:I99 M98:M99 Q98:Q99 U98:U99 Y98:Y99 AC98:AC99 AG98:AG99 AK98:AK99 AO98:AO99 CS15:CS19 CO15:CO19 CK15:CK19 CG15:CG19 CC15:CC19 BY15:BY19 BU15:BU19 BQ15:BQ19 BM15:BM19 BI15:BI19 BE15:BE19 BA15:BA19 AW15:AW19 AS15:AS19 AO15:AO19 AK15:AK19 AG15:AG19 AC15:AC19 Y15:Y19 U15:U19 Q15:Q19 M15:M19 I15:I19 E15:E19 BM75:BM76 BI75:BI76 BE75:BE76 BA75:BA76 AW75:AW76 AS75:AS76 AO75:AO76 AK75:AK76 AG75:AG76 AC75:AC76 Y75:Y76 U75:U76 Q75:Q76 M75:M76 I75:I76 E75:E76 CS75:CS76 CO75:CO76 CK75:CK76 CG75:CG76 CC75:CC76 BY75:BY76 BU75:BU76 BQ75:BQ76 BQ78:BQ83 I21:I30 M21:M30 Q21:Q30 U21:U30 Y21:Y30 AC21:AC30 AG21:AG30 AK21:AK30 AO21:AO30 AS21:AS30 AW21:AW30 BA21:BA30 BE21:BE30 BI21:BI30 BM21:BM30 BQ21:BQ30 BU21:BU30 BY21:BY30 CC21:CC30 CG21:CG30 CK21:CK30 CO21:CO30 CS21:CS30 E21:E30 AO104:AO107 E104:E107 I104:I107 M104:M107 Q104:Q107 U104:U107 Y104:Y107 AC104:AC107 AG104:AG107 AK104:AK107 AO83 AK83 AG83 AC83 Y83 U83 Q83 M83 I83 E83">
    <cfRule type="cellIs" dxfId="187" priority="53" stopIfTrue="1" operator="greaterThan">
      <formula>0</formula>
    </cfRule>
  </conditionalFormatting>
  <conditionalFormatting sqref="CW15:CW18 CW21:CW30">
    <cfRule type="cellIs" dxfId="186" priority="20" operator="equal">
      <formula>D15</formula>
    </cfRule>
  </conditionalFormatting>
  <conditionalFormatting sqref="CW33:CW38">
    <cfRule type="cellIs" dxfId="185" priority="17" operator="equal">
      <formula>D33</formula>
    </cfRule>
  </conditionalFormatting>
  <conditionalFormatting sqref="CW40:CW45">
    <cfRule type="cellIs" dxfId="184" priority="16" operator="equal">
      <formula>D40</formula>
    </cfRule>
  </conditionalFormatting>
  <conditionalFormatting sqref="CW47:CW52">
    <cfRule type="cellIs" dxfId="183" priority="15" operator="equal">
      <formula>D47</formula>
    </cfRule>
  </conditionalFormatting>
  <conditionalFormatting sqref="CW54:CW59">
    <cfRule type="cellIs" dxfId="182" priority="14" operator="equal">
      <formula>D54</formula>
    </cfRule>
  </conditionalFormatting>
  <conditionalFormatting sqref="CW61:CW66">
    <cfRule type="cellIs" dxfId="181" priority="13" operator="equal">
      <formula>D61</formula>
    </cfRule>
  </conditionalFormatting>
  <conditionalFormatting sqref="CW68:CW73">
    <cfRule type="cellIs" dxfId="180" priority="12" operator="equal">
      <formula>D68</formula>
    </cfRule>
  </conditionalFormatting>
  <conditionalFormatting sqref="CW75:CW76 CW78:CW83">
    <cfRule type="cellIs" dxfId="179" priority="11" operator="equal">
      <formula>D75</formula>
    </cfRule>
  </conditionalFormatting>
  <conditionalFormatting sqref="CW86:CW87">
    <cfRule type="cellIs" dxfId="178" priority="10" operator="equal">
      <formula>D86</formula>
    </cfRule>
  </conditionalFormatting>
  <conditionalFormatting sqref="CW89:CW90">
    <cfRule type="cellIs" dxfId="177" priority="9" operator="equal">
      <formula>D89</formula>
    </cfRule>
  </conditionalFormatting>
  <conditionalFormatting sqref="CW92:CW93">
    <cfRule type="cellIs" dxfId="176" priority="8" operator="equal">
      <formula>D92</formula>
    </cfRule>
  </conditionalFormatting>
  <conditionalFormatting sqref="CW95:CW96">
    <cfRule type="cellIs" dxfId="175" priority="7" operator="equal">
      <formula>D95</formula>
    </cfRule>
  </conditionalFormatting>
  <conditionalFormatting sqref="CW98:CW99">
    <cfRule type="cellIs" dxfId="174" priority="6" operator="equal">
      <formula>D98</formula>
    </cfRule>
  </conditionalFormatting>
  <conditionalFormatting sqref="CW101:CW107">
    <cfRule type="cellIs" dxfId="173" priority="5" operator="equal">
      <formula>D101</formula>
    </cfRule>
  </conditionalFormatting>
  <conditionalFormatting sqref="AK103 AG103 AC103 Y103 U103 Q103 M103 I103 E103 AO103">
    <cfRule type="cellIs" dxfId="172" priority="3" stopIfTrue="1" operator="greaterThan">
      <formula>0</formula>
    </cfRule>
  </conditionalFormatting>
  <conditionalFormatting sqref="AO103 AK103 AG103 AC103 Y103 U103 Q103 M103 I103 E103">
    <cfRule type="cellIs" dxfId="171" priority="4" stopIfTrue="1" operator="between">
      <formula>"X"</formula>
      <formula>"X"</formula>
    </cfRule>
  </conditionalFormatting>
  <conditionalFormatting sqref="AG81:AG82 AK81:AK82 AO81:AO82 E81:E82 I81:I82 M81:M82 Q81:Q82 U81:U82 Y81:Y82 AC81:AC82">
    <cfRule type="cellIs" dxfId="170" priority="2" stopIfTrue="1" operator="between">
      <formula>"X"</formula>
      <formula>"X"</formula>
    </cfRule>
  </conditionalFormatting>
  <conditionalFormatting sqref="E81:E82 I81:I82 M81:M82 Q81:Q82 U81:U82 Y81:Y82 AC81:AC82 AG81:AG82 AK81:AK82 AO81:AO82">
    <cfRule type="cellIs" dxfId="169" priority="1" stopIfTrue="1" operator="greaterThan">
      <formula>0</formula>
    </cfRule>
  </conditionalFormatting>
  <printOptions horizontalCentered="1" verticalCentered="1"/>
  <pageMargins left="0" right="0" top="0.27559055118110237" bottom="0.27559055118110237" header="0" footer="0"/>
  <pageSetup scale="31" orientation="landscape" r:id="rId1"/>
  <headerFooter alignWithMargins="0">
    <oddFooter>&amp;L&amp;"Arial Narrow,Cursiva"&amp;8F-PY-103.80 Cronograma de Actividades - Establecimiento de sistemas forestales&amp;R&amp;"Arial Narrow,Cursiva"&amp;8Página &amp;P de &amp;N</oddFooter>
  </headerFooter>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pageSetUpPr fitToPage="1"/>
  </sheetPr>
  <dimension ref="A1:AB246"/>
  <sheetViews>
    <sheetView showGridLines="0" showZeros="0" topLeftCell="A8" zoomScale="85" zoomScaleNormal="85" workbookViewId="0">
      <selection activeCell="B54" sqref="A54:XFD56"/>
    </sheetView>
  </sheetViews>
  <sheetFormatPr baseColWidth="10" defaultColWidth="11.42578125" defaultRowHeight="12.75" x14ac:dyDescent="0.2"/>
  <cols>
    <col min="1" max="1" width="1.5703125" style="232" customWidth="1"/>
    <col min="2" max="2" width="7.85546875" style="232" customWidth="1"/>
    <col min="3" max="3" width="34.140625" customWidth="1"/>
    <col min="4" max="4" width="5.140625" customWidth="1"/>
    <col min="5" max="5" width="27.85546875" customWidth="1"/>
    <col min="8" max="8" width="8.7109375" customWidth="1"/>
    <col min="9" max="9" width="29.85546875" bestFit="1" customWidth="1"/>
    <col min="10" max="10" width="11.42578125" customWidth="1"/>
    <col min="12" max="12" width="13.5703125" customWidth="1"/>
    <col min="13" max="13" width="18.140625" customWidth="1"/>
    <col min="14" max="14" width="19.85546875" customWidth="1"/>
    <col min="15" max="15" width="28.7109375" customWidth="1"/>
    <col min="16" max="16" width="12.7109375" style="232" hidden="1" customWidth="1"/>
    <col min="17" max="17" width="5.42578125" style="232" hidden="1" customWidth="1"/>
    <col min="18" max="18" width="15.5703125" hidden="1" customWidth="1"/>
    <col min="19" max="19" width="11.42578125" style="232" hidden="1" customWidth="1"/>
    <col min="20" max="20" width="32.140625" style="232" hidden="1" customWidth="1"/>
    <col min="21" max="21" width="13.85546875" style="232" hidden="1" customWidth="1"/>
    <col min="22" max="22" width="15.28515625" style="232" hidden="1" customWidth="1"/>
    <col min="23" max="23" width="58.28515625" style="232" customWidth="1"/>
    <col min="24" max="24" width="3.140625" style="232" customWidth="1"/>
    <col min="25" max="25" width="11.42578125" style="232" customWidth="1"/>
    <col min="26" max="26" width="32.140625" style="232" customWidth="1"/>
    <col min="27" max="28" width="11.42578125" style="232"/>
    <col min="29" max="29" width="58.28515625" customWidth="1"/>
    <col min="30" max="30" width="3.140625" customWidth="1"/>
    <col min="31" max="31" width="11.42578125" customWidth="1"/>
    <col min="32" max="32" width="32.140625" customWidth="1"/>
    <col min="35" max="35" width="58.28515625" customWidth="1"/>
  </cols>
  <sheetData>
    <row r="1" spans="1:28" s="232" customFormat="1" ht="13.5" thickBot="1" x14ac:dyDescent="0.25"/>
    <row r="2" spans="1:28" ht="12.75" customHeight="1" x14ac:dyDescent="0.2">
      <c r="A2" s="546"/>
      <c r="B2" s="2303"/>
      <c r="C2" s="2304"/>
      <c r="D2" s="2304"/>
      <c r="E2" s="2305"/>
      <c r="F2" s="2314" t="s">
        <v>1467</v>
      </c>
      <c r="G2" s="2315"/>
      <c r="H2" s="2315"/>
      <c r="I2" s="2315"/>
      <c r="J2" s="2315"/>
      <c r="K2" s="2315"/>
      <c r="L2" s="2316"/>
      <c r="M2" s="2330">
        <f>+OBJETIVOS!P3</f>
        <v>0</v>
      </c>
      <c r="N2" s="2331"/>
      <c r="O2" s="2332"/>
    </row>
    <row r="3" spans="1:28" ht="12.75" customHeight="1" x14ac:dyDescent="0.2">
      <c r="A3" s="547"/>
      <c r="B3" s="2306"/>
      <c r="C3" s="2307"/>
      <c r="D3" s="2307"/>
      <c r="E3" s="2308"/>
      <c r="F3" s="2317"/>
      <c r="G3" s="2318"/>
      <c r="H3" s="2318"/>
      <c r="I3" s="2318"/>
      <c r="J3" s="2318"/>
      <c r="K3" s="2318"/>
      <c r="L3" s="2319"/>
      <c r="M3" s="2333"/>
      <c r="N3" s="2334"/>
      <c r="O3" s="2335"/>
    </row>
    <row r="4" spans="1:28" ht="12.75" customHeight="1" x14ac:dyDescent="0.2">
      <c r="A4" s="547"/>
      <c r="B4" s="2306"/>
      <c r="C4" s="2307"/>
      <c r="D4" s="2307"/>
      <c r="E4" s="2308"/>
      <c r="F4" s="2317"/>
      <c r="G4" s="2318"/>
      <c r="H4" s="2318"/>
      <c r="I4" s="2318"/>
      <c r="J4" s="2318"/>
      <c r="K4" s="2318"/>
      <c r="L4" s="2319"/>
      <c r="M4" s="2333"/>
      <c r="N4" s="2334"/>
      <c r="O4" s="2335"/>
    </row>
    <row r="5" spans="1:28" ht="12.75" customHeight="1" x14ac:dyDescent="0.2">
      <c r="A5" s="547"/>
      <c r="B5" s="2306"/>
      <c r="C5" s="2307"/>
      <c r="D5" s="2307"/>
      <c r="E5" s="2308"/>
      <c r="F5" s="2317"/>
      <c r="G5" s="2318"/>
      <c r="H5" s="2318"/>
      <c r="I5" s="2318"/>
      <c r="J5" s="2318"/>
      <c r="K5" s="2318"/>
      <c r="L5" s="2319"/>
      <c r="M5" s="2336"/>
      <c r="N5" s="2337"/>
      <c r="O5" s="2338"/>
    </row>
    <row r="6" spans="1:28" ht="12.75" customHeight="1" x14ac:dyDescent="0.2">
      <c r="A6" s="547"/>
      <c r="B6" s="2306"/>
      <c r="C6" s="2307"/>
      <c r="D6" s="2307"/>
      <c r="E6" s="2308"/>
      <c r="F6" s="2317"/>
      <c r="G6" s="2318"/>
      <c r="H6" s="2318"/>
      <c r="I6" s="2318"/>
      <c r="J6" s="2318"/>
      <c r="K6" s="2318"/>
      <c r="L6" s="2319"/>
      <c r="M6" s="2323" t="str">
        <f>+CRONOGRAMA!CW4</f>
        <v>Código: F-E-GIP-53</v>
      </c>
      <c r="N6" s="2324"/>
      <c r="O6" s="2325"/>
    </row>
    <row r="7" spans="1:28" ht="29.25" customHeight="1" x14ac:dyDescent="0.2">
      <c r="A7" s="547"/>
      <c r="B7" s="2309"/>
      <c r="C7" s="2310"/>
      <c r="D7" s="2310"/>
      <c r="E7" s="2311"/>
      <c r="F7" s="2320"/>
      <c r="G7" s="2321"/>
      <c r="H7" s="2321"/>
      <c r="I7" s="2321"/>
      <c r="J7" s="2321"/>
      <c r="K7" s="2321"/>
      <c r="L7" s="2322"/>
      <c r="M7" s="2326"/>
      <c r="N7" s="2327"/>
      <c r="O7" s="2328"/>
    </row>
    <row r="8" spans="1:28" ht="10.5" customHeight="1" x14ac:dyDescent="0.2">
      <c r="A8" s="547"/>
      <c r="B8" s="638"/>
      <c r="C8" s="541"/>
      <c r="D8" s="541"/>
      <c r="E8" s="541"/>
      <c r="F8" s="91"/>
      <c r="G8" s="91"/>
      <c r="H8" s="91"/>
      <c r="I8" s="91"/>
      <c r="J8" s="91"/>
      <c r="K8" s="91"/>
      <c r="L8" s="91"/>
      <c r="M8" s="540"/>
      <c r="N8" s="540"/>
      <c r="O8" s="539"/>
    </row>
    <row r="9" spans="1:28" ht="18" x14ac:dyDescent="0.2">
      <c r="A9" s="547"/>
      <c r="B9" s="257"/>
      <c r="C9" s="585" t="s">
        <v>250</v>
      </c>
      <c r="D9" s="585"/>
      <c r="E9" s="2380">
        <f>+Proyecto!C6</f>
        <v>0</v>
      </c>
      <c r="F9" s="2380"/>
      <c r="G9" s="2380"/>
      <c r="H9" s="2380"/>
      <c r="I9" s="2380"/>
      <c r="J9" s="2380"/>
      <c r="K9" s="2380"/>
      <c r="L9" s="2380"/>
      <c r="M9" s="2380"/>
      <c r="N9" s="2380"/>
      <c r="O9" s="2381"/>
    </row>
    <row r="10" spans="1:28" ht="10.5" customHeight="1" x14ac:dyDescent="0.2">
      <c r="A10" s="547"/>
      <c r="B10" s="257"/>
      <c r="O10" s="239"/>
    </row>
    <row r="11" spans="1:28" ht="33" customHeight="1" x14ac:dyDescent="0.2">
      <c r="A11" s="547"/>
      <c r="B11" s="257"/>
      <c r="C11" s="585" t="s">
        <v>0</v>
      </c>
      <c r="D11" s="585"/>
      <c r="E11" s="2382">
        <f>+Proyecto!B16</f>
        <v>0</v>
      </c>
      <c r="F11" s="2382"/>
      <c r="G11" s="2382"/>
      <c r="H11" s="2382"/>
      <c r="I11" s="2382"/>
      <c r="J11" s="2382"/>
      <c r="K11" s="2382"/>
      <c r="L11" s="2382"/>
      <c r="M11" s="2382"/>
      <c r="N11" s="2382"/>
      <c r="O11" s="2383"/>
    </row>
    <row r="12" spans="1:28" ht="10.5" customHeight="1" x14ac:dyDescent="0.2">
      <c r="A12" s="547"/>
      <c r="B12" s="257"/>
      <c r="O12" s="239"/>
    </row>
    <row r="13" spans="1:28" ht="20.25" customHeight="1" x14ac:dyDescent="0.2">
      <c r="A13" s="547"/>
      <c r="B13" s="257"/>
      <c r="C13" s="152" t="s">
        <v>1203</v>
      </c>
      <c r="D13" s="152"/>
      <c r="E13" s="446" t="s">
        <v>1139</v>
      </c>
      <c r="F13" s="739">
        <f>OBJETIVOS!M12</f>
        <v>0</v>
      </c>
      <c r="G13" s="740">
        <f>+OBJETIVOS!Q12</f>
        <v>0</v>
      </c>
      <c r="H13" s="149"/>
      <c r="I13" s="446" t="s">
        <v>1140</v>
      </c>
      <c r="J13" s="739">
        <f>OBJETIVOS!M16</f>
        <v>0</v>
      </c>
      <c r="K13" s="701">
        <f>+OBJETIVOS!Q16</f>
        <v>0</v>
      </c>
      <c r="M13" s="446" t="s">
        <v>1172</v>
      </c>
      <c r="N13" s="755">
        <f>+Proyecto!C8</f>
        <v>0</v>
      </c>
      <c r="O13" s="146"/>
    </row>
    <row r="14" spans="1:28" ht="10.5" customHeight="1" x14ac:dyDescent="0.2">
      <c r="A14" s="547"/>
      <c r="B14" s="257"/>
      <c r="O14" s="239"/>
    </row>
    <row r="15" spans="1:28" ht="24.75" customHeight="1" x14ac:dyDescent="0.2">
      <c r="A15" s="547"/>
      <c r="B15" s="257"/>
      <c r="C15" s="92" t="s">
        <v>1309</v>
      </c>
      <c r="D15" s="152"/>
      <c r="E15" s="501">
        <f>N57</f>
        <v>0</v>
      </c>
      <c r="F15" s="91"/>
      <c r="G15" s="2318" t="s">
        <v>1204</v>
      </c>
      <c r="H15" s="2318"/>
      <c r="I15" s="2318"/>
      <c r="J15" s="2329" t="e">
        <f>FINANC!F49</f>
        <v>#REF!</v>
      </c>
      <c r="K15" s="2329"/>
      <c r="L15" s="1"/>
      <c r="M15" s="152" t="s">
        <v>1158</v>
      </c>
      <c r="N15" s="756">
        <f>IFERROR((J15/E15),0)</f>
        <v>0</v>
      </c>
      <c r="O15" s="146"/>
    </row>
    <row r="16" spans="1:28" s="1" customFormat="1" ht="31.5" customHeight="1" x14ac:dyDescent="0.3">
      <c r="A16" s="536"/>
      <c r="B16" s="639"/>
      <c r="C16" s="586" t="s">
        <v>1199</v>
      </c>
      <c r="D16" s="586"/>
      <c r="E16" s="548"/>
      <c r="F16" s="374"/>
      <c r="G16" s="374"/>
      <c r="H16" s="374"/>
      <c r="I16" s="374"/>
      <c r="J16" s="374"/>
      <c r="K16" s="374"/>
      <c r="L16" s="374"/>
      <c r="M16" s="374"/>
      <c r="N16" s="374"/>
      <c r="O16" s="542"/>
      <c r="P16" s="169"/>
      <c r="Q16" s="169"/>
      <c r="S16" s="169"/>
      <c r="T16" s="169"/>
      <c r="U16" s="169"/>
      <c r="V16" s="169"/>
      <c r="W16" s="169"/>
      <c r="X16" s="169"/>
      <c r="Y16" s="169"/>
      <c r="Z16" s="169"/>
      <c r="AA16" s="169"/>
      <c r="AB16" s="169"/>
    </row>
    <row r="17" spans="1:28" s="1" customFormat="1" ht="22.5" customHeight="1" x14ac:dyDescent="0.2">
      <c r="A17" s="536"/>
      <c r="B17" s="640"/>
      <c r="C17" s="2391" t="s">
        <v>180</v>
      </c>
      <c r="D17" s="2392"/>
      <c r="E17" s="2390" t="s">
        <v>181</v>
      </c>
      <c r="F17" s="2391"/>
      <c r="G17" s="2391"/>
      <c r="H17" s="2392"/>
      <c r="I17" s="2313" t="s">
        <v>1200</v>
      </c>
      <c r="J17" s="2313"/>
      <c r="K17" s="2313" t="s">
        <v>1201</v>
      </c>
      <c r="L17" s="2313"/>
      <c r="M17" s="2313" t="s">
        <v>1202</v>
      </c>
      <c r="N17" s="2313"/>
      <c r="O17" s="146"/>
      <c r="P17" s="169"/>
      <c r="Q17" s="169"/>
      <c r="S17" s="169"/>
      <c r="T17" s="169"/>
      <c r="U17" s="169"/>
      <c r="V17" s="169"/>
      <c r="W17" s="169"/>
      <c r="X17" s="169"/>
      <c r="Y17" s="169"/>
      <c r="Z17" s="169"/>
      <c r="AA17" s="169"/>
      <c r="AB17" s="169"/>
    </row>
    <row r="18" spans="1:28" ht="15.75" hidden="1" customHeight="1" x14ac:dyDescent="0.2">
      <c r="A18" s="547"/>
      <c r="B18" s="641"/>
      <c r="C18" s="2388">
        <f>Proyecto!L50</f>
        <v>0</v>
      </c>
      <c r="D18" s="2389"/>
      <c r="E18" s="2387">
        <f>Proyecto!N50</f>
        <v>0</v>
      </c>
      <c r="F18" s="2388"/>
      <c r="G18" s="2388"/>
      <c r="H18" s="2389"/>
      <c r="I18" s="2312"/>
      <c r="J18" s="2312"/>
      <c r="K18" s="2312"/>
      <c r="L18" s="2312"/>
      <c r="M18" s="2312"/>
      <c r="N18" s="2312"/>
      <c r="O18" s="146"/>
    </row>
    <row r="19" spans="1:28" ht="15.75" hidden="1" customHeight="1" x14ac:dyDescent="0.2">
      <c r="A19" s="547"/>
      <c r="B19" s="641"/>
      <c r="C19" s="2388">
        <f>Proyecto!L51</f>
        <v>0</v>
      </c>
      <c r="D19" s="2389"/>
      <c r="E19" s="2387">
        <f>Proyecto!N51</f>
        <v>0</v>
      </c>
      <c r="F19" s="2388"/>
      <c r="G19" s="2388"/>
      <c r="H19" s="2389"/>
      <c r="I19" s="2312"/>
      <c r="J19" s="2312"/>
      <c r="K19" s="2312"/>
      <c r="L19" s="2312"/>
      <c r="M19" s="2312"/>
      <c r="N19" s="2312"/>
      <c r="O19" s="146"/>
    </row>
    <row r="20" spans="1:28" ht="15.75" hidden="1" customHeight="1" x14ac:dyDescent="0.2">
      <c r="A20" s="547"/>
      <c r="B20" s="641"/>
      <c r="C20" s="2388">
        <f>Proyecto!L52</f>
        <v>0</v>
      </c>
      <c r="D20" s="2389"/>
      <c r="E20" s="2387">
        <f>Proyecto!N52</f>
        <v>0</v>
      </c>
      <c r="F20" s="2388"/>
      <c r="G20" s="2388"/>
      <c r="H20" s="2389"/>
      <c r="I20" s="2312"/>
      <c r="J20" s="2312"/>
      <c r="K20" s="2312"/>
      <c r="L20" s="2312"/>
      <c r="M20" s="2312"/>
      <c r="N20" s="2312"/>
      <c r="O20" s="146"/>
    </row>
    <row r="21" spans="1:28" ht="15.75" hidden="1" customHeight="1" x14ac:dyDescent="0.2">
      <c r="A21" s="547"/>
      <c r="B21" s="641"/>
      <c r="C21" s="2388">
        <f>Proyecto!L53</f>
        <v>0</v>
      </c>
      <c r="D21" s="2389"/>
      <c r="E21" s="2387">
        <f>Proyecto!N53</f>
        <v>0</v>
      </c>
      <c r="F21" s="2388"/>
      <c r="G21" s="2388"/>
      <c r="H21" s="2389"/>
      <c r="I21" s="2312"/>
      <c r="J21" s="2312"/>
      <c r="K21" s="2312"/>
      <c r="L21" s="2312"/>
      <c r="M21" s="2312"/>
      <c r="N21" s="2312"/>
      <c r="O21" s="146"/>
    </row>
    <row r="22" spans="1:28" ht="15.75" hidden="1" customHeight="1" x14ac:dyDescent="0.2">
      <c r="A22" s="547"/>
      <c r="B22" s="641"/>
      <c r="C22" s="2388">
        <f>Proyecto!L54</f>
        <v>0</v>
      </c>
      <c r="D22" s="2389"/>
      <c r="E22" s="2387">
        <f>Proyecto!N54</f>
        <v>0</v>
      </c>
      <c r="F22" s="2388"/>
      <c r="G22" s="2388"/>
      <c r="H22" s="2389"/>
      <c r="I22" s="2312"/>
      <c r="J22" s="2312"/>
      <c r="K22" s="2312"/>
      <c r="L22" s="2312"/>
      <c r="M22" s="2312"/>
      <c r="N22" s="2312"/>
      <c r="O22" s="146"/>
    </row>
    <row r="23" spans="1:28" ht="15.75" hidden="1" customHeight="1" x14ac:dyDescent="0.2">
      <c r="A23" s="547"/>
      <c r="B23" s="641"/>
      <c r="C23" s="2388">
        <f>Proyecto!L55</f>
        <v>0</v>
      </c>
      <c r="D23" s="2389"/>
      <c r="E23" s="2387">
        <f>Proyecto!N55</f>
        <v>0</v>
      </c>
      <c r="F23" s="2388"/>
      <c r="G23" s="2388"/>
      <c r="H23" s="2389"/>
      <c r="I23" s="2312"/>
      <c r="J23" s="2312"/>
      <c r="K23" s="2312"/>
      <c r="L23" s="2312"/>
      <c r="M23" s="2312"/>
      <c r="N23" s="2312"/>
      <c r="O23" s="146"/>
    </row>
    <row r="24" spans="1:28" ht="15.75" hidden="1" customHeight="1" x14ac:dyDescent="0.2">
      <c r="A24" s="547"/>
      <c r="B24" s="641"/>
      <c r="C24" s="2388">
        <f>Proyecto!L56</f>
        <v>0</v>
      </c>
      <c r="D24" s="2389"/>
      <c r="E24" s="2387">
        <f>Proyecto!N56</f>
        <v>0</v>
      </c>
      <c r="F24" s="2388"/>
      <c r="G24" s="2388"/>
      <c r="H24" s="2389"/>
      <c r="I24" s="2312"/>
      <c r="J24" s="2312"/>
      <c r="K24" s="2312"/>
      <c r="L24" s="2312"/>
      <c r="M24" s="2312"/>
      <c r="N24" s="2312"/>
      <c r="O24" s="146"/>
    </row>
    <row r="25" spans="1:28" ht="12.75" customHeight="1" x14ac:dyDescent="0.2">
      <c r="A25" s="547"/>
      <c r="B25" s="257"/>
      <c r="C25" s="260"/>
      <c r="D25" s="260"/>
      <c r="E25" s="152"/>
      <c r="F25" s="91"/>
      <c r="G25" s="91"/>
      <c r="H25" s="91"/>
      <c r="I25" s="152"/>
      <c r="J25" s="91"/>
      <c r="K25" s="152"/>
      <c r="L25" s="152"/>
      <c r="M25" s="91"/>
      <c r="N25" s="91"/>
      <c r="O25" s="146"/>
    </row>
    <row r="26" spans="1:28" ht="24.75" customHeight="1" x14ac:dyDescent="0.2">
      <c r="A26" s="547"/>
      <c r="B26" s="257"/>
      <c r="C26" s="91" t="s">
        <v>1135</v>
      </c>
      <c r="D26" s="91"/>
      <c r="E26" s="2378">
        <f>OBJETIVOS!B36</f>
        <v>0</v>
      </c>
      <c r="F26" s="2378"/>
      <c r="G26" s="2378"/>
      <c r="H26" s="2378"/>
      <c r="I26" s="2378"/>
      <c r="J26" s="2378"/>
      <c r="K26" s="2378"/>
      <c r="L26" s="2378"/>
      <c r="M26" s="2378"/>
      <c r="N26" s="2378"/>
      <c r="O26" s="2379"/>
    </row>
    <row r="27" spans="1:28" ht="12.75" customHeight="1" thickBot="1" x14ac:dyDescent="0.25">
      <c r="A27" s="547"/>
      <c r="B27" s="257"/>
      <c r="C27" s="260"/>
      <c r="D27" s="260"/>
      <c r="E27" s="451"/>
      <c r="F27" s="451"/>
      <c r="G27" s="451"/>
      <c r="H27" s="451"/>
      <c r="I27" s="451"/>
      <c r="J27" s="451"/>
      <c r="K27" s="451"/>
      <c r="L27" s="451"/>
      <c r="M27" s="451"/>
      <c r="N27" s="451"/>
      <c r="O27" s="452"/>
    </row>
    <row r="28" spans="1:28" ht="25.5" customHeight="1" thickBot="1" x14ac:dyDescent="0.25">
      <c r="A28" s="547"/>
      <c r="B28" s="2393" t="s">
        <v>1134</v>
      </c>
      <c r="C28" s="2394"/>
      <c r="D28" s="2394"/>
      <c r="E28" s="2394"/>
      <c r="F28" s="2394"/>
      <c r="G28" s="2394"/>
      <c r="H28" s="2394"/>
      <c r="I28" s="2394"/>
      <c r="J28" s="2394"/>
      <c r="K28" s="2394"/>
      <c r="L28" s="2394"/>
      <c r="M28" s="2394"/>
      <c r="N28" s="2394"/>
      <c r="O28" s="2395"/>
    </row>
    <row r="29" spans="1:28" ht="18.75" customHeight="1" x14ac:dyDescent="0.2">
      <c r="A29" s="547"/>
      <c r="B29" s="2367" t="s">
        <v>1250</v>
      </c>
      <c r="C29" s="2367" t="s">
        <v>265</v>
      </c>
      <c r="D29" s="2369" t="s">
        <v>1228</v>
      </c>
      <c r="E29" s="2369" t="s">
        <v>1227</v>
      </c>
      <c r="F29" s="2369" t="s">
        <v>253</v>
      </c>
      <c r="G29" s="2369" t="s">
        <v>254</v>
      </c>
      <c r="H29" s="2369" t="s">
        <v>1229</v>
      </c>
      <c r="I29" s="2369" t="s">
        <v>351</v>
      </c>
      <c r="J29" s="2369" t="s">
        <v>255</v>
      </c>
      <c r="K29" s="2373" t="s">
        <v>254</v>
      </c>
      <c r="L29" s="2373" t="s">
        <v>261</v>
      </c>
      <c r="M29" s="2369" t="s">
        <v>345</v>
      </c>
      <c r="N29" s="2369" t="s">
        <v>1310</v>
      </c>
      <c r="O29" s="2371" t="s">
        <v>346</v>
      </c>
      <c r="R29" s="2365" t="s">
        <v>272</v>
      </c>
    </row>
    <row r="30" spans="1:28" ht="18.75" customHeight="1" thickBot="1" x14ac:dyDescent="0.25">
      <c r="A30" s="547"/>
      <c r="B30" s="2368"/>
      <c r="C30" s="2368"/>
      <c r="D30" s="2370"/>
      <c r="E30" s="2370"/>
      <c r="F30" s="2370"/>
      <c r="G30" s="2370"/>
      <c r="H30" s="2370"/>
      <c r="I30" s="2370"/>
      <c r="J30" s="2370"/>
      <c r="K30" s="2374"/>
      <c r="L30" s="2374"/>
      <c r="M30" s="2370"/>
      <c r="N30" s="2370"/>
      <c r="O30" s="2372"/>
      <c r="R30" s="2366"/>
    </row>
    <row r="31" spans="1:28" hidden="1" x14ac:dyDescent="0.2">
      <c r="A31" s="547"/>
      <c r="B31" s="2396">
        <f>+OBJETIVOS!B39</f>
        <v>0</v>
      </c>
      <c r="C31" s="2359">
        <f>Proyecto!C20</f>
        <v>0</v>
      </c>
      <c r="D31" s="2375" t="str">
        <f>CONCATENATE(OBJETIVOS!B39,".1")</f>
        <v>.1</v>
      </c>
      <c r="E31" s="2349" t="str">
        <f>Proyecto!C50</f>
        <v>Plantación de Material Vegetal en sistema tradicional</v>
      </c>
      <c r="F31" s="2362" t="str">
        <f>+IF(E31&lt;&gt;"","Has","")</f>
        <v>Has</v>
      </c>
      <c r="G31" s="2364">
        <f>Proyecto!H50</f>
        <v>0</v>
      </c>
      <c r="H31" s="635" t="str">
        <f>CONCATENATE(B31,".1")</f>
        <v>0.1</v>
      </c>
      <c r="I31" s="154">
        <f>+IF($C$31&lt;&gt;"",Proyecto!M20,"")</f>
        <v>0</v>
      </c>
      <c r="J31" s="447" t="s">
        <v>57</v>
      </c>
      <c r="K31" s="450">
        <f>Proyecto!H50</f>
        <v>0</v>
      </c>
      <c r="L31" s="456" t="e">
        <f>M31/K31</f>
        <v>#DIV/0!</v>
      </c>
      <c r="M31" s="456" t="e">
        <f>IF(G31&lt;&gt;"",R31,"")</f>
        <v>#DIV/0!</v>
      </c>
      <c r="N31" s="2343" t="e">
        <f>SUM(M31:M34)</f>
        <v>#DIV/0!</v>
      </c>
      <c r="O31" s="1659">
        <f>+Proyecto!L50</f>
        <v>0</v>
      </c>
      <c r="P31" s="549" t="e">
        <f>R31-M31</f>
        <v>#DIV/0!</v>
      </c>
      <c r="Q31" s="550"/>
      <c r="R31" s="71" t="e">
        <f>+IF($E$31=FINANC!$B$13,(GESTION!I15+GESTION!I21+GESTION!I22+GESTION!I23+GESTION!I24+GESTION!I25)*FINANC!$G$13,"xx")</f>
        <v>#DIV/0!</v>
      </c>
    </row>
    <row r="32" spans="1:28" hidden="1" x14ac:dyDescent="0.2">
      <c r="A32" s="547"/>
      <c r="B32" s="2397"/>
      <c r="C32" s="2355"/>
      <c r="D32" s="2376"/>
      <c r="E32" s="2356"/>
      <c r="F32" s="2357"/>
      <c r="G32" s="2358"/>
      <c r="H32" s="636" t="str">
        <f>CONCATENATE(B31,".2")</f>
        <v>0.2</v>
      </c>
      <c r="I32" s="70">
        <f>+IF($C$31&lt;&gt;"",Proyecto!M21,"")</f>
        <v>0</v>
      </c>
      <c r="J32" s="448" t="s">
        <v>57</v>
      </c>
      <c r="K32" s="157">
        <f>K31</f>
        <v>0</v>
      </c>
      <c r="L32" s="457" t="e">
        <f t="shared" ref="L32:L56" si="0">M32/K32</f>
        <v>#DIV/0!</v>
      </c>
      <c r="M32" s="457">
        <f>IF(G31&lt;&gt;"",R32,"")</f>
        <v>0</v>
      </c>
      <c r="N32" s="2344"/>
      <c r="O32" s="1670"/>
      <c r="P32" s="549">
        <f t="shared" ref="P32:P56" si="1">R32-M32</f>
        <v>0</v>
      </c>
      <c r="Q32" s="550"/>
      <c r="R32" s="71">
        <f>+IF($E$31=FINANC!$B$13,ESTABLECIMIENTO!$F$55*FINANC!$G$13,"XX")</f>
        <v>0</v>
      </c>
    </row>
    <row r="33" spans="1:22" hidden="1" x14ac:dyDescent="0.2">
      <c r="A33" s="547"/>
      <c r="B33" s="2397"/>
      <c r="C33" s="2355"/>
      <c r="D33" s="2376"/>
      <c r="E33" s="2356"/>
      <c r="F33" s="2357"/>
      <c r="G33" s="2358"/>
      <c r="H33" s="636" t="str">
        <f>CONCATENATE(B31,".3")</f>
        <v>0.3</v>
      </c>
      <c r="I33" s="70">
        <f>+IF($C$31&lt;&gt;"",Proyecto!M22,"")</f>
        <v>0</v>
      </c>
      <c r="J33" s="448" t="s">
        <v>1429</v>
      </c>
      <c r="K33" s="157">
        <f>Proyecto!K50</f>
        <v>0</v>
      </c>
      <c r="L33" s="457">
        <f>IF(M33=0,0,M33/K33)</f>
        <v>0</v>
      </c>
      <c r="M33" s="457">
        <f>IF(K33=0,0,R33)</f>
        <v>0</v>
      </c>
      <c r="N33" s="2344"/>
      <c r="O33" s="1670">
        <f>+Proyecto!N50</f>
        <v>0</v>
      </c>
      <c r="P33" s="549">
        <f t="shared" si="1"/>
        <v>0</v>
      </c>
      <c r="Q33" s="550"/>
      <c r="R33" s="71">
        <f>+IF(FINANC!C13="x",#REF!*FINANC!$D$13,0)</f>
        <v>0</v>
      </c>
    </row>
    <row r="34" spans="1:22" ht="13.5" hidden="1" thickBot="1" x14ac:dyDescent="0.25">
      <c r="A34" s="547"/>
      <c r="B34" s="2398"/>
      <c r="C34" s="2360"/>
      <c r="D34" s="2377"/>
      <c r="E34" s="2399"/>
      <c r="F34" s="2363"/>
      <c r="G34" s="2400"/>
      <c r="H34" s="637" t="str">
        <f>CONCATENATE(B31,".4")</f>
        <v>0.4</v>
      </c>
      <c r="I34" s="155">
        <f>+IF($C$31&lt;&gt;"",Proyecto!M23,"")</f>
        <v>0</v>
      </c>
      <c r="J34" s="448" t="s">
        <v>57</v>
      </c>
      <c r="K34" s="157">
        <f>K32</f>
        <v>0</v>
      </c>
      <c r="L34" s="458" t="e">
        <f t="shared" si="0"/>
        <v>#DIV/0!</v>
      </c>
      <c r="M34" s="458">
        <f>IF(G31&lt;&gt;"",R34,"")</f>
        <v>0</v>
      </c>
      <c r="N34" s="2345"/>
      <c r="O34" s="1662"/>
      <c r="P34" s="549">
        <f t="shared" si="1"/>
        <v>0</v>
      </c>
      <c r="Q34" s="550"/>
      <c r="R34" s="71">
        <f>+IF(ESTABLECIMIENTO!F24&gt;0,(GESTION!I17+GESTION!I18+GESTION!I19+GESTION!I28+GESTION!I29+GESTION!I30)*(FINANC!$G$13),0)</f>
        <v>0</v>
      </c>
      <c r="T34" s="232" t="s">
        <v>374</v>
      </c>
      <c r="U34" s="549" t="e">
        <f>R31+R35+R39+R43+R47+R50+R54</f>
        <v>#DIV/0!</v>
      </c>
      <c r="V34" s="245" t="e">
        <f>U34-FINANC!E73</f>
        <v>#DIV/0!</v>
      </c>
    </row>
    <row r="35" spans="1:22" hidden="1" x14ac:dyDescent="0.2">
      <c r="A35" s="547"/>
      <c r="B35" s="2396">
        <f>+OBJETIVOS!B43</f>
        <v>0</v>
      </c>
      <c r="C35" s="2359">
        <f>Proyecto!C24</f>
        <v>0</v>
      </c>
      <c r="D35" s="2375" t="str">
        <f>CONCATENATE(OBJETIVOS!B43,".1")</f>
        <v>.1</v>
      </c>
      <c r="E35" s="2349" t="str">
        <f>Proyecto!C51</f>
        <v>Plantación de Material Vegetal al azar o por núcleos</v>
      </c>
      <c r="F35" s="2362" t="str">
        <f>+IF(E35&lt;&gt;"","Has","")</f>
        <v>Has</v>
      </c>
      <c r="G35" s="2364">
        <f>Proyecto!H51</f>
        <v>0</v>
      </c>
      <c r="H35" s="635" t="str">
        <f>CONCATENATE(B35,".1")</f>
        <v>0.1</v>
      </c>
      <c r="I35" s="153">
        <f>+IF($C$31&lt;&gt;"",Proyecto!M24,"")</f>
        <v>0</v>
      </c>
      <c r="J35" s="447" t="s">
        <v>57</v>
      </c>
      <c r="K35" s="450">
        <f>Proyecto!H51</f>
        <v>0</v>
      </c>
      <c r="L35" s="459" t="e">
        <f t="shared" si="0"/>
        <v>#DIV/0!</v>
      </c>
      <c r="M35" s="459" t="e">
        <f>IF(G35&lt;&gt;"",R35,"")</f>
        <v>#DIV/0!</v>
      </c>
      <c r="N35" s="2343" t="e">
        <f>SUM(M35:M38)</f>
        <v>#DIV/0!</v>
      </c>
      <c r="O35" s="1659">
        <f>+Proyecto!L51</f>
        <v>0</v>
      </c>
      <c r="P35" s="549" t="e">
        <f t="shared" si="1"/>
        <v>#DIV/0!</v>
      </c>
      <c r="R35" s="71" t="e">
        <f>IF(E35=FINANC!$B$14,(GESTION!I15+GESTION!I21+GESTION!I22+GESTION!I23+GESTION!I24+GESTION!I25)*FINANC!$G$14,"xx")</f>
        <v>#DIV/0!</v>
      </c>
      <c r="T35" s="232" t="s">
        <v>1142</v>
      </c>
      <c r="U35" s="549" t="e">
        <f>R32+R36+R40+R44+R48+R51+R55</f>
        <v>#REF!</v>
      </c>
      <c r="V35" s="245" t="e">
        <f>U35-FINANC!E74</f>
        <v>#REF!</v>
      </c>
    </row>
    <row r="36" spans="1:22" hidden="1" x14ac:dyDescent="0.2">
      <c r="A36" s="547"/>
      <c r="B36" s="2397"/>
      <c r="C36" s="2355"/>
      <c r="D36" s="2376"/>
      <c r="E36" s="2356"/>
      <c r="F36" s="2357"/>
      <c r="G36" s="2358"/>
      <c r="H36" s="636" t="str">
        <f>CONCATENATE(B35,".2")</f>
        <v>0.2</v>
      </c>
      <c r="I36" s="70">
        <f>+IF($C$31&lt;&gt;"",Proyecto!M25,"")</f>
        <v>0</v>
      </c>
      <c r="J36" s="448" t="s">
        <v>57</v>
      </c>
      <c r="K36" s="157">
        <f>K35</f>
        <v>0</v>
      </c>
      <c r="L36" s="457" t="e">
        <f t="shared" si="0"/>
        <v>#DIV/0!</v>
      </c>
      <c r="M36" s="457">
        <f>IF(G35&lt;&gt;"",R36,"")</f>
        <v>0</v>
      </c>
      <c r="N36" s="2344"/>
      <c r="O36" s="1670"/>
      <c r="P36" s="549">
        <f t="shared" si="1"/>
        <v>0</v>
      </c>
      <c r="R36" s="71">
        <f>IF(E35=FINANC!$B$14,ESTABLECIMIENTO!$M$57*FINANC!$G$14,"XX")</f>
        <v>0</v>
      </c>
      <c r="T36" s="232" t="s">
        <v>373</v>
      </c>
      <c r="U36" s="549">
        <f>R33+R37+R41+R45+R52</f>
        <v>0</v>
      </c>
      <c r="V36" s="245" t="e">
        <f>U36-FINANC!E75</f>
        <v>#REF!</v>
      </c>
    </row>
    <row r="37" spans="1:22" hidden="1" x14ac:dyDescent="0.2">
      <c r="A37" s="547"/>
      <c r="B37" s="2397"/>
      <c r="C37" s="2355"/>
      <c r="D37" s="2376"/>
      <c r="E37" s="2356"/>
      <c r="F37" s="2357"/>
      <c r="G37" s="2358"/>
      <c r="H37" s="636" t="str">
        <f>CONCATENATE(B35,".3")</f>
        <v>0.3</v>
      </c>
      <c r="I37" s="70">
        <f>+IF($C$31&lt;&gt;"",Proyecto!M26,"")</f>
        <v>0</v>
      </c>
      <c r="J37" s="448" t="s">
        <v>1429</v>
      </c>
      <c r="K37" s="157">
        <f>Proyecto!K51</f>
        <v>0</v>
      </c>
      <c r="L37" s="457">
        <f>IF(M37=0,0,M37/K37)</f>
        <v>0</v>
      </c>
      <c r="M37" s="457">
        <f>IF(K37=0,0,R37)</f>
        <v>0</v>
      </c>
      <c r="N37" s="2344"/>
      <c r="O37" s="1670">
        <f>+Proyecto!N51</f>
        <v>0</v>
      </c>
      <c r="P37" s="549">
        <f t="shared" si="1"/>
        <v>0</v>
      </c>
      <c r="R37" s="71">
        <f>IF(FINANC!C14="x",#REF!*FINANC!$D$14,0)</f>
        <v>0</v>
      </c>
      <c r="T37" s="232" t="s">
        <v>1143</v>
      </c>
      <c r="U37" s="549" t="e">
        <f>R34+R38+R42+R46+R49+R53+R56</f>
        <v>#DIV/0!</v>
      </c>
      <c r="V37" s="245" t="e">
        <f>U37-FINANC!E76</f>
        <v>#DIV/0!</v>
      </c>
    </row>
    <row r="38" spans="1:22" ht="13.5" hidden="1" thickBot="1" x14ac:dyDescent="0.25">
      <c r="A38" s="547"/>
      <c r="B38" s="2398"/>
      <c r="C38" s="2360"/>
      <c r="D38" s="2377"/>
      <c r="E38" s="2399"/>
      <c r="F38" s="2363"/>
      <c r="G38" s="2400"/>
      <c r="H38" s="637" t="str">
        <f>CONCATENATE(B35,".4")</f>
        <v>0.4</v>
      </c>
      <c r="I38" s="156">
        <f>+IF($C$31&lt;&gt;"",Proyecto!M27,"")</f>
        <v>0</v>
      </c>
      <c r="J38" s="448" t="s">
        <v>57</v>
      </c>
      <c r="K38" s="158">
        <f>K36</f>
        <v>0</v>
      </c>
      <c r="L38" s="460" t="e">
        <f t="shared" si="0"/>
        <v>#DIV/0!</v>
      </c>
      <c r="M38" s="460">
        <f>IF(G35&lt;&gt;"",R38,"")</f>
        <v>0</v>
      </c>
      <c r="N38" s="2345"/>
      <c r="O38" s="1662"/>
      <c r="P38" s="549">
        <f t="shared" si="1"/>
        <v>0</v>
      </c>
      <c r="R38" s="71">
        <f>IF(ESTABLECIMIENTO!M26&gt;0,(GESTION!I17+GESTION!I18+GESTION!I19+GESTION!I28+GESTION!I29+GESTION!I30)*(FINANC!$G$14),0)</f>
        <v>0</v>
      </c>
      <c r="U38" s="549" t="e">
        <f>SUM(U34:U37)</f>
        <v>#DIV/0!</v>
      </c>
      <c r="V38" s="245" t="e">
        <f>U38-FINANC!E77</f>
        <v>#DIV/0!</v>
      </c>
    </row>
    <row r="39" spans="1:22" ht="12.75" hidden="1" customHeight="1" x14ac:dyDescent="0.2">
      <c r="A39" s="547"/>
      <c r="B39" s="2396">
        <f>+OBJETIVOS!B47</f>
        <v>0</v>
      </c>
      <c r="C39" s="2359">
        <f>Proyecto!C28</f>
        <v>0</v>
      </c>
      <c r="D39" s="2375" t="str">
        <f>CONCATENATE(OBJETIVOS!B47,".1")</f>
        <v>.1</v>
      </c>
      <c r="E39" s="2349">
        <f>Proyecto!C52</f>
        <v>0</v>
      </c>
      <c r="F39" s="2362" t="str">
        <f>+IF(E39&lt;&gt;"","Has","")</f>
        <v>Has</v>
      </c>
      <c r="G39" s="2364" t="e">
        <f>Proyecto!H52</f>
        <v>#REF!</v>
      </c>
      <c r="H39" s="635" t="str">
        <f>CONCATENATE(B39,".1")</f>
        <v>0.1</v>
      </c>
      <c r="I39" s="154">
        <f>+IF($C$31&lt;&gt;"",Proyecto!M28,"")</f>
        <v>0</v>
      </c>
      <c r="J39" s="447" t="s">
        <v>57</v>
      </c>
      <c r="K39" s="450" t="e">
        <f>Proyecto!H52</f>
        <v>#REF!</v>
      </c>
      <c r="L39" s="456" t="e">
        <f t="shared" si="0"/>
        <v>#REF!</v>
      </c>
      <c r="M39" s="456" t="e">
        <f>IF(G39&lt;&gt;"",R39,"")</f>
        <v>#REF!</v>
      </c>
      <c r="N39" s="2343" t="e">
        <f>SUM(M39:M42)</f>
        <v>#REF!</v>
      </c>
      <c r="O39" s="1659">
        <f>+Proyecto!L52</f>
        <v>0</v>
      </c>
      <c r="P39" s="549" t="e">
        <f t="shared" si="1"/>
        <v>#DIV/0!</v>
      </c>
      <c r="R39" s="71" t="e">
        <f>IF(E39=FINANC!$B$15,(GESTION!I15+GESTION!I21+GESTION!I22+GESTION!I23+GESTION!I24+GESTION!I25)*FINANC!$G$15,"xx")</f>
        <v>#DIV/0!</v>
      </c>
    </row>
    <row r="40" spans="1:22" hidden="1" x14ac:dyDescent="0.2">
      <c r="A40" s="547"/>
      <c r="B40" s="2397"/>
      <c r="C40" s="2355"/>
      <c r="D40" s="2376"/>
      <c r="E40" s="2356"/>
      <c r="F40" s="2357"/>
      <c r="G40" s="2358"/>
      <c r="H40" s="636" t="str">
        <f>CONCATENATE(B39,".2")</f>
        <v>0.2</v>
      </c>
      <c r="I40" s="70">
        <f>+IF($C$31&lt;&gt;"",Proyecto!M29,"")</f>
        <v>0</v>
      </c>
      <c r="J40" s="448" t="s">
        <v>57</v>
      </c>
      <c r="K40" s="157" t="e">
        <f>K39</f>
        <v>#REF!</v>
      </c>
      <c r="L40" s="457" t="e">
        <f t="shared" si="0"/>
        <v>#REF!</v>
      </c>
      <c r="M40" s="457" t="e">
        <f>IF(G39&lt;&gt;"",R40,"")</f>
        <v>#REF!</v>
      </c>
      <c r="N40" s="2344"/>
      <c r="O40" s="1670"/>
      <c r="P40" s="549" t="e">
        <f t="shared" si="1"/>
        <v>#REF!</v>
      </c>
      <c r="R40" s="71" t="e">
        <f>IF(E39=FINANC!$B$15,ESTABLECIMIENTO!#REF!*FINANC!$G$15,"XX")</f>
        <v>#REF!</v>
      </c>
    </row>
    <row r="41" spans="1:22" hidden="1" x14ac:dyDescent="0.2">
      <c r="A41" s="547"/>
      <c r="B41" s="2397"/>
      <c r="C41" s="2355"/>
      <c r="D41" s="2376"/>
      <c r="E41" s="2356"/>
      <c r="F41" s="2357"/>
      <c r="G41" s="2358"/>
      <c r="H41" s="636" t="str">
        <f>CONCATENATE(B39,".3")</f>
        <v>0.3</v>
      </c>
      <c r="I41" s="70">
        <f>+IF($C$31&lt;&gt;"",Proyecto!M30,"")</f>
        <v>0</v>
      </c>
      <c r="J41" s="448" t="s">
        <v>1429</v>
      </c>
      <c r="K41" s="157">
        <f>Proyecto!K52</f>
        <v>0</v>
      </c>
      <c r="L41" s="457">
        <f>IF(M41=0,0,M41/K41)</f>
        <v>0</v>
      </c>
      <c r="M41" s="457">
        <f>IF(K41=0,0,R41)</f>
        <v>0</v>
      </c>
      <c r="N41" s="2344"/>
      <c r="O41" s="1670">
        <f>+Proyecto!N52</f>
        <v>0</v>
      </c>
      <c r="P41" s="549">
        <f t="shared" si="1"/>
        <v>0</v>
      </c>
      <c r="R41" s="71">
        <f>IF(FINANC!C15="x",#REF!*FINANC!$D$15,0)</f>
        <v>0</v>
      </c>
    </row>
    <row r="42" spans="1:22" ht="13.5" hidden="1" thickBot="1" x14ac:dyDescent="0.25">
      <c r="A42" s="547"/>
      <c r="B42" s="2398"/>
      <c r="C42" s="2360"/>
      <c r="D42" s="2377"/>
      <c r="E42" s="2399"/>
      <c r="F42" s="2363"/>
      <c r="G42" s="2400"/>
      <c r="H42" s="637" t="str">
        <f>CONCATENATE(B39,".4")</f>
        <v>0.4</v>
      </c>
      <c r="I42" s="155">
        <f>+IF($C$31&lt;&gt;"",Proyecto!M31,"")</f>
        <v>0</v>
      </c>
      <c r="J42" s="448" t="s">
        <v>57</v>
      </c>
      <c r="K42" s="159" t="e">
        <f>K40</f>
        <v>#REF!</v>
      </c>
      <c r="L42" s="458" t="e">
        <f t="shared" si="0"/>
        <v>#REF!</v>
      </c>
      <c r="M42" s="458" t="e">
        <f>IF(G39&lt;&gt;"",R42,"")</f>
        <v>#REF!</v>
      </c>
      <c r="N42" s="2345"/>
      <c r="O42" s="1662"/>
      <c r="P42" s="549" t="e">
        <f t="shared" si="1"/>
        <v>#DIV/0!</v>
      </c>
      <c r="R42" s="71" t="e">
        <f>IF(E39=FINANC!$B$15,(GESTION!I17+GESTION!I18+GESTION!I19+GESTION!I30+GESTION!I29+GESTION!I28)*(FINANC!$G$15),"xx")</f>
        <v>#DIV/0!</v>
      </c>
    </row>
    <row r="43" spans="1:22" hidden="1" x14ac:dyDescent="0.2">
      <c r="A43" s="547"/>
      <c r="B43" s="2396">
        <f>+OBJETIVOS!B51</f>
        <v>0</v>
      </c>
      <c r="C43" s="2355">
        <f>Proyecto!C32</f>
        <v>0</v>
      </c>
      <c r="D43" s="2375" t="str">
        <f>CONCATENATE(OBJETIVOS!B51,".1")</f>
        <v>0.1</v>
      </c>
      <c r="E43" s="2356" t="str">
        <f>Proyecto!C53</f>
        <v>Cobertura arbórea mediante Sistemas Agroforestales / Silvopastoriles (SAF/SSP)</v>
      </c>
      <c r="F43" s="2357" t="str">
        <f>+IF(E43&lt;&gt;"","Has","")</f>
        <v>Has</v>
      </c>
      <c r="G43" s="2358" t="e">
        <f>Proyecto!H53</f>
        <v>#REF!</v>
      </c>
      <c r="H43" s="635" t="str">
        <f>CONCATENATE(B43,".1")</f>
        <v>0.1</v>
      </c>
      <c r="I43" s="153">
        <f>+IF($C$31&lt;&gt;"",Proyecto!M32,"")</f>
        <v>0</v>
      </c>
      <c r="J43" s="447" t="s">
        <v>57</v>
      </c>
      <c r="K43" s="450" t="e">
        <f>Proyecto!H53</f>
        <v>#REF!</v>
      </c>
      <c r="L43" s="459" t="e">
        <f t="shared" si="0"/>
        <v>#REF!</v>
      </c>
      <c r="M43" s="459" t="e">
        <f>IF(G43&lt;&gt;"",R43,"")</f>
        <v>#REF!</v>
      </c>
      <c r="N43" s="2344" t="e">
        <f>SUM(M43:M46)</f>
        <v>#REF!</v>
      </c>
      <c r="O43" s="2384">
        <f>+Proyecto!L53</f>
        <v>0</v>
      </c>
      <c r="P43" s="549" t="e">
        <f t="shared" si="1"/>
        <v>#DIV/0!</v>
      </c>
      <c r="R43" s="71" t="e">
        <f>IF(E43=FINANC!$B$16,(GESTION!I15+GESTION!I21+GESTION!I22+GESTION!I23+GESTION!I24+GESTION!I25)*FINANC!$G$16,"xx")</f>
        <v>#DIV/0!</v>
      </c>
    </row>
    <row r="44" spans="1:22" hidden="1" x14ac:dyDescent="0.2">
      <c r="A44" s="547"/>
      <c r="B44" s="2397"/>
      <c r="C44" s="2355"/>
      <c r="D44" s="2376"/>
      <c r="E44" s="2350"/>
      <c r="F44" s="2357"/>
      <c r="G44" s="2357"/>
      <c r="H44" s="636" t="str">
        <f>CONCATENATE(B43,".2")</f>
        <v>0.2</v>
      </c>
      <c r="I44" s="70">
        <f>+IF($C$31&lt;&gt;"",Proyecto!M33,"")</f>
        <v>0</v>
      </c>
      <c r="J44" s="448" t="s">
        <v>57</v>
      </c>
      <c r="K44" s="157" t="e">
        <f>K43</f>
        <v>#REF!</v>
      </c>
      <c r="L44" s="457" t="e">
        <f t="shared" si="0"/>
        <v>#REF!</v>
      </c>
      <c r="M44" s="457" t="e">
        <f>IF(G43&lt;&gt;"",R44,"")</f>
        <v>#REF!</v>
      </c>
      <c r="N44" s="2344"/>
      <c r="O44" s="2385"/>
      <c r="P44" s="549" t="e">
        <f t="shared" si="1"/>
        <v>#REF!</v>
      </c>
      <c r="R44" s="71" t="e">
        <f>IF(E43=FINANC!$B$16,ESTABLECIMIENTO!#REF!*FINANC!$G$16,"XX")</f>
        <v>#REF!</v>
      </c>
    </row>
    <row r="45" spans="1:22" hidden="1" x14ac:dyDescent="0.2">
      <c r="A45" s="547"/>
      <c r="B45" s="2397"/>
      <c r="C45" s="2355"/>
      <c r="D45" s="2376"/>
      <c r="E45" s="2350"/>
      <c r="F45" s="2357"/>
      <c r="G45" s="2357"/>
      <c r="H45" s="636" t="str">
        <f>CONCATENATE(B43,".3")</f>
        <v>0.3</v>
      </c>
      <c r="I45" s="70">
        <f>+IF($C$31&lt;&gt;"",Proyecto!M34,"")</f>
        <v>0</v>
      </c>
      <c r="J45" s="448" t="s">
        <v>1429</v>
      </c>
      <c r="K45" s="157">
        <f>Proyecto!K53</f>
        <v>0</v>
      </c>
      <c r="L45" s="457">
        <f>IF(M45=0,0,M45/K45)</f>
        <v>0</v>
      </c>
      <c r="M45" s="457">
        <f>IF(K45=0,0,R45)</f>
        <v>0</v>
      </c>
      <c r="N45" s="2344"/>
      <c r="O45" s="2385">
        <f>+Proyecto!N53</f>
        <v>0</v>
      </c>
      <c r="P45" s="549">
        <f t="shared" si="1"/>
        <v>0</v>
      </c>
      <c r="R45" s="71">
        <f>IF(FINANC!C16="x",#REF!*FINANC!$D$16,0)</f>
        <v>0</v>
      </c>
    </row>
    <row r="46" spans="1:22" ht="13.5" hidden="1" thickBot="1" x14ac:dyDescent="0.25">
      <c r="A46" s="547"/>
      <c r="B46" s="2398"/>
      <c r="C46" s="2355"/>
      <c r="D46" s="2377"/>
      <c r="E46" s="2350"/>
      <c r="F46" s="2357"/>
      <c r="G46" s="2357"/>
      <c r="H46" s="637" t="str">
        <f>CONCATENATE(B43,".4")</f>
        <v>0.4</v>
      </c>
      <c r="I46" s="156">
        <f>+IF($C$31&lt;&gt;"",Proyecto!M35,"")</f>
        <v>0</v>
      </c>
      <c r="J46" s="448" t="s">
        <v>57</v>
      </c>
      <c r="K46" s="158" t="e">
        <f>K44</f>
        <v>#REF!</v>
      </c>
      <c r="L46" s="460" t="e">
        <f t="shared" si="0"/>
        <v>#REF!</v>
      </c>
      <c r="M46" s="460" t="e">
        <f>IF(G43&lt;&gt;"",R46,"")</f>
        <v>#REF!</v>
      </c>
      <c r="N46" s="2344"/>
      <c r="O46" s="2386"/>
      <c r="P46" s="549" t="e">
        <f t="shared" si="1"/>
        <v>#DIV/0!</v>
      </c>
      <c r="R46" s="71" t="e">
        <f>IF(E43=FINANC!$B$16,(GESTION!I17+GESTION!I18+GESTION!I19+GESTION!I28+GESTION!I29+GESTION!I30)*(FINANC!$G$16),"xx")</f>
        <v>#DIV/0!</v>
      </c>
    </row>
    <row r="47" spans="1:22" hidden="1" x14ac:dyDescent="0.2">
      <c r="A47" s="547"/>
      <c r="B47" s="2396">
        <f>+OBJETIVOS!B55</f>
        <v>0</v>
      </c>
      <c r="C47" s="2359">
        <f>Proyecto!C36</f>
        <v>0</v>
      </c>
      <c r="D47" s="2375" t="str">
        <f>CONCATENATE(OBJETIVOS!B55,".1")</f>
        <v>.1</v>
      </c>
      <c r="E47" s="2349" t="str">
        <f>Proyecto!C54</f>
        <v>Cercas o Barreras Vivas (CV - BV)</v>
      </c>
      <c r="F47" s="2362" t="str">
        <f>+IF(E47&lt;&gt;"","Has","")</f>
        <v>Has</v>
      </c>
      <c r="G47" s="2364" t="e">
        <f>Proyecto!H54</f>
        <v>#REF!</v>
      </c>
      <c r="H47" s="635" t="str">
        <f>CONCATENATE(B47,".1")</f>
        <v>0.1</v>
      </c>
      <c r="I47" s="154">
        <f>+IF($C$31&lt;&gt;"",Proyecto!M36,"")</f>
        <v>0</v>
      </c>
      <c r="J47" s="447" t="s">
        <v>57</v>
      </c>
      <c r="K47" s="450" t="e">
        <f>Proyecto!H54</f>
        <v>#REF!</v>
      </c>
      <c r="L47" s="456" t="e">
        <f t="shared" si="0"/>
        <v>#REF!</v>
      </c>
      <c r="M47" s="456" t="e">
        <f>IF(G47&lt;&gt;"",R47,"")</f>
        <v>#REF!</v>
      </c>
      <c r="N47" s="2343" t="e">
        <f>SUM(M47:M49)</f>
        <v>#REF!</v>
      </c>
      <c r="O47" s="445">
        <f>+Proyecto!L54</f>
        <v>0</v>
      </c>
      <c r="P47" s="549" t="e">
        <f t="shared" si="1"/>
        <v>#DIV/0!</v>
      </c>
      <c r="R47" s="71" t="e">
        <f>IF(E47=FINANC!$B$17,(GESTION!I15+GESTION!I21+GESTION!I22+GESTION!I23+GESTION!I24+GESTION!I25)*FINANC!$G$17,"xx")</f>
        <v>#DIV/0!</v>
      </c>
    </row>
    <row r="48" spans="1:22" hidden="1" x14ac:dyDescent="0.2">
      <c r="A48" s="547"/>
      <c r="B48" s="2397"/>
      <c r="C48" s="2355"/>
      <c r="D48" s="2376"/>
      <c r="E48" s="2350"/>
      <c r="F48" s="2357"/>
      <c r="G48" s="2357"/>
      <c r="H48" s="636" t="str">
        <f>CONCATENATE(B47,".2")</f>
        <v>0.2</v>
      </c>
      <c r="I48" s="70">
        <f>+IF($C$31&lt;&gt;"",Proyecto!M37,"")</f>
        <v>0</v>
      </c>
      <c r="J48" s="448" t="s">
        <v>57</v>
      </c>
      <c r="K48" s="157" t="e">
        <f>K47</f>
        <v>#REF!</v>
      </c>
      <c r="L48" s="457" t="e">
        <f t="shared" si="0"/>
        <v>#REF!</v>
      </c>
      <c r="M48" s="457" t="e">
        <f>IF(G47&lt;&gt;"",R48,"")</f>
        <v>#REF!</v>
      </c>
      <c r="N48" s="2344"/>
      <c r="O48" s="1670">
        <f>+Proyecto!N54</f>
        <v>0</v>
      </c>
      <c r="P48" s="549" t="e">
        <f t="shared" si="1"/>
        <v>#REF!</v>
      </c>
      <c r="R48" s="71" t="e">
        <f>IF(E47=FINANC!$B$17,ESTABLECIMIENTO!#REF!*FINANC!$G$17,"XX")</f>
        <v>#REF!</v>
      </c>
    </row>
    <row r="49" spans="1:28" ht="13.5" hidden="1" thickBot="1" x14ac:dyDescent="0.25">
      <c r="A49" s="547"/>
      <c r="B49" s="2398"/>
      <c r="C49" s="2360"/>
      <c r="D49" s="2377"/>
      <c r="E49" s="2361"/>
      <c r="F49" s="2363"/>
      <c r="G49" s="2363"/>
      <c r="H49" s="636" t="str">
        <f>CONCATENATE(B47,".3")</f>
        <v>0.3</v>
      </c>
      <c r="I49" s="155">
        <f>+IF($C$31&lt;&gt;"",Proyecto!M38,"")</f>
        <v>0</v>
      </c>
      <c r="J49" s="448" t="s">
        <v>57</v>
      </c>
      <c r="K49" s="159" t="e">
        <f>K48</f>
        <v>#REF!</v>
      </c>
      <c r="L49" s="458" t="e">
        <f t="shared" si="0"/>
        <v>#REF!</v>
      </c>
      <c r="M49" s="458" t="e">
        <f>IF(G47&lt;&gt;"",R49,"")</f>
        <v>#REF!</v>
      </c>
      <c r="N49" s="2345"/>
      <c r="O49" s="1662"/>
      <c r="P49" s="549" t="e">
        <f t="shared" si="1"/>
        <v>#DIV/0!</v>
      </c>
      <c r="R49" s="71" t="e">
        <f>IF(E47=FINANC!$B$17,(GESTION!I17+GESTION!I18+GESTION!I19+GESTION!I28+GESTION!I29+GESTION!I30)*(FINANC!$G$17),"xx")</f>
        <v>#DIV/0!</v>
      </c>
    </row>
    <row r="50" spans="1:28" hidden="1" x14ac:dyDescent="0.2">
      <c r="A50" s="547"/>
      <c r="B50" s="2396">
        <f>+OBJETIVOS!B59</f>
        <v>0</v>
      </c>
      <c r="C50" s="2355">
        <f>Proyecto!C39</f>
        <v>0</v>
      </c>
      <c r="D50" s="2375" t="str">
        <f>CONCATENATE(OBJETIVOS!B59,".1")</f>
        <v>.1</v>
      </c>
      <c r="E50" s="2356">
        <f>Proyecto!C55</f>
        <v>0</v>
      </c>
      <c r="F50" s="2357" t="str">
        <f>+IF(E50&lt;&gt;"","Has","")</f>
        <v>Has</v>
      </c>
      <c r="G50" s="2358" t="e">
        <f>Proyecto!H55</f>
        <v>#REF!</v>
      </c>
      <c r="H50" s="635" t="str">
        <f>CONCATENATE(B50,".1")</f>
        <v>0.1</v>
      </c>
      <c r="I50" s="153">
        <f>+IF($C$31&lt;&gt;"",Proyecto!M39,"")</f>
        <v>0</v>
      </c>
      <c r="J50" s="447" t="s">
        <v>57</v>
      </c>
      <c r="K50" s="450" t="e">
        <f>Proyecto!H55</f>
        <v>#REF!</v>
      </c>
      <c r="L50" s="459" t="e">
        <f t="shared" si="0"/>
        <v>#REF!</v>
      </c>
      <c r="M50" s="459" t="e">
        <f>IF(G50&lt;&gt;"",R50,"")</f>
        <v>#REF!</v>
      </c>
      <c r="N50" s="2344" t="e">
        <f>SUM(M50:M53)</f>
        <v>#REF!</v>
      </c>
      <c r="O50" s="1659">
        <f>+Proyecto!L55</f>
        <v>0</v>
      </c>
      <c r="P50" s="549" t="e">
        <f t="shared" si="1"/>
        <v>#DIV/0!</v>
      </c>
      <c r="R50" s="71" t="e">
        <f>IF(E50=FINANC!$B$18,(GESTION!I15+GESTION!I21+GESTION!I22+GESTION!I23+GESTION!I24+GESTION!I25)*FINANC!$G$18,"XX")</f>
        <v>#DIV/0!</v>
      </c>
    </row>
    <row r="51" spans="1:28" hidden="1" x14ac:dyDescent="0.2">
      <c r="A51" s="547"/>
      <c r="B51" s="2397"/>
      <c r="C51" s="2355"/>
      <c r="D51" s="2376"/>
      <c r="E51" s="2350"/>
      <c r="F51" s="2357"/>
      <c r="G51" s="2357"/>
      <c r="H51" s="636" t="str">
        <f>CONCATENATE(B50,".2")</f>
        <v>0.2</v>
      </c>
      <c r="I51" s="70">
        <f>+IF($C$31&lt;&gt;"",Proyecto!M40,"")</f>
        <v>0</v>
      </c>
      <c r="J51" s="448" t="s">
        <v>57</v>
      </c>
      <c r="K51" s="157" t="e">
        <f>K50</f>
        <v>#REF!</v>
      </c>
      <c r="L51" s="457" t="e">
        <f t="shared" si="0"/>
        <v>#REF!</v>
      </c>
      <c r="M51" s="457" t="e">
        <f>IF(G50&lt;&gt;"",R51,"")</f>
        <v>#REF!</v>
      </c>
      <c r="N51" s="2344"/>
      <c r="O51" s="1670"/>
      <c r="P51" s="549" t="e">
        <f t="shared" si="1"/>
        <v>#REF!</v>
      </c>
      <c r="R51" s="71" t="e">
        <f>IF(E50=FINANC!$B$18,ESTABLECIMIENTO!#REF!*FINANC!$G$18,"XX")</f>
        <v>#REF!</v>
      </c>
    </row>
    <row r="52" spans="1:28" hidden="1" x14ac:dyDescent="0.2">
      <c r="A52" s="547"/>
      <c r="B52" s="2397"/>
      <c r="C52" s="2355"/>
      <c r="D52" s="2376"/>
      <c r="E52" s="2350"/>
      <c r="F52" s="2357"/>
      <c r="G52" s="2357"/>
      <c r="H52" s="636" t="str">
        <f>CONCATENATE(B50,".3")</f>
        <v>0.3</v>
      </c>
      <c r="I52" s="70">
        <f>+IF($C$31&lt;&gt;"",Proyecto!M41,"")</f>
        <v>0</v>
      </c>
      <c r="J52" s="448" t="s">
        <v>1429</v>
      </c>
      <c r="K52" s="157">
        <f>Proyecto!K55</f>
        <v>0</v>
      </c>
      <c r="L52" s="457">
        <f>IF(M52=0,0,M52/K52)</f>
        <v>0</v>
      </c>
      <c r="M52" s="457">
        <f>IF(K52=0,0,R52)</f>
        <v>0</v>
      </c>
      <c r="N52" s="2344"/>
      <c r="O52" s="1670">
        <f>+Proyecto!N55</f>
        <v>0</v>
      </c>
      <c r="P52" s="549">
        <f t="shared" si="1"/>
        <v>0</v>
      </c>
      <c r="R52" s="71">
        <f>IF(FINANC!C18="x",#REF!*FINANC!$D$18,0)</f>
        <v>0</v>
      </c>
    </row>
    <row r="53" spans="1:28" ht="13.5" hidden="1" thickBot="1" x14ac:dyDescent="0.25">
      <c r="A53" s="547"/>
      <c r="B53" s="2398"/>
      <c r="C53" s="2355"/>
      <c r="D53" s="2377"/>
      <c r="E53" s="2350"/>
      <c r="F53" s="2357"/>
      <c r="G53" s="2357"/>
      <c r="H53" s="637" t="str">
        <f>CONCATENATE(B50,".4")</f>
        <v>0.4</v>
      </c>
      <c r="I53" s="156">
        <f>+IF($C$31&lt;&gt;"",Proyecto!M42,"")</f>
        <v>0</v>
      </c>
      <c r="J53" s="448" t="s">
        <v>57</v>
      </c>
      <c r="K53" s="158" t="e">
        <f>K51</f>
        <v>#REF!</v>
      </c>
      <c r="L53" s="460" t="e">
        <f t="shared" si="0"/>
        <v>#REF!</v>
      </c>
      <c r="M53" s="460" t="e">
        <f>IF(G50&lt;&gt;"",R53,"")</f>
        <v>#REF!</v>
      </c>
      <c r="N53" s="2344"/>
      <c r="O53" s="1662"/>
      <c r="P53" s="549" t="e">
        <f t="shared" si="1"/>
        <v>#DIV/0!</v>
      </c>
      <c r="R53" s="71" t="e">
        <f>IF(E50=FINANC!$B$18,(GESTION!I17+GESTION!I18+GESTION!I19+GESTION!I28+GESTION!I29+GESTION!I30)*(FINANC!$G$18),"xx")</f>
        <v>#DIV/0!</v>
      </c>
    </row>
    <row r="54" spans="1:28" hidden="1" x14ac:dyDescent="0.2">
      <c r="A54" s="547"/>
      <c r="B54" s="2396">
        <f>+OBJETIVOS!B63</f>
        <v>0</v>
      </c>
      <c r="C54" s="2346">
        <f>Proyecto!C43</f>
        <v>0</v>
      </c>
      <c r="D54" s="2375" t="str">
        <f>CONCATENATE(OBJETIVOS!B63,".1")</f>
        <v>.1</v>
      </c>
      <c r="E54" s="2349" t="str">
        <f>Proyecto!C56</f>
        <v>Aislamiento con material vegetal</v>
      </c>
      <c r="F54" s="2351" t="str">
        <f>+IF(E54&lt;&gt;"","km","")</f>
        <v>km</v>
      </c>
      <c r="G54" s="2354" t="e">
        <f>Proyecto!H56</f>
        <v>#REF!</v>
      </c>
      <c r="H54" s="635" t="str">
        <f>CONCATENATE(B54,".1")</f>
        <v>0.1</v>
      </c>
      <c r="I54" s="154">
        <f>+IF($C$31&lt;&gt;"",Proyecto!M43,"")</f>
        <v>0</v>
      </c>
      <c r="J54" s="447" t="s">
        <v>57</v>
      </c>
      <c r="K54" s="450" t="e">
        <f>Proyecto!H56</f>
        <v>#REF!</v>
      </c>
      <c r="L54" s="456" t="e">
        <f t="shared" si="0"/>
        <v>#REF!</v>
      </c>
      <c r="M54" s="456" t="e">
        <f>IF(G54&lt;&gt;"",R54,"")</f>
        <v>#REF!</v>
      </c>
      <c r="N54" s="2343" t="e">
        <f>SUM(M54:M56)</f>
        <v>#REF!</v>
      </c>
      <c r="O54" s="445">
        <f>+Proyecto!L56</f>
        <v>0</v>
      </c>
      <c r="P54" s="549" t="e">
        <f t="shared" si="1"/>
        <v>#DIV/0!</v>
      </c>
      <c r="R54" s="71" t="e">
        <f>IF(E54=FINANC!$B$19,(GESTION!I15+GESTION!I21+GESTION!I22+GESTION!I23+GESTION!I24+GESTION!I25)*FINANC!$G$19,"xx")</f>
        <v>#DIV/0!</v>
      </c>
    </row>
    <row r="55" spans="1:28" hidden="1" x14ac:dyDescent="0.2">
      <c r="A55" s="547"/>
      <c r="B55" s="2397"/>
      <c r="C55" s="2347"/>
      <c r="D55" s="2376"/>
      <c r="E55" s="2350"/>
      <c r="F55" s="2352"/>
      <c r="G55" s="2352"/>
      <c r="H55" s="636" t="str">
        <f>CONCATENATE(B54,".2")</f>
        <v>0.2</v>
      </c>
      <c r="I55" s="70">
        <f>+IF($C$31&lt;&gt;"",Proyecto!M44,"")</f>
        <v>0</v>
      </c>
      <c r="J55" s="448" t="s">
        <v>57</v>
      </c>
      <c r="K55" s="157" t="e">
        <f>K54</f>
        <v>#REF!</v>
      </c>
      <c r="L55" s="457" t="e">
        <f t="shared" si="0"/>
        <v>#REF!</v>
      </c>
      <c r="M55" s="457" t="e">
        <f>IF(G54&lt;&gt;"",R55,"")</f>
        <v>#REF!</v>
      </c>
      <c r="N55" s="2344"/>
      <c r="O55" s="1670">
        <f>+Proyecto!N56</f>
        <v>0</v>
      </c>
      <c r="P55" s="549" t="e">
        <f t="shared" si="1"/>
        <v>#REF!</v>
      </c>
      <c r="R55" s="71" t="e">
        <f>IF(E54=FINANC!$B$19,ESTABLECIMIENTO!#REF!*ESTABLECIMIENTO!#REF!,"XX")</f>
        <v>#REF!</v>
      </c>
    </row>
    <row r="56" spans="1:28" ht="13.5" hidden="1" thickBot="1" x14ac:dyDescent="0.25">
      <c r="A56" s="547"/>
      <c r="B56" s="2398"/>
      <c r="C56" s="2348"/>
      <c r="D56" s="2377"/>
      <c r="E56" s="2350"/>
      <c r="F56" s="2353"/>
      <c r="G56" s="2353"/>
      <c r="H56" s="636" t="str">
        <f>CONCATENATE(B54,".3")</f>
        <v>0.3</v>
      </c>
      <c r="I56" s="156">
        <f>+IF($C$31&lt;&gt;"",Proyecto!M45,"")</f>
        <v>0</v>
      </c>
      <c r="J56" s="449" t="s">
        <v>57</v>
      </c>
      <c r="K56" s="158" t="e">
        <f>K55</f>
        <v>#REF!</v>
      </c>
      <c r="L56" s="460" t="e">
        <f t="shared" si="0"/>
        <v>#REF!</v>
      </c>
      <c r="M56" s="460" t="e">
        <f>IF(G54&lt;&gt;"",R56,"")</f>
        <v>#REF!</v>
      </c>
      <c r="N56" s="2344"/>
      <c r="O56" s="1662"/>
      <c r="P56" s="549" t="e">
        <f t="shared" si="1"/>
        <v>#REF!</v>
      </c>
      <c r="R56" s="71" t="e">
        <f>IF(ESTABLECIMIENTO!#REF!&gt;0,((GESTION!I17+GESTION!I18+GESTION!I19+GESTION!I28+GESTION!I29+GESTION!I30)*FINANC!G19)+GESTION!H27,0)</f>
        <v>#REF!</v>
      </c>
    </row>
    <row r="57" spans="1:28" ht="24" customHeight="1" thickBot="1" x14ac:dyDescent="0.25">
      <c r="A57" s="547"/>
      <c r="B57" s="551"/>
      <c r="C57" s="552"/>
      <c r="D57" s="552"/>
      <c r="E57" s="552"/>
      <c r="F57" s="552"/>
      <c r="G57" s="552"/>
      <c r="H57" s="552"/>
      <c r="I57" s="552"/>
      <c r="J57" s="552"/>
      <c r="K57" s="552"/>
      <c r="L57" s="461"/>
      <c r="M57" s="462">
        <f>IFERROR((SUM(M31:M56)),0)</f>
        <v>0</v>
      </c>
      <c r="N57" s="462">
        <f>IFERROR((SUM(N31:N56)),0)</f>
        <v>0</v>
      </c>
      <c r="O57" s="281"/>
    </row>
    <row r="58" spans="1:28" s="232" customFormat="1" x14ac:dyDescent="0.2">
      <c r="A58" s="547"/>
      <c r="B58" s="257"/>
      <c r="C58" s="258"/>
      <c r="D58" s="258"/>
      <c r="E58" s="258"/>
      <c r="F58" s="258"/>
      <c r="G58" s="258"/>
      <c r="H58" s="258"/>
      <c r="I58" s="258"/>
      <c r="J58" s="258"/>
      <c r="K58" s="258"/>
      <c r="L58" s="258"/>
      <c r="M58" s="258"/>
      <c r="N58" s="258"/>
      <c r="O58" s="265"/>
    </row>
    <row r="59" spans="1:28" s="464" customFormat="1" ht="16.5" x14ac:dyDescent="0.3">
      <c r="A59" s="547"/>
      <c r="B59" s="257"/>
      <c r="C59" s="2342" t="s">
        <v>1173</v>
      </c>
      <c r="D59" s="2342"/>
      <c r="E59" s="2342"/>
      <c r="F59" s="2339">
        <f>OBJETIVOS!D10</f>
        <v>0</v>
      </c>
      <c r="G59" s="2339"/>
      <c r="H59" s="2339"/>
      <c r="I59" s="2339"/>
      <c r="J59" s="2339"/>
      <c r="K59" s="2339"/>
      <c r="L59" s="463"/>
      <c r="M59" s="463" t="s">
        <v>1174</v>
      </c>
      <c r="N59" s="2339">
        <f>OBJETIVOS!D12</f>
        <v>0</v>
      </c>
      <c r="O59" s="2340"/>
      <c r="P59" s="232"/>
      <c r="W59" s="232"/>
      <c r="X59" s="232"/>
      <c r="Y59" s="232"/>
      <c r="Z59" s="232"/>
      <c r="AA59" s="232"/>
      <c r="AB59" s="232"/>
    </row>
    <row r="60" spans="1:28" s="464" customFormat="1" ht="16.5" x14ac:dyDescent="0.3">
      <c r="A60" s="547"/>
      <c r="B60" s="257"/>
      <c r="C60" s="463"/>
      <c r="D60" s="463"/>
      <c r="E60" s="463"/>
      <c r="F60" s="463"/>
      <c r="G60" s="463"/>
      <c r="H60" s="463"/>
      <c r="I60" s="463"/>
      <c r="J60" s="463"/>
      <c r="K60" s="463"/>
      <c r="L60" s="463"/>
      <c r="M60" s="463"/>
      <c r="N60" s="463"/>
      <c r="O60" s="465"/>
      <c r="P60" s="232"/>
      <c r="W60" s="232"/>
      <c r="X60" s="232"/>
      <c r="Y60" s="232"/>
      <c r="Z60" s="232"/>
      <c r="AA60" s="232"/>
      <c r="AB60" s="232"/>
    </row>
    <row r="61" spans="1:28" s="464" customFormat="1" ht="16.5" x14ac:dyDescent="0.3">
      <c r="A61" s="547"/>
      <c r="B61" s="257"/>
      <c r="C61" s="2342" t="s">
        <v>1175</v>
      </c>
      <c r="D61" s="2342"/>
      <c r="E61" s="466">
        <f>OBJETIVOS!D14</f>
        <v>0</v>
      </c>
      <c r="F61" s="467" t="s">
        <v>1176</v>
      </c>
      <c r="G61" s="2341">
        <f>OBJETIVOS!D16</f>
        <v>0</v>
      </c>
      <c r="H61" s="2341"/>
      <c r="I61" s="2341"/>
      <c r="J61" s="374"/>
      <c r="K61" s="467" t="s">
        <v>1131</v>
      </c>
      <c r="L61" s="2339">
        <f>OBJETIVOS!M8</f>
        <v>0</v>
      </c>
      <c r="M61" s="2339"/>
      <c r="N61" s="2339"/>
      <c r="O61" s="2340"/>
      <c r="P61" s="232"/>
      <c r="Q61" s="374"/>
      <c r="R61" s="374"/>
      <c r="W61" s="232"/>
      <c r="X61" s="232"/>
      <c r="Y61" s="232"/>
      <c r="Z61" s="232"/>
      <c r="AA61" s="232"/>
      <c r="AB61" s="232"/>
    </row>
    <row r="62" spans="1:28" s="232" customFormat="1" ht="13.5" thickBot="1" x14ac:dyDescent="0.25">
      <c r="A62" s="547"/>
      <c r="B62" s="240"/>
      <c r="C62" s="241"/>
      <c r="D62" s="241"/>
      <c r="E62" s="241"/>
      <c r="F62" s="241"/>
      <c r="G62" s="241"/>
      <c r="H62" s="241"/>
      <c r="I62" s="241"/>
      <c r="J62" s="241"/>
      <c r="K62" s="241"/>
      <c r="L62" s="241"/>
      <c r="M62" s="241"/>
      <c r="N62" s="241"/>
      <c r="O62" s="553"/>
    </row>
    <row r="63" spans="1:28" s="232" customFormat="1" x14ac:dyDescent="0.2"/>
    <row r="64" spans="1:28" s="232" customFormat="1" x14ac:dyDescent="0.2"/>
    <row r="65" s="232" customFormat="1" x14ac:dyDescent="0.2"/>
    <row r="66" s="232" customFormat="1" x14ac:dyDescent="0.2"/>
    <row r="67" s="232" customFormat="1" x14ac:dyDescent="0.2"/>
    <row r="68" s="232" customFormat="1" x14ac:dyDescent="0.2"/>
    <row r="69" s="232" customFormat="1" x14ac:dyDescent="0.2"/>
    <row r="70" s="232" customFormat="1" x14ac:dyDescent="0.2"/>
    <row r="71" s="232" customFormat="1" x14ac:dyDescent="0.2"/>
    <row r="72" s="232" customFormat="1" x14ac:dyDescent="0.2"/>
    <row r="73" s="232" customFormat="1" x14ac:dyDescent="0.2"/>
    <row r="74" s="232" customFormat="1" x14ac:dyDescent="0.2"/>
    <row r="75" s="232" customFormat="1" x14ac:dyDescent="0.2"/>
    <row r="76" s="232" customFormat="1" x14ac:dyDescent="0.2"/>
    <row r="77" s="232" customFormat="1" x14ac:dyDescent="0.2"/>
    <row r="78" s="232" customFormat="1" x14ac:dyDescent="0.2"/>
    <row r="79" s="232" customFormat="1" x14ac:dyDescent="0.2"/>
    <row r="80" s="232" customFormat="1" x14ac:dyDescent="0.2"/>
    <row r="81" s="232" customFormat="1" x14ac:dyDescent="0.2"/>
    <row r="82" s="232" customFormat="1" x14ac:dyDescent="0.2"/>
    <row r="83" s="232" customFormat="1" x14ac:dyDescent="0.2"/>
    <row r="84" s="232" customFormat="1" x14ac:dyDescent="0.2"/>
    <row r="85" s="232" customFormat="1" x14ac:dyDescent="0.2"/>
    <row r="86" s="232" customFormat="1" x14ac:dyDescent="0.2"/>
    <row r="87" s="232" customFormat="1" x14ac:dyDescent="0.2"/>
    <row r="88" s="232" customFormat="1" x14ac:dyDescent="0.2"/>
    <row r="89" s="232" customFormat="1" x14ac:dyDescent="0.2"/>
    <row r="90" s="232" customFormat="1" x14ac:dyDescent="0.2"/>
    <row r="91" s="232" customFormat="1" x14ac:dyDescent="0.2"/>
    <row r="92" s="232" customFormat="1" x14ac:dyDescent="0.2"/>
    <row r="93" s="232" customFormat="1" x14ac:dyDescent="0.2"/>
    <row r="94" s="232" customFormat="1" x14ac:dyDescent="0.2"/>
    <row r="95" s="232" customFormat="1" x14ac:dyDescent="0.2"/>
    <row r="96" s="232" customFormat="1" x14ac:dyDescent="0.2"/>
    <row r="97" s="232" customFormat="1" x14ac:dyDescent="0.2"/>
    <row r="98" s="232" customFormat="1" x14ac:dyDescent="0.2"/>
    <row r="99" s="232" customFormat="1" x14ac:dyDescent="0.2"/>
    <row r="100" s="232" customFormat="1" x14ac:dyDescent="0.2"/>
    <row r="101" s="232" customFormat="1" x14ac:dyDescent="0.2"/>
    <row r="102" s="232" customFormat="1" x14ac:dyDescent="0.2"/>
    <row r="103" s="232" customFormat="1" x14ac:dyDescent="0.2"/>
    <row r="104" s="232" customFormat="1" x14ac:dyDescent="0.2"/>
    <row r="105" s="232" customFormat="1" x14ac:dyDescent="0.2"/>
    <row r="106" s="232" customFormat="1" x14ac:dyDescent="0.2"/>
    <row r="107" s="232" customFormat="1" x14ac:dyDescent="0.2"/>
    <row r="108" s="232" customFormat="1" x14ac:dyDescent="0.2"/>
    <row r="109" s="232" customFormat="1" x14ac:dyDescent="0.2"/>
    <row r="110" s="232" customFormat="1" x14ac:dyDescent="0.2"/>
    <row r="111" s="232" customFormat="1" x14ac:dyDescent="0.2"/>
    <row r="112" s="232" customFormat="1" x14ac:dyDescent="0.2"/>
    <row r="113" s="232" customFormat="1" x14ac:dyDescent="0.2"/>
    <row r="114" s="232" customFormat="1" x14ac:dyDescent="0.2"/>
    <row r="115" s="232" customFormat="1" x14ac:dyDescent="0.2"/>
    <row r="116" s="232" customFormat="1" x14ac:dyDescent="0.2"/>
    <row r="117" s="232" customFormat="1" x14ac:dyDescent="0.2"/>
    <row r="118" s="232" customFormat="1" x14ac:dyDescent="0.2"/>
    <row r="119" s="232" customFormat="1" x14ac:dyDescent="0.2"/>
    <row r="120" s="232" customFormat="1" x14ac:dyDescent="0.2"/>
    <row r="121" s="232" customFormat="1" x14ac:dyDescent="0.2"/>
    <row r="122" s="232" customFormat="1" x14ac:dyDescent="0.2"/>
    <row r="123" s="232" customFormat="1" x14ac:dyDescent="0.2"/>
    <row r="124" s="232" customFormat="1" x14ac:dyDescent="0.2"/>
    <row r="125" s="232" customFormat="1" x14ac:dyDescent="0.2"/>
    <row r="126" s="232" customFormat="1" x14ac:dyDescent="0.2"/>
    <row r="127" s="232" customFormat="1" x14ac:dyDescent="0.2"/>
    <row r="128" s="232" customFormat="1" x14ac:dyDescent="0.2"/>
    <row r="129" s="232" customFormat="1" x14ac:dyDescent="0.2"/>
    <row r="130" s="232" customFormat="1" x14ac:dyDescent="0.2"/>
    <row r="131" s="232" customFormat="1" x14ac:dyDescent="0.2"/>
    <row r="132" s="232" customFormat="1" x14ac:dyDescent="0.2"/>
    <row r="133" s="232" customFormat="1" x14ac:dyDescent="0.2"/>
    <row r="134" s="232" customFormat="1" x14ac:dyDescent="0.2"/>
    <row r="135" s="232" customFormat="1" x14ac:dyDescent="0.2"/>
    <row r="136" s="232" customFormat="1" x14ac:dyDescent="0.2"/>
    <row r="137" s="232" customFormat="1" x14ac:dyDescent="0.2"/>
    <row r="138" s="232" customFormat="1" x14ac:dyDescent="0.2"/>
    <row r="139" s="232" customFormat="1" x14ac:dyDescent="0.2"/>
    <row r="140" s="232" customFormat="1" x14ac:dyDescent="0.2"/>
    <row r="141" s="232" customFormat="1" x14ac:dyDescent="0.2"/>
    <row r="142" s="232" customFormat="1" x14ac:dyDescent="0.2"/>
    <row r="143" s="232" customFormat="1" x14ac:dyDescent="0.2"/>
    <row r="144" s="232" customFormat="1" x14ac:dyDescent="0.2"/>
    <row r="145" s="232" customFormat="1" x14ac:dyDescent="0.2"/>
    <row r="146" s="232" customFormat="1" x14ac:dyDescent="0.2"/>
    <row r="147" s="232" customFormat="1" x14ac:dyDescent="0.2"/>
    <row r="148" s="232" customFormat="1" x14ac:dyDescent="0.2"/>
    <row r="149" s="232" customFormat="1" x14ac:dyDescent="0.2"/>
    <row r="150" s="232" customFormat="1" x14ac:dyDescent="0.2"/>
    <row r="151" s="232" customFormat="1" x14ac:dyDescent="0.2"/>
    <row r="152" s="232" customFormat="1" x14ac:dyDescent="0.2"/>
    <row r="153" s="232" customFormat="1" x14ac:dyDescent="0.2"/>
    <row r="154" s="232" customFormat="1" x14ac:dyDescent="0.2"/>
    <row r="155" s="232" customFormat="1" x14ac:dyDescent="0.2"/>
    <row r="156" s="232" customFormat="1" x14ac:dyDescent="0.2"/>
    <row r="157" s="232" customFormat="1" x14ac:dyDescent="0.2"/>
    <row r="158" s="232" customFormat="1" x14ac:dyDescent="0.2"/>
    <row r="159" s="232" customFormat="1" x14ac:dyDescent="0.2"/>
    <row r="160" s="232" customFormat="1" x14ac:dyDescent="0.2"/>
    <row r="161" s="232" customFormat="1" x14ac:dyDescent="0.2"/>
    <row r="162" s="232" customFormat="1" x14ac:dyDescent="0.2"/>
    <row r="163" s="232" customFormat="1" x14ac:dyDescent="0.2"/>
    <row r="164" s="232" customFormat="1" x14ac:dyDescent="0.2"/>
    <row r="165" s="232" customFormat="1" x14ac:dyDescent="0.2"/>
    <row r="166" s="232" customFormat="1" x14ac:dyDescent="0.2"/>
    <row r="167" s="232" customFormat="1" x14ac:dyDescent="0.2"/>
    <row r="168" s="232" customFormat="1" x14ac:dyDescent="0.2"/>
    <row r="169" s="232" customFormat="1" x14ac:dyDescent="0.2"/>
    <row r="170" s="232" customFormat="1" x14ac:dyDescent="0.2"/>
    <row r="171" s="232" customFormat="1" x14ac:dyDescent="0.2"/>
    <row r="172" s="232" customFormat="1" x14ac:dyDescent="0.2"/>
    <row r="173" s="232" customFormat="1" x14ac:dyDescent="0.2"/>
    <row r="174" s="232" customFormat="1" x14ac:dyDescent="0.2"/>
    <row r="175" s="232" customFormat="1" x14ac:dyDescent="0.2"/>
    <row r="176" s="232" customFormat="1" x14ac:dyDescent="0.2"/>
    <row r="177" s="232" customFormat="1" x14ac:dyDescent="0.2"/>
    <row r="178" s="232" customFormat="1" x14ac:dyDescent="0.2"/>
    <row r="179" s="232" customFormat="1" x14ac:dyDescent="0.2"/>
    <row r="180" s="232" customFormat="1" x14ac:dyDescent="0.2"/>
    <row r="181" s="232" customFormat="1" x14ac:dyDescent="0.2"/>
    <row r="182" s="232" customFormat="1" x14ac:dyDescent="0.2"/>
    <row r="183" s="232" customFormat="1" x14ac:dyDescent="0.2"/>
    <row r="184" s="232" customFormat="1" x14ac:dyDescent="0.2"/>
    <row r="185" s="232" customFormat="1" x14ac:dyDescent="0.2"/>
    <row r="186" s="232" customFormat="1" x14ac:dyDescent="0.2"/>
    <row r="187" s="232" customFormat="1" x14ac:dyDescent="0.2"/>
    <row r="188" s="232" customFormat="1" x14ac:dyDescent="0.2"/>
    <row r="189" s="232" customFormat="1" x14ac:dyDescent="0.2"/>
    <row r="190" s="232" customFormat="1" x14ac:dyDescent="0.2"/>
    <row r="191" s="232" customFormat="1" x14ac:dyDescent="0.2"/>
    <row r="192" s="232" customFormat="1" x14ac:dyDescent="0.2"/>
    <row r="193" s="232" customFormat="1" x14ac:dyDescent="0.2"/>
    <row r="194" s="232" customFormat="1" x14ac:dyDescent="0.2"/>
    <row r="195" s="232" customFormat="1" x14ac:dyDescent="0.2"/>
    <row r="196" s="232" customFormat="1" x14ac:dyDescent="0.2"/>
    <row r="197" s="232" customFormat="1" x14ac:dyDescent="0.2"/>
    <row r="198" s="232" customFormat="1" x14ac:dyDescent="0.2"/>
    <row r="199" s="232" customFormat="1" x14ac:dyDescent="0.2"/>
    <row r="200" s="232" customFormat="1" x14ac:dyDescent="0.2"/>
    <row r="201" s="232" customFormat="1" x14ac:dyDescent="0.2"/>
    <row r="202" s="232" customFormat="1" x14ac:dyDescent="0.2"/>
    <row r="203" s="232" customFormat="1" x14ac:dyDescent="0.2"/>
    <row r="204" s="232" customFormat="1" x14ac:dyDescent="0.2"/>
    <row r="205" s="232" customFormat="1" x14ac:dyDescent="0.2"/>
    <row r="206" s="232" customFormat="1" x14ac:dyDescent="0.2"/>
    <row r="207" s="232" customFormat="1" x14ac:dyDescent="0.2"/>
    <row r="208" s="232" customFormat="1" x14ac:dyDescent="0.2"/>
    <row r="209" s="232" customFormat="1" x14ac:dyDescent="0.2"/>
    <row r="210" s="232" customFormat="1" x14ac:dyDescent="0.2"/>
    <row r="211" s="232" customFormat="1" x14ac:dyDescent="0.2"/>
    <row r="212" s="232" customFormat="1" x14ac:dyDescent="0.2"/>
    <row r="213" s="232" customFormat="1" x14ac:dyDescent="0.2"/>
    <row r="214" s="232" customFormat="1" x14ac:dyDescent="0.2"/>
    <row r="215" s="232" customFormat="1" x14ac:dyDescent="0.2"/>
    <row r="216" s="232" customFormat="1" x14ac:dyDescent="0.2"/>
    <row r="217" s="232" customFormat="1" x14ac:dyDescent="0.2"/>
    <row r="218" s="232" customFormat="1" x14ac:dyDescent="0.2"/>
    <row r="219" s="232" customFormat="1" x14ac:dyDescent="0.2"/>
    <row r="220" s="232" customFormat="1" x14ac:dyDescent="0.2"/>
    <row r="221" s="232" customFormat="1" x14ac:dyDescent="0.2"/>
    <row r="222" s="232" customFormat="1" x14ac:dyDescent="0.2"/>
    <row r="223" s="232" customFormat="1" x14ac:dyDescent="0.2"/>
    <row r="224" s="232" customFormat="1" x14ac:dyDescent="0.2"/>
    <row r="225" s="232" customFormat="1" x14ac:dyDescent="0.2"/>
    <row r="226" s="232" customFormat="1" x14ac:dyDescent="0.2"/>
    <row r="227" s="232" customFormat="1" x14ac:dyDescent="0.2"/>
    <row r="228" s="232" customFormat="1" x14ac:dyDescent="0.2"/>
    <row r="229" s="232" customFormat="1" x14ac:dyDescent="0.2"/>
    <row r="230" s="232" customFormat="1" x14ac:dyDescent="0.2"/>
    <row r="231" s="232" customFormat="1" x14ac:dyDescent="0.2"/>
    <row r="232" s="232" customFormat="1" x14ac:dyDescent="0.2"/>
    <row r="233" s="232" customFormat="1" x14ac:dyDescent="0.2"/>
    <row r="234" s="232" customFormat="1" x14ac:dyDescent="0.2"/>
    <row r="235" s="232" customFormat="1" x14ac:dyDescent="0.2"/>
    <row r="236" s="232" customFormat="1" x14ac:dyDescent="0.2"/>
    <row r="237" s="232" customFormat="1" x14ac:dyDescent="0.2"/>
    <row r="238" s="232" customFormat="1" x14ac:dyDescent="0.2"/>
    <row r="239" s="232" customFormat="1" x14ac:dyDescent="0.2"/>
    <row r="240" s="232" customFormat="1" x14ac:dyDescent="0.2"/>
    <row r="241" s="232" customFormat="1" x14ac:dyDescent="0.2"/>
    <row r="242" s="232" customFormat="1" x14ac:dyDescent="0.2"/>
    <row r="243" s="232" customFormat="1" x14ac:dyDescent="0.2"/>
    <row r="244" s="232" customFormat="1" x14ac:dyDescent="0.2"/>
    <row r="245" s="232" customFormat="1" x14ac:dyDescent="0.2"/>
    <row r="246" s="232" customFormat="1" x14ac:dyDescent="0.2"/>
  </sheetData>
  <mergeCells count="132">
    <mergeCell ref="B28:O28"/>
    <mergeCell ref="B29:B30"/>
    <mergeCell ref="B31:B34"/>
    <mergeCell ref="B35:B38"/>
    <mergeCell ref="B39:B42"/>
    <mergeCell ref="B43:B46"/>
    <mergeCell ref="B50:B53"/>
    <mergeCell ref="B47:B49"/>
    <mergeCell ref="B54:B56"/>
    <mergeCell ref="C39:C42"/>
    <mergeCell ref="E39:E42"/>
    <mergeCell ref="F39:F42"/>
    <mergeCell ref="G39:G42"/>
    <mergeCell ref="C35:C38"/>
    <mergeCell ref="E35:E38"/>
    <mergeCell ref="F35:F38"/>
    <mergeCell ref="G35:G38"/>
    <mergeCell ref="C31:C34"/>
    <mergeCell ref="E31:E34"/>
    <mergeCell ref="F31:F34"/>
    <mergeCell ref="G31:G34"/>
    <mergeCell ref="O50:O51"/>
    <mergeCell ref="O52:O53"/>
    <mergeCell ref="O55:O56"/>
    <mergeCell ref="C61:D61"/>
    <mergeCell ref="E18:H18"/>
    <mergeCell ref="E17:H17"/>
    <mergeCell ref="E19:H19"/>
    <mergeCell ref="E20:H20"/>
    <mergeCell ref="E21:H21"/>
    <mergeCell ref="E22:H22"/>
    <mergeCell ref="E23:H23"/>
    <mergeCell ref="E24:H24"/>
    <mergeCell ref="H29:H30"/>
    <mergeCell ref="C17:D17"/>
    <mergeCell ref="C18:D18"/>
    <mergeCell ref="C19:D19"/>
    <mergeCell ref="C20:D20"/>
    <mergeCell ref="C21:D21"/>
    <mergeCell ref="C22:D22"/>
    <mergeCell ref="C23:D23"/>
    <mergeCell ref="C24:D24"/>
    <mergeCell ref="D31:D34"/>
    <mergeCell ref="G50:G53"/>
    <mergeCell ref="C50:C53"/>
    <mergeCell ref="E50:E53"/>
    <mergeCell ref="D35:D38"/>
    <mergeCell ref="D39:D42"/>
    <mergeCell ref="O31:O32"/>
    <mergeCell ref="O33:O34"/>
    <mergeCell ref="O35:O36"/>
    <mergeCell ref="O37:O38"/>
    <mergeCell ref="O39:O40"/>
    <mergeCell ref="O41:O42"/>
    <mergeCell ref="O43:O44"/>
    <mergeCell ref="O45:O46"/>
    <mergeCell ref="O48:O49"/>
    <mergeCell ref="D43:D46"/>
    <mergeCell ref="D47:D49"/>
    <mergeCell ref="D50:D53"/>
    <mergeCell ref="D54:D56"/>
    <mergeCell ref="E26:O26"/>
    <mergeCell ref="G29:G30"/>
    <mergeCell ref="E9:O9"/>
    <mergeCell ref="E11:O11"/>
    <mergeCell ref="L29:L30"/>
    <mergeCell ref="N31:N34"/>
    <mergeCell ref="I24:J24"/>
    <mergeCell ref="M21:N21"/>
    <mergeCell ref="I21:J21"/>
    <mergeCell ref="K21:L21"/>
    <mergeCell ref="M19:N19"/>
    <mergeCell ref="M20:N20"/>
    <mergeCell ref="I19:J19"/>
    <mergeCell ref="I20:J20"/>
    <mergeCell ref="K19:L19"/>
    <mergeCell ref="K20:L20"/>
    <mergeCell ref="K24:L24"/>
    <mergeCell ref="M18:N18"/>
    <mergeCell ref="M24:N24"/>
    <mergeCell ref="M23:N23"/>
    <mergeCell ref="R29:R30"/>
    <mergeCell ref="C29:C30"/>
    <mergeCell ref="E29:E30"/>
    <mergeCell ref="F29:F30"/>
    <mergeCell ref="O29:O30"/>
    <mergeCell ref="I29:I30"/>
    <mergeCell ref="J29:J30"/>
    <mergeCell ref="K29:K30"/>
    <mergeCell ref="M29:M30"/>
    <mergeCell ref="N29:N30"/>
    <mergeCell ref="D29:D30"/>
    <mergeCell ref="F59:K59"/>
    <mergeCell ref="N59:O59"/>
    <mergeCell ref="G61:I61"/>
    <mergeCell ref="L61:O61"/>
    <mergeCell ref="C59:E59"/>
    <mergeCell ref="N54:N56"/>
    <mergeCell ref="N35:N38"/>
    <mergeCell ref="N39:N42"/>
    <mergeCell ref="N43:N46"/>
    <mergeCell ref="N47:N49"/>
    <mergeCell ref="N50:N53"/>
    <mergeCell ref="C54:C56"/>
    <mergeCell ref="E54:E56"/>
    <mergeCell ref="F54:F56"/>
    <mergeCell ref="G54:G56"/>
    <mergeCell ref="C43:C46"/>
    <mergeCell ref="E43:E46"/>
    <mergeCell ref="F43:F46"/>
    <mergeCell ref="G43:G46"/>
    <mergeCell ref="C47:C49"/>
    <mergeCell ref="E47:E49"/>
    <mergeCell ref="F47:F49"/>
    <mergeCell ref="G47:G49"/>
    <mergeCell ref="F50:F53"/>
    <mergeCell ref="B2:E7"/>
    <mergeCell ref="K23:L23"/>
    <mergeCell ref="K22:L22"/>
    <mergeCell ref="I17:J17"/>
    <mergeCell ref="K17:L17"/>
    <mergeCell ref="M17:N17"/>
    <mergeCell ref="F2:L7"/>
    <mergeCell ref="M6:O7"/>
    <mergeCell ref="I18:J18"/>
    <mergeCell ref="K18:L18"/>
    <mergeCell ref="G15:I15"/>
    <mergeCell ref="J15:K15"/>
    <mergeCell ref="M2:O5"/>
    <mergeCell ref="M22:N22"/>
    <mergeCell ref="I23:J23"/>
    <mergeCell ref="I22:J22"/>
  </mergeCells>
  <phoneticPr fontId="5" type="noConversion"/>
  <printOptions horizontalCentered="1" verticalCentered="1"/>
  <pageMargins left="0.19685039370078741" right="0.19685039370078741" top="0.19685039370078741" bottom="0.19685039370078741" header="0" footer="0"/>
  <pageSetup scale="59" orientation="landscape" r:id="rId1"/>
  <headerFooter alignWithMargins="0">
    <oddFooter>&amp;L&amp;"Arial Narrow,Cursiva"&amp;8F-PY.103.15 - Objetivos, metas y actividades - POA -1&amp;C&amp;"Arial Narrow,Normal"&amp;8Página &amp;P de &amp;N&amp;R&amp;"Arial Narrow,Cursiva"&amp;8Fecha aprobación de esta versión del POA: __________________________________________</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pageSetUpPr fitToPage="1"/>
  </sheetPr>
  <dimension ref="A1:CG1086"/>
  <sheetViews>
    <sheetView showGridLines="0" topLeftCell="A5" zoomScale="85" zoomScaleNormal="85" workbookViewId="0">
      <selection activeCell="B46" sqref="A46:XFD49"/>
    </sheetView>
  </sheetViews>
  <sheetFormatPr baseColWidth="10" defaultColWidth="11.42578125" defaultRowHeight="12.75" x14ac:dyDescent="0.2"/>
  <cols>
    <col min="1" max="1" width="2.5703125" style="232" customWidth="1"/>
    <col min="2" max="2" width="8.5703125" style="232" customWidth="1"/>
    <col min="3" max="3" width="34.140625" customWidth="1"/>
    <col min="4" max="4" width="13" customWidth="1"/>
    <col min="5" max="5" width="30.5703125" customWidth="1"/>
    <col min="7" max="7" width="15.140625" bestFit="1" customWidth="1"/>
    <col min="8" max="8" width="22.85546875" customWidth="1"/>
    <col min="9" max="9" width="9.5703125" bestFit="1" customWidth="1"/>
    <col min="10" max="10" width="29.85546875" bestFit="1" customWidth="1"/>
    <col min="12" max="12" width="51.140625" customWidth="1"/>
    <col min="13" max="13" width="13" customWidth="1"/>
    <col min="14" max="14" width="14.28515625" bestFit="1" customWidth="1"/>
    <col min="15" max="15" width="11.42578125" style="232"/>
    <col min="16" max="16" width="32.140625" style="232" hidden="1" customWidth="1"/>
    <col min="17" max="19" width="11.42578125" style="232" hidden="1" customWidth="1"/>
    <col min="20" max="20" width="58.28515625" style="232" hidden="1" customWidth="1"/>
    <col min="21" max="21" width="3.140625" style="232" hidden="1" customWidth="1"/>
    <col min="22" max="22" width="32.140625" style="232" hidden="1" customWidth="1"/>
    <col min="23" max="25" width="11.42578125" style="232" hidden="1" customWidth="1"/>
    <col min="26" max="26" width="58.28515625" hidden="1" customWidth="1"/>
    <col min="27" max="27" width="3.140625" hidden="1" customWidth="1"/>
    <col min="28" max="28" width="32.140625" hidden="1" customWidth="1"/>
    <col min="29" max="31" width="11.42578125" hidden="1" customWidth="1"/>
    <col min="32" max="32" width="58.28515625" hidden="1" customWidth="1"/>
  </cols>
  <sheetData>
    <row r="1" spans="2:85" s="232" customFormat="1" ht="13.5" thickBot="1" x14ac:dyDescent="0.25"/>
    <row r="2" spans="2:85" ht="21.75" customHeight="1" x14ac:dyDescent="0.2">
      <c r="B2" s="2303"/>
      <c r="C2" s="2422"/>
      <c r="D2" s="2441" t="s">
        <v>1468</v>
      </c>
      <c r="E2" s="2441"/>
      <c r="F2" s="2441"/>
      <c r="G2" s="2441"/>
      <c r="H2" s="2441"/>
      <c r="I2" s="2441"/>
      <c r="J2" s="2441"/>
      <c r="K2" s="2441"/>
      <c r="L2" s="2442"/>
      <c r="M2" s="2330" t="s">
        <v>1287</v>
      </c>
      <c r="N2" s="2332"/>
      <c r="AG2" s="232"/>
      <c r="AH2" s="232"/>
      <c r="AI2" s="232"/>
      <c r="AJ2" s="232"/>
      <c r="AK2" s="232"/>
      <c r="AL2" s="232"/>
      <c r="AM2" s="232"/>
      <c r="AN2" s="232"/>
      <c r="AO2" s="232"/>
      <c r="AP2" s="232"/>
      <c r="AQ2" s="232"/>
      <c r="AR2" s="232"/>
      <c r="AS2" s="232"/>
      <c r="AT2" s="232"/>
      <c r="AU2" s="232"/>
      <c r="AV2" s="232"/>
      <c r="AW2" s="232"/>
      <c r="AX2" s="232"/>
      <c r="AY2" s="232"/>
      <c r="AZ2" s="232"/>
      <c r="BA2" s="232"/>
      <c r="BB2" s="232"/>
      <c r="BC2" s="232"/>
      <c r="BD2" s="232"/>
      <c r="BE2" s="232"/>
      <c r="BF2" s="232"/>
      <c r="BG2" s="232"/>
      <c r="BH2" s="232"/>
      <c r="BI2" s="232"/>
      <c r="BJ2" s="232"/>
      <c r="BK2" s="232"/>
      <c r="BL2" s="232"/>
      <c r="BM2" s="232"/>
      <c r="BN2" s="232"/>
      <c r="BO2" s="232"/>
      <c r="BP2" s="232"/>
      <c r="BQ2" s="232"/>
      <c r="BR2" s="232"/>
      <c r="BS2" s="232"/>
      <c r="BT2" s="232"/>
      <c r="BU2" s="232"/>
      <c r="BV2" s="232"/>
      <c r="BW2" s="232"/>
      <c r="BX2" s="232"/>
      <c r="BY2" s="232"/>
      <c r="BZ2" s="232"/>
      <c r="CA2" s="232"/>
      <c r="CB2" s="232"/>
      <c r="CC2" s="232"/>
      <c r="CD2" s="232"/>
      <c r="CE2" s="232"/>
      <c r="CF2" s="232"/>
      <c r="CG2" s="232"/>
    </row>
    <row r="3" spans="2:85" ht="12.75" customHeight="1" x14ac:dyDescent="0.2">
      <c r="B3" s="2306"/>
      <c r="C3" s="2423"/>
      <c r="D3" s="2443"/>
      <c r="E3" s="2443"/>
      <c r="F3" s="2443"/>
      <c r="G3" s="2443"/>
      <c r="H3" s="2443"/>
      <c r="I3" s="2443"/>
      <c r="J3" s="2443"/>
      <c r="K3" s="2443"/>
      <c r="L3" s="2444"/>
      <c r="M3" s="2333"/>
      <c r="N3" s="2335"/>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row>
    <row r="4" spans="2:85" ht="12.75" customHeight="1" x14ac:dyDescent="0.2">
      <c r="B4" s="2306"/>
      <c r="C4" s="2423"/>
      <c r="D4" s="2443"/>
      <c r="E4" s="2443"/>
      <c r="F4" s="2443"/>
      <c r="G4" s="2443"/>
      <c r="H4" s="2443"/>
      <c r="I4" s="2443"/>
      <c r="J4" s="2443"/>
      <c r="K4" s="2443"/>
      <c r="L4" s="2444"/>
      <c r="M4" s="2333"/>
      <c r="N4" s="2335"/>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row>
    <row r="5" spans="2:85" ht="12.75" customHeight="1" x14ac:dyDescent="0.2">
      <c r="B5" s="2306"/>
      <c r="C5" s="2423"/>
      <c r="D5" s="2443"/>
      <c r="E5" s="2443"/>
      <c r="F5" s="2443"/>
      <c r="G5" s="2443"/>
      <c r="H5" s="2443"/>
      <c r="I5" s="2443"/>
      <c r="J5" s="2443"/>
      <c r="K5" s="2443"/>
      <c r="L5" s="2444"/>
      <c r="M5" s="2333"/>
      <c r="N5" s="2335"/>
      <c r="AG5" s="232"/>
      <c r="AH5" s="232"/>
      <c r="AI5" s="232"/>
      <c r="AJ5" s="232"/>
      <c r="AK5" s="232"/>
      <c r="AL5" s="232"/>
      <c r="AM5" s="232"/>
      <c r="AN5" s="232"/>
      <c r="AO5" s="232"/>
      <c r="AP5" s="232"/>
      <c r="AQ5" s="232"/>
      <c r="AR5" s="232"/>
      <c r="AS5" s="232"/>
      <c r="AT5" s="232"/>
      <c r="AU5" s="232"/>
      <c r="AV5" s="232"/>
      <c r="AW5" s="232"/>
      <c r="AX5" s="232"/>
      <c r="AY5" s="232"/>
      <c r="AZ5" s="232"/>
      <c r="BA5" s="232"/>
      <c r="BB5" s="232"/>
      <c r="BC5" s="232"/>
      <c r="BD5" s="232"/>
      <c r="BE5" s="232"/>
      <c r="BF5" s="232"/>
      <c r="BG5" s="232"/>
      <c r="BH5" s="232"/>
      <c r="BI5" s="232"/>
      <c r="BJ5" s="232"/>
      <c r="BK5" s="232"/>
      <c r="BL5" s="232"/>
      <c r="BM5" s="232"/>
      <c r="BN5" s="232"/>
      <c r="BO5" s="232"/>
      <c r="BP5" s="232"/>
      <c r="BQ5" s="232"/>
      <c r="BR5" s="232"/>
      <c r="BS5" s="232"/>
      <c r="BT5" s="232"/>
      <c r="BU5" s="232"/>
      <c r="BV5" s="232"/>
      <c r="BW5" s="232"/>
      <c r="BX5" s="232"/>
      <c r="BY5" s="232"/>
      <c r="BZ5" s="232"/>
      <c r="CA5" s="232"/>
      <c r="CB5" s="232"/>
      <c r="CC5" s="232"/>
      <c r="CD5" s="232"/>
      <c r="CE5" s="232"/>
      <c r="CF5" s="232"/>
      <c r="CG5" s="232"/>
    </row>
    <row r="6" spans="2:85" ht="12.75" customHeight="1" x14ac:dyDescent="0.2">
      <c r="B6" s="2420"/>
      <c r="C6" s="2421"/>
      <c r="D6" s="2443"/>
      <c r="E6" s="2443"/>
      <c r="F6" s="2443"/>
      <c r="G6" s="2443"/>
      <c r="H6" s="2443"/>
      <c r="I6" s="2443"/>
      <c r="J6" s="2443"/>
      <c r="K6" s="2443"/>
      <c r="L6" s="2444"/>
      <c r="M6" s="2439" t="str">
        <f>+'POA-1'!M6</f>
        <v>Código: F-E-GIP-53</v>
      </c>
      <c r="N6" s="2440"/>
      <c r="AG6" s="232"/>
      <c r="AH6" s="232"/>
      <c r="AI6" s="232"/>
      <c r="AJ6" s="232"/>
      <c r="AK6" s="232"/>
      <c r="AL6" s="232"/>
      <c r="AM6" s="232"/>
      <c r="AN6" s="232"/>
      <c r="AO6" s="232"/>
      <c r="AP6" s="232"/>
      <c r="AQ6" s="232"/>
      <c r="AR6" s="232"/>
      <c r="AS6" s="232"/>
      <c r="AT6" s="232"/>
      <c r="AU6" s="232"/>
      <c r="AV6" s="232"/>
      <c r="AW6" s="232"/>
      <c r="AX6" s="232"/>
      <c r="AY6" s="232"/>
      <c r="AZ6" s="232"/>
      <c r="BA6" s="232"/>
      <c r="BB6" s="232"/>
      <c r="BC6" s="232"/>
      <c r="BD6" s="232"/>
      <c r="BE6" s="232"/>
      <c r="BF6" s="232"/>
      <c r="BG6" s="232"/>
      <c r="BH6" s="232"/>
      <c r="BI6" s="232"/>
      <c r="BJ6" s="232"/>
      <c r="BK6" s="232"/>
      <c r="BL6" s="232"/>
      <c r="BM6" s="232"/>
      <c r="BN6" s="232"/>
      <c r="BO6" s="232"/>
      <c r="BP6" s="232"/>
      <c r="BQ6" s="232"/>
      <c r="BR6" s="232"/>
      <c r="BS6" s="232"/>
      <c r="BT6" s="232"/>
      <c r="BU6" s="232"/>
      <c r="BV6" s="232"/>
      <c r="BW6" s="232"/>
      <c r="BX6" s="232"/>
      <c r="BY6" s="232"/>
      <c r="BZ6" s="232"/>
      <c r="CA6" s="232"/>
      <c r="CB6" s="232"/>
      <c r="CC6" s="232"/>
      <c r="CD6" s="232"/>
      <c r="CE6" s="232"/>
      <c r="CF6" s="232"/>
      <c r="CG6" s="232"/>
    </row>
    <row r="7" spans="2:85" ht="12.75" customHeight="1" x14ac:dyDescent="0.2">
      <c r="B7" s="2420"/>
      <c r="C7" s="2421"/>
      <c r="D7" s="2443"/>
      <c r="E7" s="2443"/>
      <c r="F7" s="2443"/>
      <c r="G7" s="2443"/>
      <c r="H7" s="2443"/>
      <c r="I7" s="2443"/>
      <c r="J7" s="2443"/>
      <c r="K7" s="2443"/>
      <c r="L7" s="2444"/>
      <c r="M7" s="2323"/>
      <c r="N7" s="2325"/>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c r="BG7" s="232"/>
      <c r="BH7" s="232"/>
      <c r="BI7" s="232"/>
      <c r="BJ7" s="232"/>
      <c r="BK7" s="232"/>
      <c r="BL7" s="232"/>
      <c r="BM7" s="232"/>
      <c r="BN7" s="232"/>
      <c r="BO7" s="232"/>
      <c r="BP7" s="232"/>
      <c r="BQ7" s="232"/>
      <c r="BR7" s="232"/>
      <c r="BS7" s="232"/>
      <c r="BT7" s="232"/>
      <c r="BU7" s="232"/>
      <c r="BV7" s="232"/>
      <c r="BW7" s="232"/>
      <c r="BX7" s="232"/>
      <c r="BY7" s="232"/>
      <c r="BZ7" s="232"/>
      <c r="CA7" s="232"/>
      <c r="CB7" s="232"/>
      <c r="CC7" s="232"/>
      <c r="CD7" s="232"/>
      <c r="CE7" s="232"/>
      <c r="CF7" s="232"/>
      <c r="CG7" s="232"/>
    </row>
    <row r="8" spans="2:85" ht="6" customHeight="1" thickBot="1" x14ac:dyDescent="0.25">
      <c r="B8" s="2420"/>
      <c r="C8" s="2421"/>
      <c r="D8" s="2443"/>
      <c r="E8" s="2443"/>
      <c r="F8" s="2443"/>
      <c r="G8" s="2443"/>
      <c r="H8" s="2443"/>
      <c r="I8" s="2443"/>
      <c r="J8" s="2443"/>
      <c r="K8" s="2443"/>
      <c r="L8" s="2444"/>
      <c r="M8" s="2323"/>
      <c r="N8" s="2325"/>
      <c r="AG8" s="232"/>
      <c r="AH8" s="232"/>
      <c r="AI8" s="232"/>
      <c r="AJ8" s="232"/>
      <c r="AK8" s="232"/>
      <c r="AL8" s="232"/>
      <c r="AM8" s="232"/>
      <c r="AN8" s="232"/>
      <c r="AO8" s="232"/>
      <c r="AP8" s="232"/>
      <c r="AQ8" s="232"/>
      <c r="AR8" s="232"/>
      <c r="AS8" s="232"/>
      <c r="AT8" s="232"/>
      <c r="AU8" s="232"/>
      <c r="AV8" s="232"/>
      <c r="AW8" s="232"/>
      <c r="AX8" s="232"/>
      <c r="AY8" s="232"/>
      <c r="AZ8" s="232"/>
      <c r="BA8" s="232"/>
      <c r="BB8" s="232"/>
      <c r="BC8" s="232"/>
      <c r="BD8" s="232"/>
      <c r="BE8" s="232"/>
      <c r="BF8" s="232"/>
      <c r="BG8" s="232"/>
      <c r="BH8" s="232"/>
      <c r="BI8" s="232"/>
      <c r="BJ8" s="232"/>
      <c r="BK8" s="232"/>
      <c r="BL8" s="232"/>
      <c r="BM8" s="232"/>
      <c r="BN8" s="232"/>
      <c r="BO8" s="232"/>
      <c r="BP8" s="232"/>
      <c r="BQ8" s="232"/>
      <c r="BR8" s="232"/>
      <c r="BS8" s="232"/>
      <c r="BT8" s="232"/>
      <c r="BU8" s="232"/>
      <c r="BV8" s="232"/>
      <c r="BW8" s="232"/>
      <c r="BX8" s="232"/>
      <c r="BY8" s="232"/>
      <c r="BZ8" s="232"/>
      <c r="CA8" s="232"/>
      <c r="CB8" s="232"/>
      <c r="CC8" s="232"/>
      <c r="CD8" s="232"/>
      <c r="CE8" s="232"/>
      <c r="CF8" s="232"/>
      <c r="CG8" s="232"/>
    </row>
    <row r="9" spans="2:85" x14ac:dyDescent="0.2">
      <c r="B9" s="295"/>
      <c r="C9" s="587"/>
      <c r="D9" s="587"/>
      <c r="E9" s="587"/>
      <c r="F9" s="587"/>
      <c r="G9" s="587"/>
      <c r="H9" s="587"/>
      <c r="I9" s="587"/>
      <c r="J9" s="587"/>
      <c r="K9" s="587"/>
      <c r="L9" s="587"/>
      <c r="M9" s="587"/>
      <c r="N9" s="588"/>
      <c r="AG9" s="232"/>
      <c r="AH9" s="232"/>
      <c r="AI9" s="232"/>
      <c r="AJ9" s="232"/>
      <c r="AK9" s="232"/>
      <c r="AL9" s="232"/>
      <c r="AM9" s="232"/>
      <c r="AN9" s="232"/>
      <c r="AO9" s="232"/>
      <c r="AP9" s="232"/>
      <c r="AQ9" s="232"/>
      <c r="AR9" s="232"/>
      <c r="AS9" s="232"/>
      <c r="AT9" s="232"/>
      <c r="AU9" s="232"/>
      <c r="AV9" s="232"/>
      <c r="AW9" s="232"/>
      <c r="AX9" s="232"/>
      <c r="AY9" s="232"/>
      <c r="AZ9" s="232"/>
      <c r="BA9" s="232"/>
      <c r="BB9" s="232"/>
      <c r="BC9" s="232"/>
      <c r="BD9" s="232"/>
      <c r="BE9" s="232"/>
      <c r="BF9" s="232"/>
      <c r="BG9" s="232"/>
      <c r="BH9" s="232"/>
      <c r="BI9" s="232"/>
      <c r="BJ9" s="232"/>
      <c r="BK9" s="232"/>
      <c r="BL9" s="232"/>
      <c r="BM9" s="232"/>
      <c r="BN9" s="232"/>
      <c r="BO9" s="232"/>
      <c r="BP9" s="232"/>
      <c r="BQ9" s="232"/>
      <c r="BR9" s="232"/>
      <c r="BS9" s="232"/>
      <c r="BT9" s="232"/>
      <c r="BU9" s="232"/>
      <c r="BV9" s="232"/>
      <c r="BW9" s="232"/>
      <c r="BX9" s="232"/>
      <c r="BY9" s="232"/>
      <c r="BZ9" s="232"/>
      <c r="CA9" s="232"/>
      <c r="CB9" s="232"/>
      <c r="CC9" s="232"/>
      <c r="CD9" s="232"/>
      <c r="CE9" s="232"/>
      <c r="CF9" s="232"/>
      <c r="CG9" s="232"/>
    </row>
    <row r="10" spans="2:85" ht="15.75" customHeight="1" x14ac:dyDescent="0.2">
      <c r="B10" s="257"/>
      <c r="C10" s="260" t="s">
        <v>250</v>
      </c>
      <c r="D10" s="2380">
        <f>+Proyecto!C6</f>
        <v>0</v>
      </c>
      <c r="E10" s="2380"/>
      <c r="F10" s="2380"/>
      <c r="G10" s="2380"/>
      <c r="H10" s="2380"/>
      <c r="I10" s="2380"/>
      <c r="J10" s="2380"/>
      <c r="K10" s="2380"/>
      <c r="L10" s="2380"/>
      <c r="M10" s="2380"/>
      <c r="N10" s="2381"/>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row>
    <row r="11" spans="2:85" x14ac:dyDescent="0.2">
      <c r="B11" s="257"/>
      <c r="N11" s="239"/>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2"/>
      <c r="CB11" s="232"/>
      <c r="CC11" s="232"/>
      <c r="CD11" s="232"/>
      <c r="CE11" s="232"/>
      <c r="CF11" s="232"/>
      <c r="CG11" s="232"/>
    </row>
    <row r="12" spans="2:85" ht="45" customHeight="1" x14ac:dyDescent="0.2">
      <c r="B12" s="257"/>
      <c r="C12" s="260" t="s">
        <v>1133</v>
      </c>
      <c r="D12" s="2382">
        <f>+Proyecto!B16</f>
        <v>0</v>
      </c>
      <c r="E12" s="2382"/>
      <c r="F12" s="2382"/>
      <c r="G12" s="2382"/>
      <c r="H12" s="2382"/>
      <c r="I12" s="2382"/>
      <c r="J12" s="2382"/>
      <c r="K12" s="2382"/>
      <c r="L12" s="2382"/>
      <c r="M12" s="2382"/>
      <c r="N12" s="2383"/>
      <c r="AG12" s="232"/>
      <c r="AH12" s="232"/>
      <c r="AI12" s="232"/>
      <c r="AJ12" s="232"/>
      <c r="AK12" s="232"/>
      <c r="AL12" s="232"/>
      <c r="AM12" s="232"/>
      <c r="AN12" s="232"/>
      <c r="AO12" s="232"/>
      <c r="AP12" s="232"/>
      <c r="AQ12" s="232"/>
      <c r="AR12" s="232"/>
      <c r="AS12" s="232"/>
      <c r="AT12" s="232"/>
      <c r="AU12" s="232"/>
      <c r="AV12" s="232"/>
      <c r="AW12" s="232"/>
      <c r="AX12" s="232"/>
      <c r="AY12" s="232"/>
      <c r="AZ12" s="232"/>
      <c r="BA12" s="232"/>
      <c r="BB12" s="232"/>
      <c r="BC12" s="232"/>
      <c r="BD12" s="232"/>
      <c r="BE12" s="232"/>
      <c r="BF12" s="232"/>
      <c r="BG12" s="232"/>
      <c r="BH12" s="232"/>
      <c r="BI12" s="232"/>
      <c r="BJ12" s="232"/>
      <c r="BK12" s="232"/>
      <c r="BL12" s="232"/>
      <c r="BM12" s="232"/>
      <c r="BN12" s="232"/>
      <c r="BO12" s="232"/>
      <c r="BP12" s="232"/>
      <c r="BQ12" s="232"/>
      <c r="BR12" s="232"/>
      <c r="BS12" s="232"/>
      <c r="BT12" s="232"/>
      <c r="BU12" s="232"/>
      <c r="BV12" s="232"/>
      <c r="BW12" s="232"/>
      <c r="BX12" s="232"/>
      <c r="BY12" s="232"/>
      <c r="BZ12" s="232"/>
      <c r="CA12" s="232"/>
      <c r="CB12" s="232"/>
      <c r="CC12" s="232"/>
      <c r="CD12" s="232"/>
      <c r="CE12" s="232"/>
      <c r="CF12" s="232"/>
      <c r="CG12" s="232"/>
    </row>
    <row r="13" spans="2:85" ht="13.5" thickBot="1" x14ac:dyDescent="0.25">
      <c r="B13" s="257"/>
      <c r="C13" s="260"/>
      <c r="D13" s="2445"/>
      <c r="E13" s="2445"/>
      <c r="F13" s="2445"/>
      <c r="G13" s="2445"/>
      <c r="H13" s="2445"/>
      <c r="I13" s="2445"/>
      <c r="J13" s="2445"/>
      <c r="K13" s="2445"/>
      <c r="L13" s="2445"/>
      <c r="M13" s="2445"/>
      <c r="N13" s="2446"/>
      <c r="AG13" s="232"/>
      <c r="AH13" s="232"/>
      <c r="AI13" s="232"/>
      <c r="AJ13" s="232"/>
      <c r="AK13" s="232"/>
      <c r="AL13" s="232"/>
      <c r="AM13" s="232"/>
      <c r="AN13" s="232"/>
      <c r="AO13" s="232"/>
      <c r="AP13" s="232"/>
      <c r="AQ13" s="232"/>
      <c r="AR13" s="232"/>
      <c r="AS13" s="232"/>
      <c r="AT13" s="232"/>
      <c r="AU13" s="232"/>
      <c r="AV13" s="232"/>
      <c r="AW13" s="232"/>
      <c r="AX13" s="232"/>
      <c r="AY13" s="232"/>
      <c r="AZ13" s="232"/>
      <c r="BA13" s="232"/>
      <c r="BB13" s="232"/>
      <c r="BC13" s="232"/>
      <c r="BD13" s="232"/>
      <c r="BE13" s="232"/>
      <c r="BF13" s="232"/>
      <c r="BG13" s="232"/>
      <c r="BH13" s="232"/>
      <c r="BI13" s="232"/>
      <c r="BJ13" s="232"/>
      <c r="BK13" s="232"/>
      <c r="BL13" s="232"/>
      <c r="BM13" s="232"/>
      <c r="BN13" s="232"/>
      <c r="BO13" s="232"/>
      <c r="BP13" s="232"/>
      <c r="BQ13" s="232"/>
      <c r="BR13" s="232"/>
      <c r="BS13" s="232"/>
      <c r="BT13" s="232"/>
      <c r="BU13" s="232"/>
      <c r="BV13" s="232"/>
      <c r="BW13" s="232"/>
      <c r="BX13" s="232"/>
      <c r="BY13" s="232"/>
      <c r="BZ13" s="232"/>
      <c r="CA13" s="232"/>
      <c r="CB13" s="232"/>
      <c r="CC13" s="232"/>
      <c r="CD13" s="232"/>
      <c r="CE13" s="232"/>
      <c r="CF13" s="232"/>
      <c r="CG13" s="232"/>
    </row>
    <row r="14" spans="2:85" ht="18" customHeight="1" thickBot="1" x14ac:dyDescent="0.3">
      <c r="B14" s="2424" t="s">
        <v>1141</v>
      </c>
      <c r="C14" s="2425"/>
      <c r="D14" s="2425"/>
      <c r="E14" s="2425"/>
      <c r="F14" s="2425"/>
      <c r="G14" s="2425"/>
      <c r="H14" s="2425"/>
      <c r="I14" s="2425"/>
      <c r="J14" s="2425"/>
      <c r="K14" s="2425"/>
      <c r="L14" s="2425"/>
      <c r="M14" s="2425"/>
      <c r="N14" s="2426"/>
      <c r="AG14" s="232"/>
      <c r="AH14" s="232"/>
      <c r="AI14" s="232"/>
      <c r="AJ14" s="232"/>
      <c r="AK14" s="232"/>
      <c r="AL14" s="232"/>
      <c r="AM14" s="232"/>
      <c r="AN14" s="232"/>
      <c r="AO14" s="232"/>
      <c r="AP14" s="232"/>
      <c r="AQ14" s="232"/>
      <c r="AR14" s="232"/>
      <c r="AS14" s="232"/>
      <c r="AT14" s="232"/>
      <c r="AU14" s="232"/>
      <c r="AV14" s="232"/>
      <c r="AW14" s="232"/>
      <c r="AX14" s="232"/>
      <c r="AY14" s="232"/>
      <c r="AZ14" s="232"/>
      <c r="BA14" s="232"/>
      <c r="BB14" s="232"/>
      <c r="BC14" s="232"/>
      <c r="BD14" s="232"/>
      <c r="BE14" s="232"/>
      <c r="BF14" s="232"/>
      <c r="BG14" s="232"/>
      <c r="BH14" s="232"/>
      <c r="BI14" s="232"/>
      <c r="BJ14" s="232"/>
      <c r="BK14" s="232"/>
      <c r="BL14" s="232"/>
      <c r="BM14" s="232"/>
      <c r="BN14" s="232"/>
      <c r="BO14" s="232"/>
      <c r="BP14" s="232"/>
      <c r="BQ14" s="232"/>
      <c r="BR14" s="232"/>
      <c r="BS14" s="232"/>
      <c r="BT14" s="232"/>
      <c r="BU14" s="232"/>
      <c r="BV14" s="232"/>
      <c r="BW14" s="232"/>
      <c r="BX14" s="232"/>
      <c r="BY14" s="232"/>
      <c r="BZ14" s="232"/>
      <c r="CA14" s="232"/>
      <c r="CB14" s="232"/>
      <c r="CC14" s="232"/>
      <c r="CD14" s="232"/>
      <c r="CE14" s="232"/>
      <c r="CF14" s="232"/>
      <c r="CG14" s="232"/>
    </row>
    <row r="15" spans="2:85" ht="22.5" customHeight="1" x14ac:dyDescent="0.2">
      <c r="B15" s="2437" t="s">
        <v>1230</v>
      </c>
      <c r="C15" s="2427" t="s">
        <v>1227</v>
      </c>
      <c r="D15" s="2401" t="s">
        <v>1311</v>
      </c>
      <c r="E15" s="2401" t="s">
        <v>347</v>
      </c>
      <c r="F15" s="2401" t="s">
        <v>348</v>
      </c>
      <c r="G15" s="2408" t="s">
        <v>349</v>
      </c>
      <c r="H15" s="2408" t="s">
        <v>350</v>
      </c>
      <c r="I15" s="2408" t="s">
        <v>1229</v>
      </c>
      <c r="J15" s="2401" t="s">
        <v>351</v>
      </c>
      <c r="K15" s="2401" t="s">
        <v>1311</v>
      </c>
      <c r="L15" s="2408" t="s">
        <v>352</v>
      </c>
      <c r="M15" s="2418" t="s">
        <v>348</v>
      </c>
      <c r="N15" s="2405" t="s">
        <v>349</v>
      </c>
      <c r="AG15" s="232"/>
      <c r="AH15" s="232"/>
      <c r="AI15" s="232"/>
      <c r="AJ15" s="232"/>
      <c r="AK15" s="232"/>
      <c r="AL15" s="232"/>
      <c r="AM15" s="232"/>
      <c r="AN15" s="232"/>
      <c r="AO15" s="232"/>
      <c r="AP15" s="232"/>
      <c r="AQ15" s="232"/>
      <c r="AR15" s="232"/>
      <c r="AS15" s="232"/>
      <c r="AT15" s="232"/>
      <c r="AU15" s="232"/>
      <c r="AV15" s="232"/>
      <c r="AW15" s="232"/>
      <c r="AX15" s="232"/>
      <c r="AY15" s="232"/>
      <c r="AZ15" s="232"/>
      <c r="BA15" s="232"/>
      <c r="BB15" s="232"/>
      <c r="BC15" s="232"/>
      <c r="BD15" s="232"/>
      <c r="BE15" s="232"/>
      <c r="BF15" s="232"/>
      <c r="BG15" s="232"/>
      <c r="BH15" s="232"/>
      <c r="BI15" s="232"/>
      <c r="BJ15" s="232"/>
      <c r="BK15" s="232"/>
      <c r="BL15" s="232"/>
      <c r="BM15" s="232"/>
      <c r="BN15" s="232"/>
      <c r="BO15" s="232"/>
      <c r="BP15" s="232"/>
      <c r="BQ15" s="232"/>
      <c r="BR15" s="232"/>
      <c r="BS15" s="232"/>
      <c r="BT15" s="232"/>
      <c r="BU15" s="232"/>
      <c r="BV15" s="232"/>
      <c r="BW15" s="232"/>
      <c r="BX15" s="232"/>
      <c r="BY15" s="232"/>
      <c r="BZ15" s="232"/>
      <c r="CA15" s="232"/>
      <c r="CB15" s="232"/>
      <c r="CC15" s="232"/>
      <c r="CD15" s="232"/>
      <c r="CE15" s="232"/>
      <c r="CF15" s="232"/>
      <c r="CG15" s="232"/>
    </row>
    <row r="16" spans="2:85" ht="16.5" customHeight="1" thickBot="1" x14ac:dyDescent="0.25">
      <c r="B16" s="2438"/>
      <c r="C16" s="2428"/>
      <c r="D16" s="2402"/>
      <c r="E16" s="2402"/>
      <c r="F16" s="2402"/>
      <c r="G16" s="2369"/>
      <c r="H16" s="2369"/>
      <c r="I16" s="2370"/>
      <c r="J16" s="2402"/>
      <c r="K16" s="2402"/>
      <c r="L16" s="2369"/>
      <c r="M16" s="2419"/>
      <c r="N16" s="2406"/>
      <c r="AG16" s="232"/>
      <c r="AH16" s="232"/>
      <c r="AI16" s="232"/>
      <c r="AJ16" s="232"/>
      <c r="AK16" s="232"/>
      <c r="AL16" s="232"/>
      <c r="AM16" s="232"/>
      <c r="AN16" s="232"/>
      <c r="AO16" s="232"/>
      <c r="AP16" s="232"/>
      <c r="AQ16" s="232"/>
      <c r="AR16" s="232"/>
      <c r="AS16" s="232"/>
      <c r="AT16" s="232"/>
      <c r="AU16" s="232"/>
      <c r="AV16" s="232"/>
      <c r="AW16" s="232"/>
      <c r="AX16" s="232"/>
      <c r="AY16" s="232"/>
      <c r="AZ16" s="232"/>
      <c r="BA16" s="232"/>
      <c r="BB16" s="232"/>
      <c r="BC16" s="232"/>
      <c r="BD16" s="232"/>
      <c r="BE16" s="232"/>
      <c r="BF16" s="232"/>
      <c r="BG16" s="232"/>
      <c r="BH16" s="232"/>
      <c r="BI16" s="232"/>
      <c r="BJ16" s="232"/>
      <c r="BK16" s="232"/>
      <c r="BL16" s="232"/>
      <c r="BM16" s="232"/>
      <c r="BN16" s="232"/>
      <c r="BO16" s="232"/>
      <c r="BP16" s="232"/>
      <c r="BQ16" s="232"/>
      <c r="BR16" s="232"/>
      <c r="BS16" s="232"/>
      <c r="BT16" s="232"/>
      <c r="BU16" s="232"/>
      <c r="BV16" s="232"/>
      <c r="BW16" s="232"/>
      <c r="BX16" s="232"/>
      <c r="BY16" s="232"/>
      <c r="BZ16" s="232"/>
      <c r="CA16" s="232"/>
      <c r="CB16" s="232"/>
      <c r="CC16" s="232"/>
      <c r="CD16" s="232"/>
      <c r="CE16" s="232"/>
      <c r="CF16" s="232"/>
      <c r="CG16" s="232"/>
    </row>
    <row r="17" spans="2:85" ht="30.75" hidden="1" customHeight="1" x14ac:dyDescent="0.2">
      <c r="B17" s="2412" t="str">
        <f>'POA-1'!D31</f>
        <v>.1</v>
      </c>
      <c r="C17" s="2415" t="str">
        <f>Proyecto!C50</f>
        <v>Plantación de Material Vegetal en sistema tradicional</v>
      </c>
      <c r="D17" s="2431"/>
      <c r="E17" s="2375" t="s">
        <v>1254</v>
      </c>
      <c r="F17" s="2434">
        <f>Proyecto!H50</f>
        <v>0</v>
      </c>
      <c r="G17" s="2449" t="e">
        <f>(F17)/$F$53</f>
        <v>#REF!</v>
      </c>
      <c r="H17" s="2362">
        <f>+Proyecto!L50</f>
        <v>0</v>
      </c>
      <c r="I17" s="589" t="str">
        <f>'POA-1'!H31</f>
        <v>0.1</v>
      </c>
      <c r="J17" s="278">
        <f>'POA-1'!I31</f>
        <v>0</v>
      </c>
      <c r="K17" s="447"/>
      <c r="L17" s="543" t="s">
        <v>1262</v>
      </c>
      <c r="M17" s="1087" t="e">
        <f>'POA-1'!N31</f>
        <v>#DIV/0!</v>
      </c>
      <c r="N17" s="498" t="e">
        <f>+IF(M17&gt;0,$M$61,0%)</f>
        <v>#DIV/0!</v>
      </c>
      <c r="AG17" s="232"/>
      <c r="AH17" s="232"/>
      <c r="AI17" s="232"/>
      <c r="AJ17" s="232"/>
      <c r="AK17" s="232"/>
      <c r="AL17" s="232"/>
      <c r="AM17" s="232"/>
      <c r="AN17" s="232"/>
      <c r="AO17" s="232"/>
      <c r="AP17" s="232"/>
      <c r="AQ17" s="232"/>
      <c r="AR17" s="232"/>
      <c r="AS17" s="232"/>
      <c r="AT17" s="232"/>
      <c r="AU17" s="232"/>
      <c r="AV17" s="232"/>
      <c r="AW17" s="232"/>
      <c r="AX17" s="232"/>
      <c r="AY17" s="232"/>
      <c r="AZ17" s="232"/>
      <c r="BA17" s="232"/>
      <c r="BB17" s="232"/>
      <c r="BC17" s="232"/>
      <c r="BD17" s="232"/>
      <c r="BE17" s="232"/>
      <c r="BF17" s="232"/>
      <c r="BG17" s="232"/>
      <c r="BH17" s="232"/>
      <c r="BI17" s="232"/>
      <c r="BJ17" s="232"/>
      <c r="BK17" s="232"/>
      <c r="BL17" s="232"/>
      <c r="BM17" s="232"/>
      <c r="BN17" s="232"/>
      <c r="BO17" s="232"/>
      <c r="BP17" s="232"/>
      <c r="BQ17" s="232"/>
      <c r="BR17" s="232"/>
      <c r="BS17" s="232"/>
      <c r="BT17" s="232"/>
      <c r="BU17" s="232"/>
      <c r="BV17" s="232"/>
      <c r="BW17" s="232"/>
      <c r="BX17" s="232"/>
      <c r="BY17" s="232"/>
      <c r="BZ17" s="232"/>
      <c r="CA17" s="232"/>
      <c r="CB17" s="232"/>
      <c r="CC17" s="232"/>
      <c r="CD17" s="232"/>
      <c r="CE17" s="232"/>
      <c r="CF17" s="232"/>
      <c r="CG17" s="232"/>
    </row>
    <row r="18" spans="2:85" ht="30.75" hidden="1" customHeight="1" x14ac:dyDescent="0.2">
      <c r="B18" s="2413"/>
      <c r="C18" s="2416"/>
      <c r="D18" s="2432"/>
      <c r="E18" s="2376"/>
      <c r="F18" s="2435"/>
      <c r="G18" s="2450"/>
      <c r="H18" s="2407"/>
      <c r="I18" s="590" t="str">
        <f>'POA-1'!H32</f>
        <v>0.2</v>
      </c>
      <c r="J18" s="276">
        <f>'POA-1'!I32</f>
        <v>0</v>
      </c>
      <c r="K18" s="448"/>
      <c r="L18" s="70" t="s">
        <v>1265</v>
      </c>
      <c r="M18" s="655">
        <f>'POA-1'!K32</f>
        <v>0</v>
      </c>
      <c r="N18" s="499">
        <f>+IF(M18&gt;0,$N$61,0%)</f>
        <v>0</v>
      </c>
      <c r="O18" s="245"/>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row>
    <row r="19" spans="2:85" ht="30.75" hidden="1" customHeight="1" x14ac:dyDescent="0.2">
      <c r="B19" s="2413"/>
      <c r="C19" s="2416"/>
      <c r="D19" s="2432"/>
      <c r="E19" s="2376"/>
      <c r="F19" s="2435"/>
      <c r="G19" s="2450"/>
      <c r="H19" s="2357">
        <f>+Proyecto!N50</f>
        <v>0</v>
      </c>
      <c r="I19" s="590" t="str">
        <f>'POA-1'!H33</f>
        <v>0.3</v>
      </c>
      <c r="J19" s="276">
        <f>'POA-1'!I33</f>
        <v>0</v>
      </c>
      <c r="K19" s="448"/>
      <c r="L19" s="544" t="s">
        <v>1261</v>
      </c>
      <c r="M19" s="655">
        <f>'POA-1'!K33</f>
        <v>0</v>
      </c>
      <c r="N19" s="499">
        <f>+IF(M19&gt;0,$O$61,0%)</f>
        <v>0</v>
      </c>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row>
    <row r="20" spans="2:85" ht="30.75" hidden="1" customHeight="1" x14ac:dyDescent="0.2">
      <c r="B20" s="2413"/>
      <c r="C20" s="2416"/>
      <c r="D20" s="2432"/>
      <c r="E20" s="2376"/>
      <c r="F20" s="2435"/>
      <c r="G20" s="2450"/>
      <c r="H20" s="2357"/>
      <c r="I20" s="2429" t="str">
        <f>'POA-1'!H34</f>
        <v>0.4</v>
      </c>
      <c r="J20" s="2447">
        <f>'POA-1'!I34</f>
        <v>0</v>
      </c>
      <c r="K20" s="449"/>
      <c r="L20" s="620" t="s">
        <v>1263</v>
      </c>
      <c r="M20" s="656">
        <f>+GESTION!AE15</f>
        <v>0</v>
      </c>
      <c r="N20" s="621">
        <f>+IF(M20&gt;0,$AG$61,0%)</f>
        <v>0</v>
      </c>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row>
    <row r="21" spans="2:85" ht="30.75" hidden="1" customHeight="1" thickBot="1" x14ac:dyDescent="0.25">
      <c r="B21" s="2414"/>
      <c r="C21" s="2417"/>
      <c r="D21" s="2433"/>
      <c r="E21" s="2377"/>
      <c r="F21" s="2436"/>
      <c r="G21" s="2451"/>
      <c r="H21" s="2363"/>
      <c r="I21" s="2430"/>
      <c r="J21" s="2448"/>
      <c r="K21" s="567"/>
      <c r="L21" s="545" t="s">
        <v>1264</v>
      </c>
      <c r="M21" s="657">
        <f>+GESTION!AF15</f>
        <v>0</v>
      </c>
      <c r="N21" s="500">
        <f>+IF(M21&gt;0,$AH$61,0%)</f>
        <v>0</v>
      </c>
      <c r="AG21" s="232"/>
      <c r="AH21" s="232"/>
      <c r="AI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c r="BN21" s="232"/>
      <c r="BO21" s="232"/>
      <c r="BP21" s="232"/>
      <c r="BQ21" s="232"/>
      <c r="BR21" s="232"/>
      <c r="BS21" s="232"/>
      <c r="BT21" s="232"/>
      <c r="BU21" s="232"/>
      <c r="BV21" s="232"/>
      <c r="BW21" s="232"/>
      <c r="BX21" s="232"/>
      <c r="BY21" s="232"/>
      <c r="BZ21" s="232"/>
      <c r="CA21" s="232"/>
      <c r="CB21" s="232"/>
      <c r="CC21" s="232"/>
      <c r="CD21" s="232"/>
      <c r="CE21" s="232"/>
      <c r="CF21" s="232"/>
      <c r="CG21" s="232"/>
    </row>
    <row r="22" spans="2:85" ht="30.75" hidden="1" customHeight="1" x14ac:dyDescent="0.2">
      <c r="B22" s="2412" t="str">
        <f>'POA-1'!D35</f>
        <v>.1</v>
      </c>
      <c r="C22" s="2415" t="str">
        <f>Proyecto!C51</f>
        <v>Plantación de Material Vegetal al azar o por núcleos</v>
      </c>
      <c r="D22" s="2431"/>
      <c r="E22" s="2375" t="s">
        <v>1254</v>
      </c>
      <c r="F22" s="2434">
        <f>Proyecto!H51</f>
        <v>0</v>
      </c>
      <c r="G22" s="2449" t="e">
        <f>(F22)/$F$53</f>
        <v>#REF!</v>
      </c>
      <c r="H22" s="2362">
        <f>+Proyecto!L51</f>
        <v>0</v>
      </c>
      <c r="I22" s="591" t="str">
        <f>'POA-1'!H35</f>
        <v>0.1</v>
      </c>
      <c r="J22" s="277">
        <f>'POA-1'!I35</f>
        <v>0</v>
      </c>
      <c r="K22" s="566"/>
      <c r="L22" s="622" t="str">
        <f>+L17</f>
        <v>Cumplimiento del Plan de Adquisiciones (contratación del presupuesto en $).</v>
      </c>
      <c r="M22" s="1088" t="e">
        <f>'POA-1'!N35</f>
        <v>#DIV/0!</v>
      </c>
      <c r="N22" s="623" t="e">
        <f>+IF(M22&gt;0,$M$62,0%)</f>
        <v>#DIV/0!</v>
      </c>
      <c r="AG22" s="232"/>
      <c r="AH22" s="232"/>
      <c r="AI22" s="232"/>
      <c r="AJ22" s="232"/>
      <c r="AK22" s="232"/>
      <c r="AL22" s="232"/>
      <c r="AM22" s="232"/>
      <c r="AN22" s="232"/>
      <c r="AO22" s="232"/>
      <c r="AP22" s="232"/>
      <c r="AQ22" s="232"/>
      <c r="AR22" s="232"/>
      <c r="AS22" s="232"/>
      <c r="AT22" s="232"/>
      <c r="AU22" s="232"/>
      <c r="AV22" s="232"/>
      <c r="AW22" s="232"/>
      <c r="AX22" s="232"/>
      <c r="AY22" s="232"/>
      <c r="AZ22" s="232"/>
      <c r="BA22" s="232"/>
      <c r="BB22" s="232"/>
      <c r="BC22" s="232"/>
      <c r="BD22" s="232"/>
      <c r="BE22" s="232"/>
      <c r="BF22" s="232"/>
      <c r="BG22" s="232"/>
      <c r="BH22" s="232"/>
      <c r="BI22" s="232"/>
      <c r="BJ22" s="232"/>
      <c r="BK22" s="232"/>
      <c r="BL22" s="232"/>
      <c r="BM22" s="232"/>
      <c r="BN22" s="232"/>
      <c r="BO22" s="232"/>
      <c r="BP22" s="232"/>
      <c r="BQ22" s="232"/>
      <c r="BR22" s="232"/>
      <c r="BS22" s="232"/>
      <c r="BT22" s="232"/>
      <c r="BU22" s="232"/>
      <c r="BV22" s="232"/>
      <c r="BW22" s="232"/>
      <c r="BX22" s="232"/>
      <c r="BY22" s="232"/>
      <c r="BZ22" s="232"/>
      <c r="CA22" s="232"/>
      <c r="CB22" s="232"/>
      <c r="CC22" s="232"/>
      <c r="CD22" s="232"/>
      <c r="CE22" s="232"/>
      <c r="CF22" s="232"/>
      <c r="CG22" s="232"/>
    </row>
    <row r="23" spans="2:85" ht="30.75" hidden="1" customHeight="1" x14ac:dyDescent="0.2">
      <c r="B23" s="2413"/>
      <c r="C23" s="2416"/>
      <c r="D23" s="2432"/>
      <c r="E23" s="2376"/>
      <c r="F23" s="2435"/>
      <c r="G23" s="2450"/>
      <c r="H23" s="2407"/>
      <c r="I23" s="590" t="str">
        <f>'POA-1'!H36</f>
        <v>0.2</v>
      </c>
      <c r="J23" s="276">
        <f>'POA-1'!I36</f>
        <v>0</v>
      </c>
      <c r="K23" s="448"/>
      <c r="L23" s="70" t="str">
        <f>+L18</f>
        <v>Hectáreas establecidas de sistemas forestales para la recuperación, conservación y protección de Recursos Naturales Renovables .</v>
      </c>
      <c r="M23" s="655">
        <f>'POA-1'!K36</f>
        <v>0</v>
      </c>
      <c r="N23" s="499">
        <f>+IF(M23&gt;0,$N$62,0%)</f>
        <v>0</v>
      </c>
      <c r="AG23" s="232"/>
      <c r="AH23" s="232"/>
      <c r="AI23" s="232"/>
      <c r="AJ23" s="232"/>
      <c r="AK23" s="232"/>
      <c r="AL23" s="232"/>
      <c r="AM23" s="232"/>
      <c r="AN23" s="232"/>
      <c r="AO23" s="232"/>
      <c r="AP23" s="232"/>
      <c r="AQ23" s="232"/>
      <c r="AR23" s="232"/>
      <c r="AS23" s="232"/>
      <c r="AT23" s="232"/>
      <c r="AU23" s="232"/>
      <c r="AV23" s="232"/>
      <c r="AW23" s="232"/>
      <c r="AX23" s="232"/>
      <c r="AY23" s="232"/>
      <c r="AZ23" s="232"/>
      <c r="BA23" s="232"/>
      <c r="BB23" s="232"/>
      <c r="BC23" s="232"/>
      <c r="BD23" s="232"/>
      <c r="BE23" s="232"/>
      <c r="BF23" s="232"/>
      <c r="BG23" s="232"/>
      <c r="BH23" s="232"/>
      <c r="BI23" s="232"/>
      <c r="BJ23" s="232"/>
      <c r="BK23" s="232"/>
      <c r="BL23" s="232"/>
      <c r="BM23" s="232"/>
      <c r="BN23" s="232"/>
      <c r="BO23" s="232"/>
      <c r="BP23" s="232"/>
      <c r="BQ23" s="232"/>
      <c r="BR23" s="232"/>
      <c r="BS23" s="232"/>
      <c r="BT23" s="232"/>
      <c r="BU23" s="232"/>
      <c r="BV23" s="232"/>
      <c r="BW23" s="232"/>
      <c r="BX23" s="232"/>
      <c r="BY23" s="232"/>
      <c r="BZ23" s="232"/>
      <c r="CA23" s="232"/>
      <c r="CB23" s="232"/>
      <c r="CC23" s="232"/>
      <c r="CD23" s="232"/>
      <c r="CE23" s="232"/>
      <c r="CF23" s="232"/>
      <c r="CG23" s="232"/>
    </row>
    <row r="24" spans="2:85" ht="30.75" hidden="1" customHeight="1" x14ac:dyDescent="0.2">
      <c r="B24" s="2413"/>
      <c r="C24" s="2416"/>
      <c r="D24" s="2432"/>
      <c r="E24" s="2376"/>
      <c r="F24" s="2435"/>
      <c r="G24" s="2450"/>
      <c r="H24" s="2357">
        <f>+Proyecto!N51</f>
        <v>0</v>
      </c>
      <c r="I24" s="590" t="str">
        <f>'POA-1'!H37</f>
        <v>0.3</v>
      </c>
      <c r="J24" s="276">
        <f>'POA-1'!I37</f>
        <v>0</v>
      </c>
      <c r="K24" s="448"/>
      <c r="L24" s="544" t="str">
        <f>+L19</f>
        <v>Hectáreas aisladas de sistemas forestales para la recuperación, conservación y protección de Recursos Naturales Renovables.</v>
      </c>
      <c r="M24" s="655">
        <f>'POA-1'!K37</f>
        <v>0</v>
      </c>
      <c r="N24" s="499">
        <f>+IF(M24&gt;0,$O$62,0%)</f>
        <v>0</v>
      </c>
      <c r="AG24" s="232"/>
      <c r="AH24" s="232"/>
      <c r="AI24" s="232"/>
      <c r="AJ24" s="232"/>
      <c r="AK24" s="232"/>
      <c r="AL24" s="232"/>
      <c r="AM24" s="232"/>
      <c r="AN24" s="232"/>
      <c r="AO24" s="232"/>
      <c r="AP24" s="232"/>
      <c r="AQ24" s="232"/>
      <c r="AR24" s="232"/>
      <c r="AS24" s="232"/>
      <c r="AT24" s="232"/>
      <c r="AU24" s="232"/>
      <c r="AV24" s="232"/>
      <c r="AW24" s="232"/>
      <c r="AX24" s="232"/>
      <c r="AY24" s="232"/>
      <c r="AZ24" s="232"/>
      <c r="BA24" s="232"/>
      <c r="BB24" s="232"/>
      <c r="BC24" s="232"/>
      <c r="BD24" s="232"/>
      <c r="BE24" s="232"/>
      <c r="BF24" s="232"/>
      <c r="BG24" s="232"/>
      <c r="BH24" s="232"/>
      <c r="BI24" s="232"/>
      <c r="BJ24" s="232"/>
      <c r="BK24" s="232"/>
      <c r="BL24" s="232"/>
      <c r="BM24" s="232"/>
      <c r="BN24" s="232"/>
      <c r="BO24" s="232"/>
      <c r="BP24" s="232"/>
      <c r="BQ24" s="232"/>
      <c r="BR24" s="232"/>
      <c r="BS24" s="232"/>
      <c r="BT24" s="232"/>
      <c r="BU24" s="232"/>
      <c r="BV24" s="232"/>
      <c r="BW24" s="232"/>
      <c r="BX24" s="232"/>
      <c r="BY24" s="232"/>
      <c r="BZ24" s="232"/>
      <c r="CA24" s="232"/>
      <c r="CB24" s="232"/>
      <c r="CC24" s="232"/>
      <c r="CD24" s="232"/>
      <c r="CE24" s="232"/>
      <c r="CF24" s="232"/>
      <c r="CG24" s="232"/>
    </row>
    <row r="25" spans="2:85" ht="30.75" hidden="1" customHeight="1" x14ac:dyDescent="0.2">
      <c r="B25" s="2413"/>
      <c r="C25" s="2416"/>
      <c r="D25" s="2432"/>
      <c r="E25" s="2376"/>
      <c r="F25" s="2435"/>
      <c r="G25" s="2450"/>
      <c r="H25" s="2357"/>
      <c r="I25" s="2429" t="str">
        <f>'POA-1'!H38</f>
        <v>0.4</v>
      </c>
      <c r="J25" s="2447">
        <f>'POA-1'!I38</f>
        <v>0</v>
      </c>
      <c r="K25" s="624"/>
      <c r="L25" s="620" t="str">
        <f>+L20</f>
        <v>Talleres de divulgación y capacitación de proyectos de recuperación, conservación y protección de Recursos Naturales Renovables.</v>
      </c>
      <c r="M25" s="656">
        <f>+GESTION!AE16</f>
        <v>0</v>
      </c>
      <c r="N25" s="621">
        <f>+IF(M25&gt;0,$AG$62,0%)</f>
        <v>0</v>
      </c>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2"/>
      <c r="BH25" s="232"/>
      <c r="BI25" s="232"/>
      <c r="BJ25" s="232"/>
      <c r="BK25" s="232"/>
      <c r="BL25" s="232"/>
      <c r="BM25" s="232"/>
      <c r="BN25" s="232"/>
      <c r="BO25" s="232"/>
      <c r="BP25" s="232"/>
      <c r="BQ25" s="232"/>
      <c r="BR25" s="232"/>
      <c r="BS25" s="232"/>
      <c r="BT25" s="232"/>
      <c r="BU25" s="232"/>
      <c r="BV25" s="232"/>
      <c r="BW25" s="232"/>
      <c r="BX25" s="232"/>
      <c r="BY25" s="232"/>
      <c r="BZ25" s="232"/>
      <c r="CA25" s="232"/>
      <c r="CB25" s="232"/>
      <c r="CC25" s="232"/>
      <c r="CD25" s="232"/>
      <c r="CE25" s="232"/>
      <c r="CF25" s="232"/>
      <c r="CG25" s="232"/>
    </row>
    <row r="26" spans="2:85" ht="30.75" hidden="1" customHeight="1" thickBot="1" x14ac:dyDescent="0.25">
      <c r="B26" s="2414"/>
      <c r="C26" s="2417"/>
      <c r="D26" s="2433"/>
      <c r="E26" s="2377"/>
      <c r="F26" s="2436"/>
      <c r="G26" s="2451"/>
      <c r="H26" s="2363"/>
      <c r="I26" s="2430"/>
      <c r="J26" s="2448"/>
      <c r="K26" s="625"/>
      <c r="L26" s="545" t="str">
        <f>+L21</f>
        <v>Informes de seguimiento a proyectos de recuperación, conservación y protección de Recursos Naturales Renovables.</v>
      </c>
      <c r="M26" s="657">
        <f>+GESTION!AF16</f>
        <v>0</v>
      </c>
      <c r="N26" s="500">
        <f>+IF(M26&gt;0,$AH$62,0%)</f>
        <v>0</v>
      </c>
      <c r="AG26" s="232"/>
      <c r="AH26" s="232"/>
      <c r="AI26" s="232"/>
      <c r="AJ26" s="232"/>
      <c r="AK26" s="232"/>
      <c r="AL26" s="232"/>
      <c r="AM26" s="232"/>
      <c r="AN26" s="232"/>
      <c r="AO26" s="232"/>
      <c r="AP26" s="232"/>
      <c r="AQ26" s="232"/>
      <c r="AR26" s="232"/>
      <c r="AS26" s="232"/>
      <c r="AT26" s="232"/>
      <c r="AU26" s="232"/>
      <c r="AV26" s="232"/>
      <c r="AW26" s="232"/>
      <c r="AX26" s="232"/>
      <c r="AY26" s="232"/>
      <c r="AZ26" s="232"/>
      <c r="BA26" s="232"/>
      <c r="BB26" s="232"/>
      <c r="BC26" s="232"/>
      <c r="BD26" s="232"/>
      <c r="BE26" s="232"/>
      <c r="BF26" s="232"/>
      <c r="BG26" s="232"/>
      <c r="BH26" s="232"/>
      <c r="BI26" s="232"/>
      <c r="BJ26" s="232"/>
      <c r="BK26" s="232"/>
      <c r="BL26" s="232"/>
      <c r="BM26" s="232"/>
      <c r="BN26" s="232"/>
      <c r="BO26" s="232"/>
      <c r="BP26" s="232"/>
      <c r="BQ26" s="232"/>
      <c r="BR26" s="232"/>
      <c r="BS26" s="232"/>
      <c r="BT26" s="232"/>
      <c r="BU26" s="232"/>
      <c r="BV26" s="232"/>
      <c r="BW26" s="232"/>
      <c r="BX26" s="232"/>
      <c r="BY26" s="232"/>
      <c r="BZ26" s="232"/>
      <c r="CA26" s="232"/>
      <c r="CB26" s="232"/>
      <c r="CC26" s="232"/>
      <c r="CD26" s="232"/>
      <c r="CE26" s="232"/>
      <c r="CF26" s="232"/>
      <c r="CG26" s="232"/>
    </row>
    <row r="27" spans="2:85" ht="30.75" hidden="1" customHeight="1" x14ac:dyDescent="0.2">
      <c r="B27" s="2412" t="str">
        <f>'POA-1'!D39</f>
        <v>.1</v>
      </c>
      <c r="C27" s="2415">
        <f>Proyecto!C52</f>
        <v>0</v>
      </c>
      <c r="D27" s="2431"/>
      <c r="E27" s="2375" t="s">
        <v>1254</v>
      </c>
      <c r="F27" s="2434" t="e">
        <f>Proyecto!H52</f>
        <v>#REF!</v>
      </c>
      <c r="G27" s="2449" t="e">
        <f>(F27)/$F$53</f>
        <v>#REF!</v>
      </c>
      <c r="H27" s="2362">
        <f>+Proyecto!L52</f>
        <v>0</v>
      </c>
      <c r="I27" s="591" t="str">
        <f>'POA-1'!H39</f>
        <v>0.1</v>
      </c>
      <c r="J27" s="277">
        <f>'POA-1'!I39</f>
        <v>0</v>
      </c>
      <c r="K27" s="566"/>
      <c r="L27" s="622" t="str">
        <f>+L17</f>
        <v>Cumplimiento del Plan de Adquisiciones (contratación del presupuesto en $).</v>
      </c>
      <c r="M27" s="1088" t="e">
        <f>'POA-1'!N39</f>
        <v>#REF!</v>
      </c>
      <c r="N27" s="623" t="e">
        <f>+IF(M27&gt;0,$M$63,0%)</f>
        <v>#REF!</v>
      </c>
      <c r="AG27" s="232"/>
      <c r="AH27" s="232"/>
      <c r="AI27" s="232"/>
      <c r="AJ27" s="232"/>
      <c r="AK27" s="232"/>
      <c r="AL27" s="232"/>
      <c r="AM27" s="232"/>
      <c r="AN27" s="232"/>
      <c r="AO27" s="232"/>
      <c r="AP27" s="232"/>
      <c r="AQ27" s="232"/>
      <c r="AR27" s="232"/>
      <c r="AS27" s="232"/>
      <c r="AT27" s="232"/>
      <c r="AU27" s="232"/>
      <c r="AV27" s="232"/>
      <c r="AW27" s="232"/>
      <c r="AX27" s="232"/>
      <c r="AY27" s="232"/>
      <c r="AZ27" s="232"/>
      <c r="BA27" s="232"/>
      <c r="BB27" s="232"/>
      <c r="BC27" s="232"/>
      <c r="BD27" s="232"/>
      <c r="BE27" s="232"/>
      <c r="BF27" s="232"/>
      <c r="BG27" s="232"/>
      <c r="BH27" s="232"/>
      <c r="BI27" s="232"/>
      <c r="BJ27" s="232"/>
      <c r="BK27" s="232"/>
      <c r="BL27" s="232"/>
      <c r="BM27" s="232"/>
      <c r="BN27" s="232"/>
      <c r="BO27" s="232"/>
      <c r="BP27" s="232"/>
      <c r="BQ27" s="232"/>
      <c r="BR27" s="232"/>
      <c r="BS27" s="232"/>
      <c r="BT27" s="232"/>
      <c r="BU27" s="232"/>
      <c r="BV27" s="232"/>
      <c r="BW27" s="232"/>
      <c r="BX27" s="232"/>
      <c r="BY27" s="232"/>
      <c r="BZ27" s="232"/>
      <c r="CA27" s="232"/>
      <c r="CB27" s="232"/>
      <c r="CC27" s="232"/>
      <c r="CD27" s="232"/>
      <c r="CE27" s="232"/>
      <c r="CF27" s="232"/>
      <c r="CG27" s="232"/>
    </row>
    <row r="28" spans="2:85" ht="30.75" hidden="1" customHeight="1" x14ac:dyDescent="0.2">
      <c r="B28" s="2413"/>
      <c r="C28" s="2416"/>
      <c r="D28" s="2432"/>
      <c r="E28" s="2376"/>
      <c r="F28" s="2435"/>
      <c r="G28" s="2450"/>
      <c r="H28" s="2407"/>
      <c r="I28" s="590" t="str">
        <f>'POA-1'!H40</f>
        <v>0.2</v>
      </c>
      <c r="J28" s="276">
        <f>'POA-1'!I40</f>
        <v>0</v>
      </c>
      <c r="K28" s="448"/>
      <c r="L28" s="70" t="str">
        <f>+L18</f>
        <v>Hectáreas establecidas de sistemas forestales para la recuperación, conservación y protección de Recursos Naturales Renovables .</v>
      </c>
      <c r="M28" s="655" t="e">
        <f>'POA-1'!K40</f>
        <v>#REF!</v>
      </c>
      <c r="N28" s="499" t="e">
        <f>+IF(M28&gt;0,$N$63,0%)</f>
        <v>#REF!</v>
      </c>
      <c r="AG28" s="232"/>
      <c r="AH28" s="232"/>
      <c r="AI28" s="232"/>
      <c r="AJ28" s="232"/>
      <c r="AK28" s="232"/>
      <c r="AL28" s="232"/>
      <c r="AM28" s="232"/>
      <c r="AN28" s="232"/>
      <c r="AO28" s="232"/>
      <c r="AP28" s="232"/>
      <c r="AQ28" s="232"/>
      <c r="AR28" s="232"/>
      <c r="AS28" s="232"/>
      <c r="AT28" s="232"/>
      <c r="AU28" s="232"/>
      <c r="AV28" s="232"/>
      <c r="AW28" s="232"/>
      <c r="AX28" s="232"/>
      <c r="AY28" s="232"/>
      <c r="AZ28" s="232"/>
      <c r="BA28" s="232"/>
      <c r="BB28" s="232"/>
      <c r="BC28" s="232"/>
      <c r="BD28" s="232"/>
      <c r="BE28" s="232"/>
      <c r="BF28" s="232"/>
      <c r="BG28" s="232"/>
      <c r="BH28" s="232"/>
      <c r="BI28" s="232"/>
      <c r="BJ28" s="232"/>
      <c r="BK28" s="232"/>
      <c r="BL28" s="232"/>
      <c r="BM28" s="232"/>
      <c r="BN28" s="232"/>
      <c r="BO28" s="232"/>
      <c r="BP28" s="232"/>
      <c r="BQ28" s="232"/>
      <c r="BR28" s="232"/>
      <c r="BS28" s="232"/>
      <c r="BT28" s="232"/>
      <c r="BU28" s="232"/>
      <c r="BV28" s="232"/>
      <c r="BW28" s="232"/>
      <c r="BX28" s="232"/>
      <c r="BY28" s="232"/>
      <c r="BZ28" s="232"/>
      <c r="CA28" s="232"/>
      <c r="CB28" s="232"/>
      <c r="CC28" s="232"/>
      <c r="CD28" s="232"/>
      <c r="CE28" s="232"/>
      <c r="CF28" s="232"/>
      <c r="CG28" s="232"/>
    </row>
    <row r="29" spans="2:85" ht="30.75" hidden="1" customHeight="1" x14ac:dyDescent="0.2">
      <c r="B29" s="2413"/>
      <c r="C29" s="2416"/>
      <c r="D29" s="2432"/>
      <c r="E29" s="2376"/>
      <c r="F29" s="2435"/>
      <c r="G29" s="2450"/>
      <c r="H29" s="2357">
        <f>+Proyecto!N52</f>
        <v>0</v>
      </c>
      <c r="I29" s="590" t="str">
        <f>'POA-1'!H41</f>
        <v>0.3</v>
      </c>
      <c r="J29" s="276">
        <f>'POA-1'!I41</f>
        <v>0</v>
      </c>
      <c r="K29" s="448"/>
      <c r="L29" s="544" t="str">
        <f>+L19</f>
        <v>Hectáreas aisladas de sistemas forestales para la recuperación, conservación y protección de Recursos Naturales Renovables.</v>
      </c>
      <c r="M29" s="655">
        <f>'POA-1'!K41</f>
        <v>0</v>
      </c>
      <c r="N29" s="499">
        <f>+IF(M29&gt;0,$O$63,0%)</f>
        <v>0</v>
      </c>
      <c r="AG29" s="232"/>
      <c r="AH29" s="232"/>
      <c r="AI29" s="232"/>
      <c r="AJ29" s="232"/>
      <c r="AK29" s="232"/>
      <c r="AL29" s="232"/>
      <c r="AM29" s="232"/>
      <c r="AN29" s="232"/>
      <c r="AO29" s="232"/>
      <c r="AP29" s="232"/>
      <c r="AQ29" s="232"/>
      <c r="AR29" s="232"/>
      <c r="AS29" s="232"/>
      <c r="AT29" s="232"/>
      <c r="AU29" s="232"/>
      <c r="AV29" s="232"/>
      <c r="AW29" s="232"/>
      <c r="AX29" s="232"/>
      <c r="AY29" s="232"/>
      <c r="AZ29" s="232"/>
      <c r="BA29" s="232"/>
      <c r="BB29" s="232"/>
      <c r="BC29" s="232"/>
      <c r="BD29" s="232"/>
      <c r="BE29" s="232"/>
      <c r="BF29" s="232"/>
      <c r="BG29" s="232"/>
      <c r="BH29" s="232"/>
      <c r="BI29" s="232"/>
      <c r="BJ29" s="232"/>
      <c r="BK29" s="232"/>
      <c r="BL29" s="232"/>
      <c r="BM29" s="232"/>
      <c r="BN29" s="232"/>
      <c r="BO29" s="232"/>
      <c r="BP29" s="232"/>
      <c r="BQ29" s="232"/>
      <c r="BR29" s="232"/>
      <c r="BS29" s="232"/>
      <c r="BT29" s="232"/>
      <c r="BU29" s="232"/>
      <c r="BV29" s="232"/>
      <c r="BW29" s="232"/>
      <c r="BX29" s="232"/>
      <c r="BY29" s="232"/>
      <c r="BZ29" s="232"/>
      <c r="CA29" s="232"/>
      <c r="CB29" s="232"/>
      <c r="CC29" s="232"/>
      <c r="CD29" s="232"/>
      <c r="CE29" s="232"/>
      <c r="CF29" s="232"/>
      <c r="CG29" s="232"/>
    </row>
    <row r="30" spans="2:85" ht="30.75" hidden="1" customHeight="1" x14ac:dyDescent="0.2">
      <c r="B30" s="2413"/>
      <c r="C30" s="2416"/>
      <c r="D30" s="2432"/>
      <c r="E30" s="2376"/>
      <c r="F30" s="2435"/>
      <c r="G30" s="2450"/>
      <c r="H30" s="2357"/>
      <c r="I30" s="2429" t="str">
        <f>'POA-1'!H42</f>
        <v>0.4</v>
      </c>
      <c r="J30" s="2447">
        <f>'POA-1'!I42</f>
        <v>0</v>
      </c>
      <c r="K30" s="624"/>
      <c r="L30" s="620" t="str">
        <f>+L20</f>
        <v>Talleres de divulgación y capacitación de proyectos de recuperación, conservación y protección de Recursos Naturales Renovables.</v>
      </c>
      <c r="M30" s="656">
        <f>+GESTION!AE17</f>
        <v>0</v>
      </c>
      <c r="N30" s="621">
        <f>+IF(M30&gt;0,$AG$63,0%)</f>
        <v>0</v>
      </c>
      <c r="AG30" s="232"/>
      <c r="AH30" s="232"/>
      <c r="AI30" s="232"/>
      <c r="AJ30" s="232"/>
      <c r="AK30" s="232"/>
      <c r="AL30" s="232"/>
      <c r="AM30" s="232"/>
      <c r="AN30" s="232"/>
      <c r="AO30" s="232"/>
      <c r="AP30" s="232"/>
      <c r="AQ30" s="232"/>
      <c r="AR30" s="232"/>
      <c r="AS30" s="232"/>
      <c r="AT30" s="232"/>
      <c r="AU30" s="232"/>
      <c r="AV30" s="232"/>
      <c r="AW30" s="232"/>
      <c r="AX30" s="232"/>
      <c r="AY30" s="232"/>
      <c r="AZ30" s="232"/>
      <c r="BA30" s="232"/>
      <c r="BB30" s="232"/>
      <c r="BC30" s="232"/>
      <c r="BD30" s="232"/>
      <c r="BE30" s="232"/>
      <c r="BF30" s="232"/>
      <c r="BG30" s="232"/>
      <c r="BH30" s="232"/>
      <c r="BI30" s="232"/>
      <c r="BJ30" s="232"/>
      <c r="BK30" s="232"/>
      <c r="BL30" s="232"/>
      <c r="BM30" s="232"/>
      <c r="BN30" s="232"/>
      <c r="BO30" s="232"/>
      <c r="BP30" s="232"/>
      <c r="BQ30" s="232"/>
      <c r="BR30" s="232"/>
      <c r="BS30" s="232"/>
      <c r="BT30" s="232"/>
      <c r="BU30" s="232"/>
      <c r="BV30" s="232"/>
      <c r="BW30" s="232"/>
      <c r="BX30" s="232"/>
      <c r="BY30" s="232"/>
      <c r="BZ30" s="232"/>
      <c r="CA30" s="232"/>
      <c r="CB30" s="232"/>
      <c r="CC30" s="232"/>
      <c r="CD30" s="232"/>
      <c r="CE30" s="232"/>
      <c r="CF30" s="232"/>
      <c r="CG30" s="232"/>
    </row>
    <row r="31" spans="2:85" ht="30.75" hidden="1" customHeight="1" thickBot="1" x14ac:dyDescent="0.25">
      <c r="B31" s="2414"/>
      <c r="C31" s="2417"/>
      <c r="D31" s="2433"/>
      <c r="E31" s="2377"/>
      <c r="F31" s="2436"/>
      <c r="G31" s="2451"/>
      <c r="H31" s="2363"/>
      <c r="I31" s="2430"/>
      <c r="J31" s="2448"/>
      <c r="K31" s="625"/>
      <c r="L31" s="545" t="str">
        <f>+L21</f>
        <v>Informes de seguimiento a proyectos de recuperación, conservación y protección de Recursos Naturales Renovables.</v>
      </c>
      <c r="M31" s="657">
        <f>+GESTION!AF17</f>
        <v>0</v>
      </c>
      <c r="N31" s="500">
        <f>+IF(M31&gt;0,$AH$63,0%)</f>
        <v>0</v>
      </c>
      <c r="AG31" s="232"/>
      <c r="AH31" s="232"/>
      <c r="AI31" s="232"/>
      <c r="AJ31" s="232"/>
      <c r="AK31" s="232"/>
      <c r="AL31" s="232"/>
      <c r="AM31" s="232"/>
      <c r="AN31" s="232"/>
      <c r="AO31" s="232"/>
      <c r="AP31" s="232"/>
      <c r="AQ31" s="232"/>
      <c r="AR31" s="232"/>
      <c r="AS31" s="232"/>
      <c r="AT31" s="232"/>
      <c r="AU31" s="232"/>
      <c r="AV31" s="232"/>
      <c r="AW31" s="232"/>
      <c r="AX31" s="232"/>
      <c r="AY31" s="232"/>
      <c r="AZ31" s="232"/>
      <c r="BA31" s="232"/>
      <c r="BB31" s="232"/>
      <c r="BC31" s="232"/>
      <c r="BD31" s="232"/>
      <c r="BE31" s="232"/>
      <c r="BF31" s="232"/>
      <c r="BG31" s="232"/>
      <c r="BH31" s="232"/>
      <c r="BI31" s="232"/>
      <c r="BJ31" s="232"/>
      <c r="BK31" s="232"/>
      <c r="BL31" s="232"/>
      <c r="BM31" s="232"/>
      <c r="BN31" s="232"/>
      <c r="BO31" s="232"/>
      <c r="BP31" s="232"/>
      <c r="BQ31" s="232"/>
      <c r="BR31" s="232"/>
      <c r="BS31" s="232"/>
      <c r="BT31" s="232"/>
      <c r="BU31" s="232"/>
      <c r="BV31" s="232"/>
      <c r="BW31" s="232"/>
      <c r="BX31" s="232"/>
      <c r="BY31" s="232"/>
      <c r="BZ31" s="232"/>
      <c r="CA31" s="232"/>
      <c r="CB31" s="232"/>
      <c r="CC31" s="232"/>
      <c r="CD31" s="232"/>
      <c r="CE31" s="232"/>
      <c r="CF31" s="232"/>
      <c r="CG31" s="232"/>
    </row>
    <row r="32" spans="2:85" ht="30.75" hidden="1" customHeight="1" x14ac:dyDescent="0.2">
      <c r="B32" s="2412" t="str">
        <f>'POA-1'!D43</f>
        <v>0.1</v>
      </c>
      <c r="C32" s="2415" t="str">
        <f>Proyecto!C53</f>
        <v>Cobertura arbórea mediante Sistemas Agroforestales / Silvopastoriles (SAF/SSP)</v>
      </c>
      <c r="D32" s="2431"/>
      <c r="E32" s="2375" t="s">
        <v>1254</v>
      </c>
      <c r="F32" s="2434" t="e">
        <f>Proyecto!H53</f>
        <v>#REF!</v>
      </c>
      <c r="G32" s="2449" t="e">
        <f>(F32)/$F$53</f>
        <v>#REF!</v>
      </c>
      <c r="H32" s="2362">
        <f>+Proyecto!L53</f>
        <v>0</v>
      </c>
      <c r="I32" s="591" t="str">
        <f>'POA-1'!H43</f>
        <v>0.1</v>
      </c>
      <c r="J32" s="277">
        <f>'POA-1'!I43</f>
        <v>0</v>
      </c>
      <c r="K32" s="566"/>
      <c r="L32" s="622" t="str">
        <f>+L17</f>
        <v>Cumplimiento del Plan de Adquisiciones (contratación del presupuesto en $).</v>
      </c>
      <c r="M32" s="1088" t="e">
        <f>'POA-1'!N43</f>
        <v>#REF!</v>
      </c>
      <c r="N32" s="623" t="e">
        <f>+IF(M32&gt;0,$M$64,0%)</f>
        <v>#REF!</v>
      </c>
      <c r="AG32" s="232"/>
      <c r="AH32" s="232"/>
      <c r="AI32" s="232"/>
      <c r="AJ32" s="232"/>
      <c r="AK32" s="232"/>
      <c r="AL32" s="232"/>
      <c r="AM32" s="232"/>
      <c r="AN32" s="232"/>
      <c r="AO32" s="232"/>
      <c r="AP32" s="232"/>
      <c r="AQ32" s="232"/>
      <c r="AR32" s="232"/>
      <c r="AS32" s="232"/>
      <c r="AT32" s="232"/>
      <c r="AU32" s="232"/>
      <c r="AV32" s="232"/>
      <c r="AW32" s="232"/>
      <c r="AX32" s="232"/>
      <c r="AY32" s="232"/>
      <c r="AZ32" s="232"/>
      <c r="BA32" s="232"/>
      <c r="BB32" s="232"/>
      <c r="BC32" s="232"/>
      <c r="BD32" s="232"/>
      <c r="BE32" s="232"/>
      <c r="BF32" s="232"/>
      <c r="BG32" s="232"/>
      <c r="BH32" s="232"/>
      <c r="BI32" s="232"/>
      <c r="BJ32" s="232"/>
      <c r="BK32" s="232"/>
      <c r="BL32" s="232"/>
      <c r="BM32" s="232"/>
      <c r="BN32" s="232"/>
      <c r="BO32" s="232"/>
      <c r="BP32" s="232"/>
      <c r="BQ32" s="232"/>
      <c r="BR32" s="232"/>
      <c r="BS32" s="232"/>
      <c r="BT32" s="232"/>
      <c r="BU32" s="232"/>
      <c r="BV32" s="232"/>
      <c r="BW32" s="232"/>
      <c r="BX32" s="232"/>
      <c r="BY32" s="232"/>
      <c r="BZ32" s="232"/>
      <c r="CA32" s="232"/>
      <c r="CB32" s="232"/>
      <c r="CC32" s="232"/>
      <c r="CD32" s="232"/>
      <c r="CE32" s="232"/>
      <c r="CF32" s="232"/>
      <c r="CG32" s="232"/>
    </row>
    <row r="33" spans="2:85" ht="30.75" hidden="1" customHeight="1" x14ac:dyDescent="0.2">
      <c r="B33" s="2413"/>
      <c r="C33" s="2416"/>
      <c r="D33" s="2432"/>
      <c r="E33" s="2376"/>
      <c r="F33" s="2435"/>
      <c r="G33" s="2450"/>
      <c r="H33" s="2407"/>
      <c r="I33" s="590" t="str">
        <f>'POA-1'!H44</f>
        <v>0.2</v>
      </c>
      <c r="J33" s="276">
        <f>'POA-1'!I44</f>
        <v>0</v>
      </c>
      <c r="K33" s="448"/>
      <c r="L33" s="70" t="str">
        <f>+L18</f>
        <v>Hectáreas establecidas de sistemas forestales para la recuperación, conservación y protección de Recursos Naturales Renovables .</v>
      </c>
      <c r="M33" s="655" t="e">
        <f>'POA-1'!K44</f>
        <v>#REF!</v>
      </c>
      <c r="N33" s="499" t="e">
        <f>+IF(M33&gt;0,$N$64,0%)</f>
        <v>#REF!</v>
      </c>
      <c r="AG33" s="232"/>
      <c r="AH33" s="232"/>
      <c r="AI33" s="232"/>
      <c r="AJ33" s="232"/>
      <c r="AK33" s="232"/>
      <c r="AL33" s="232"/>
      <c r="AM33" s="232"/>
      <c r="AN33" s="232"/>
      <c r="AO33" s="232"/>
      <c r="AP33" s="232"/>
      <c r="AQ33" s="232"/>
      <c r="AR33" s="232"/>
      <c r="AS33" s="232"/>
      <c r="AT33" s="232"/>
      <c r="AU33" s="232"/>
      <c r="AV33" s="232"/>
      <c r="AW33" s="232"/>
      <c r="AX33" s="232"/>
      <c r="AY33" s="232"/>
      <c r="AZ33" s="232"/>
      <c r="BA33" s="232"/>
      <c r="BB33" s="232"/>
      <c r="BC33" s="232"/>
      <c r="BD33" s="232"/>
      <c r="BE33" s="232"/>
      <c r="BF33" s="232"/>
      <c r="BG33" s="232"/>
      <c r="BH33" s="232"/>
      <c r="BI33" s="232"/>
      <c r="BJ33" s="232"/>
      <c r="BK33" s="232"/>
      <c r="BL33" s="232"/>
      <c r="BM33" s="232"/>
      <c r="BN33" s="232"/>
      <c r="BO33" s="232"/>
      <c r="BP33" s="232"/>
      <c r="BQ33" s="232"/>
      <c r="BR33" s="232"/>
      <c r="BS33" s="232"/>
      <c r="BT33" s="232"/>
      <c r="BU33" s="232"/>
      <c r="BV33" s="232"/>
      <c r="BW33" s="232"/>
      <c r="BX33" s="232"/>
      <c r="BY33" s="232"/>
      <c r="BZ33" s="232"/>
      <c r="CA33" s="232"/>
      <c r="CB33" s="232"/>
      <c r="CC33" s="232"/>
      <c r="CD33" s="232"/>
      <c r="CE33" s="232"/>
      <c r="CF33" s="232"/>
      <c r="CG33" s="232"/>
    </row>
    <row r="34" spans="2:85" ht="30.75" hidden="1" customHeight="1" x14ac:dyDescent="0.2">
      <c r="B34" s="2413"/>
      <c r="C34" s="2416"/>
      <c r="D34" s="2432"/>
      <c r="E34" s="2376"/>
      <c r="F34" s="2435"/>
      <c r="G34" s="2450"/>
      <c r="H34" s="2357">
        <f>+Proyecto!N53</f>
        <v>0</v>
      </c>
      <c r="I34" s="590" t="str">
        <f>'POA-1'!H45</f>
        <v>0.3</v>
      </c>
      <c r="J34" s="276">
        <f>'POA-1'!I45</f>
        <v>0</v>
      </c>
      <c r="K34" s="448"/>
      <c r="L34" s="544" t="str">
        <f>+L19</f>
        <v>Hectáreas aisladas de sistemas forestales para la recuperación, conservación y protección de Recursos Naturales Renovables.</v>
      </c>
      <c r="M34" s="655">
        <f>'POA-1'!K45</f>
        <v>0</v>
      </c>
      <c r="N34" s="499">
        <f>+IF(M34&gt;0,$O$64,0%)</f>
        <v>0</v>
      </c>
      <c r="AG34" s="232"/>
      <c r="AH34" s="232"/>
      <c r="AI34" s="232"/>
      <c r="AJ34" s="232"/>
      <c r="AK34" s="232"/>
      <c r="AL34" s="232"/>
      <c r="AM34" s="232"/>
      <c r="AN34" s="232"/>
      <c r="AO34" s="232"/>
      <c r="AP34" s="232"/>
      <c r="AQ34" s="232"/>
      <c r="AR34" s="232"/>
      <c r="AS34" s="232"/>
      <c r="AT34" s="232"/>
      <c r="AU34" s="232"/>
      <c r="AV34" s="232"/>
      <c r="AW34" s="232"/>
      <c r="AX34" s="232"/>
      <c r="AY34" s="232"/>
      <c r="AZ34" s="232"/>
      <c r="BA34" s="232"/>
      <c r="BB34" s="232"/>
      <c r="BC34" s="232"/>
      <c r="BD34" s="232"/>
      <c r="BE34" s="232"/>
      <c r="BF34" s="232"/>
      <c r="BG34" s="232"/>
      <c r="BH34" s="232"/>
      <c r="BI34" s="232"/>
      <c r="BJ34" s="232"/>
      <c r="BK34" s="232"/>
      <c r="BL34" s="232"/>
      <c r="BM34" s="232"/>
      <c r="BN34" s="232"/>
      <c r="BO34" s="232"/>
      <c r="BP34" s="232"/>
      <c r="BQ34" s="232"/>
      <c r="BR34" s="232"/>
      <c r="BS34" s="232"/>
      <c r="BT34" s="232"/>
      <c r="BU34" s="232"/>
      <c r="BV34" s="232"/>
      <c r="BW34" s="232"/>
      <c r="BX34" s="232"/>
      <c r="BY34" s="232"/>
      <c r="BZ34" s="232"/>
      <c r="CA34" s="232"/>
      <c r="CB34" s="232"/>
      <c r="CC34" s="232"/>
      <c r="CD34" s="232"/>
      <c r="CE34" s="232"/>
      <c r="CF34" s="232"/>
      <c r="CG34" s="232"/>
    </row>
    <row r="35" spans="2:85" ht="30.75" hidden="1" customHeight="1" x14ac:dyDescent="0.2">
      <c r="B35" s="2413"/>
      <c r="C35" s="2416"/>
      <c r="D35" s="2432"/>
      <c r="E35" s="2376"/>
      <c r="F35" s="2435"/>
      <c r="G35" s="2450"/>
      <c r="H35" s="2357"/>
      <c r="I35" s="2429" t="str">
        <f>'POA-1'!H46</f>
        <v>0.4</v>
      </c>
      <c r="J35" s="2447">
        <f>'POA-1'!I46</f>
        <v>0</v>
      </c>
      <c r="K35" s="624"/>
      <c r="L35" s="620" t="str">
        <f>+L20</f>
        <v>Talleres de divulgación y capacitación de proyectos de recuperación, conservación y protección de Recursos Naturales Renovables.</v>
      </c>
      <c r="M35" s="656">
        <f>+GESTION!AE18</f>
        <v>0</v>
      </c>
      <c r="N35" s="621">
        <f>+IF(M35&gt;0,$AG$64,0%)</f>
        <v>0</v>
      </c>
      <c r="AG35" s="232"/>
      <c r="AH35" s="232"/>
      <c r="AI35" s="232"/>
      <c r="AJ35" s="232"/>
      <c r="AK35" s="232"/>
      <c r="AL35" s="232"/>
      <c r="AM35" s="232"/>
      <c r="AN35" s="232"/>
      <c r="AO35" s="232"/>
      <c r="AP35" s="232"/>
      <c r="AQ35" s="232"/>
      <c r="AR35" s="232"/>
      <c r="AS35" s="232"/>
      <c r="AT35" s="232"/>
      <c r="AU35" s="232"/>
      <c r="AV35" s="232"/>
      <c r="AW35" s="232"/>
      <c r="AX35" s="232"/>
      <c r="AY35" s="232"/>
      <c r="AZ35" s="232"/>
      <c r="BA35" s="232"/>
      <c r="BB35" s="232"/>
      <c r="BC35" s="232"/>
      <c r="BD35" s="232"/>
      <c r="BE35" s="232"/>
      <c r="BF35" s="232"/>
      <c r="BG35" s="232"/>
      <c r="BH35" s="232"/>
      <c r="BI35" s="232"/>
      <c r="BJ35" s="232"/>
      <c r="BK35" s="232"/>
      <c r="BL35" s="232"/>
      <c r="BM35" s="232"/>
      <c r="BN35" s="232"/>
      <c r="BO35" s="232"/>
      <c r="BP35" s="232"/>
      <c r="BQ35" s="232"/>
      <c r="BR35" s="232"/>
      <c r="BS35" s="232"/>
      <c r="BT35" s="232"/>
      <c r="BU35" s="232"/>
      <c r="BV35" s="232"/>
      <c r="BW35" s="232"/>
      <c r="BX35" s="232"/>
      <c r="BY35" s="232"/>
      <c r="BZ35" s="232"/>
      <c r="CA35" s="232"/>
      <c r="CB35" s="232"/>
      <c r="CC35" s="232"/>
      <c r="CD35" s="232"/>
      <c r="CE35" s="232"/>
      <c r="CF35" s="232"/>
      <c r="CG35" s="232"/>
    </row>
    <row r="36" spans="2:85" ht="30.75" hidden="1" customHeight="1" thickBot="1" x14ac:dyDescent="0.25">
      <c r="B36" s="2414"/>
      <c r="C36" s="2417"/>
      <c r="D36" s="2433"/>
      <c r="E36" s="2377"/>
      <c r="F36" s="2436"/>
      <c r="G36" s="2451"/>
      <c r="H36" s="2363"/>
      <c r="I36" s="2430"/>
      <c r="J36" s="2448"/>
      <c r="K36" s="625"/>
      <c r="L36" s="545" t="str">
        <f>+L21</f>
        <v>Informes de seguimiento a proyectos de recuperación, conservación y protección de Recursos Naturales Renovables.</v>
      </c>
      <c r="M36" s="657">
        <f>+GESTION!AF18</f>
        <v>0</v>
      </c>
      <c r="N36" s="500">
        <f>+IF(M36&gt;0,$AH$64,0%)</f>
        <v>0</v>
      </c>
      <c r="AG36" s="232"/>
      <c r="AH36" s="232"/>
      <c r="AI36" s="232"/>
      <c r="AJ36" s="232"/>
      <c r="AK36" s="232"/>
      <c r="AL36" s="232"/>
      <c r="AM36" s="232"/>
      <c r="AN36" s="232"/>
      <c r="AO36" s="232"/>
      <c r="AP36" s="232"/>
      <c r="AQ36" s="232"/>
      <c r="AR36" s="232"/>
      <c r="AS36" s="232"/>
      <c r="AT36" s="232"/>
      <c r="AU36" s="232"/>
      <c r="AV36" s="232"/>
      <c r="AW36" s="232"/>
      <c r="AX36" s="232"/>
      <c r="AY36" s="232"/>
      <c r="AZ36" s="232"/>
      <c r="BA36" s="232"/>
      <c r="BB36" s="232"/>
      <c r="BC36" s="232"/>
      <c r="BD36" s="232"/>
      <c r="BE36" s="232"/>
      <c r="BF36" s="232"/>
      <c r="BG36" s="232"/>
      <c r="BH36" s="232"/>
      <c r="BI36" s="232"/>
      <c r="BJ36" s="232"/>
      <c r="BK36" s="232"/>
      <c r="BL36" s="232"/>
      <c r="BM36" s="232"/>
      <c r="BN36" s="232"/>
      <c r="BO36" s="232"/>
      <c r="BP36" s="232"/>
      <c r="BQ36" s="232"/>
      <c r="BR36" s="232"/>
      <c r="BS36" s="232"/>
      <c r="BT36" s="232"/>
      <c r="BU36" s="232"/>
      <c r="BV36" s="232"/>
      <c r="BW36" s="232"/>
      <c r="BX36" s="232"/>
      <c r="BY36" s="232"/>
      <c r="BZ36" s="232"/>
      <c r="CA36" s="232"/>
      <c r="CB36" s="232"/>
      <c r="CC36" s="232"/>
      <c r="CD36" s="232"/>
      <c r="CE36" s="232"/>
      <c r="CF36" s="232"/>
      <c r="CG36" s="232"/>
    </row>
    <row r="37" spans="2:85" ht="30.75" hidden="1" customHeight="1" x14ac:dyDescent="0.2">
      <c r="B37" s="2412" t="str">
        <f>'POA-1'!D47</f>
        <v>.1</v>
      </c>
      <c r="C37" s="2415" t="str">
        <f>Proyecto!C54</f>
        <v>Cercas o Barreras Vivas (CV - BV)</v>
      </c>
      <c r="D37" s="2431"/>
      <c r="E37" s="2375" t="s">
        <v>1254</v>
      </c>
      <c r="F37" s="2434" t="e">
        <f>Proyecto!H54</f>
        <v>#REF!</v>
      </c>
      <c r="G37" s="2449" t="e">
        <f>(F37)/$F$53</f>
        <v>#REF!</v>
      </c>
      <c r="H37" s="2362">
        <f>+Proyecto!L54</f>
        <v>0</v>
      </c>
      <c r="I37" s="589" t="str">
        <f>'POA-1'!H47</f>
        <v>0.1</v>
      </c>
      <c r="J37" s="278">
        <f>'POA-1'!I47</f>
        <v>0</v>
      </c>
      <c r="K37" s="447"/>
      <c r="L37" s="543" t="str">
        <f>+L17</f>
        <v>Cumplimiento del Plan de Adquisiciones (contratación del presupuesto en $).</v>
      </c>
      <c r="M37" s="1087" t="e">
        <f>'POA-1'!N47</f>
        <v>#REF!</v>
      </c>
      <c r="N37" s="498" t="e">
        <f>+IF(M37&gt;0,$M$65,0%)</f>
        <v>#REF!</v>
      </c>
      <c r="AG37" s="232"/>
      <c r="AH37" s="232"/>
      <c r="AI37" s="232"/>
      <c r="AJ37" s="232"/>
      <c r="AK37" s="232"/>
      <c r="AL37" s="232"/>
      <c r="AM37" s="232"/>
      <c r="AN37" s="232"/>
      <c r="AO37" s="232"/>
      <c r="AP37" s="232"/>
      <c r="AQ37" s="232"/>
      <c r="AR37" s="232"/>
      <c r="AS37" s="232"/>
      <c r="AT37" s="232"/>
      <c r="AU37" s="232"/>
      <c r="AV37" s="232"/>
      <c r="AW37" s="232"/>
      <c r="AX37" s="232"/>
      <c r="AY37" s="232"/>
      <c r="AZ37" s="232"/>
      <c r="BA37" s="232"/>
      <c r="BB37" s="232"/>
      <c r="BC37" s="232"/>
      <c r="BD37" s="232"/>
      <c r="BE37" s="232"/>
      <c r="BF37" s="232"/>
      <c r="BG37" s="232"/>
      <c r="BH37" s="232"/>
      <c r="BI37" s="232"/>
      <c r="BJ37" s="232"/>
      <c r="BK37" s="232"/>
      <c r="BL37" s="232"/>
      <c r="BM37" s="232"/>
      <c r="BN37" s="232"/>
      <c r="BO37" s="232"/>
      <c r="BP37" s="232"/>
      <c r="BQ37" s="232"/>
      <c r="BR37" s="232"/>
      <c r="BS37" s="232"/>
      <c r="BT37" s="232"/>
      <c r="BU37" s="232"/>
      <c r="BV37" s="232"/>
      <c r="BW37" s="232"/>
      <c r="BX37" s="232"/>
      <c r="BY37" s="232"/>
      <c r="BZ37" s="232"/>
      <c r="CA37" s="232"/>
      <c r="CB37" s="232"/>
      <c r="CC37" s="232"/>
      <c r="CD37" s="232"/>
      <c r="CE37" s="232"/>
      <c r="CF37" s="232"/>
      <c r="CG37" s="232"/>
    </row>
    <row r="38" spans="2:85" ht="30.75" hidden="1" customHeight="1" x14ac:dyDescent="0.2">
      <c r="B38" s="2413"/>
      <c r="C38" s="2416"/>
      <c r="D38" s="2432"/>
      <c r="E38" s="2376"/>
      <c r="F38" s="2435"/>
      <c r="G38" s="2450"/>
      <c r="H38" s="2357"/>
      <c r="I38" s="590" t="str">
        <f>'POA-1'!H48</f>
        <v>0.2</v>
      </c>
      <c r="J38" s="276">
        <f>'POA-1'!I48</f>
        <v>0</v>
      </c>
      <c r="K38" s="448"/>
      <c r="L38" s="70" t="str">
        <f>+L18</f>
        <v>Hectáreas establecidas de sistemas forestales para la recuperación, conservación y protección de Recursos Naturales Renovables .</v>
      </c>
      <c r="M38" s="655" t="e">
        <f>'POA-1'!K48</f>
        <v>#REF!</v>
      </c>
      <c r="N38" s="499" t="e">
        <f>+IF(M38&gt;0,$N$65,0%)</f>
        <v>#REF!</v>
      </c>
      <c r="AG38" s="232"/>
      <c r="AH38" s="232"/>
      <c r="AI38" s="232"/>
      <c r="AJ38" s="232"/>
      <c r="AK38" s="232"/>
      <c r="AL38" s="232"/>
      <c r="AM38" s="232"/>
      <c r="AN38" s="232"/>
      <c r="AO38" s="232"/>
      <c r="AP38" s="232"/>
      <c r="AQ38" s="232"/>
      <c r="AR38" s="232"/>
      <c r="AS38" s="232"/>
      <c r="AT38" s="232"/>
      <c r="AU38" s="232"/>
      <c r="AV38" s="232"/>
      <c r="AW38" s="232"/>
      <c r="AX38" s="232"/>
      <c r="AY38" s="232"/>
      <c r="AZ38" s="232"/>
      <c r="BA38" s="232"/>
      <c r="BB38" s="232"/>
      <c r="BC38" s="232"/>
      <c r="BD38" s="232"/>
      <c r="BE38" s="232"/>
      <c r="BF38" s="232"/>
      <c r="BG38" s="232"/>
      <c r="BH38" s="232"/>
      <c r="BI38" s="232"/>
      <c r="BJ38" s="232"/>
      <c r="BK38" s="232"/>
      <c r="BL38" s="232"/>
      <c r="BM38" s="232"/>
      <c r="BN38" s="232"/>
      <c r="BO38" s="232"/>
      <c r="BP38" s="232"/>
      <c r="BQ38" s="232"/>
      <c r="BR38" s="232"/>
      <c r="BS38" s="232"/>
      <c r="BT38" s="232"/>
      <c r="BU38" s="232"/>
      <c r="BV38" s="232"/>
      <c r="BW38" s="232"/>
      <c r="BX38" s="232"/>
      <c r="BY38" s="232"/>
      <c r="BZ38" s="232"/>
      <c r="CA38" s="232"/>
      <c r="CB38" s="232"/>
      <c r="CC38" s="232"/>
      <c r="CD38" s="232"/>
      <c r="CE38" s="232"/>
      <c r="CF38" s="232"/>
      <c r="CG38" s="232"/>
    </row>
    <row r="39" spans="2:85" ht="30.75" hidden="1" customHeight="1" x14ac:dyDescent="0.2">
      <c r="B39" s="2413"/>
      <c r="C39" s="2416"/>
      <c r="D39" s="2432"/>
      <c r="E39" s="2376"/>
      <c r="F39" s="2435"/>
      <c r="G39" s="2450"/>
      <c r="H39" s="2357">
        <f>+Proyecto!N54</f>
        <v>0</v>
      </c>
      <c r="I39" s="2429" t="str">
        <f>'POA-1'!H49</f>
        <v>0.3</v>
      </c>
      <c r="J39" s="2447">
        <f>'POA-1'!I49</f>
        <v>0</v>
      </c>
      <c r="K39" s="449"/>
      <c r="L39" s="620" t="str">
        <f>+L20</f>
        <v>Talleres de divulgación y capacitación de proyectos de recuperación, conservación y protección de Recursos Naturales Renovables.</v>
      </c>
      <c r="M39" s="656">
        <f>+GESTION!AE19</f>
        <v>0</v>
      </c>
      <c r="N39" s="621">
        <f>+IF(M39&gt;0,$AG$65,0%)</f>
        <v>0</v>
      </c>
      <c r="AG39" s="232"/>
      <c r="AH39" s="232"/>
      <c r="AI39" s="232"/>
      <c r="AJ39" s="232"/>
      <c r="AK39" s="232"/>
      <c r="AL39" s="232"/>
      <c r="AM39" s="232"/>
      <c r="AN39" s="232"/>
      <c r="AO39" s="232"/>
      <c r="AP39" s="232"/>
      <c r="AQ39" s="232"/>
      <c r="AR39" s="232"/>
      <c r="AS39" s="232"/>
      <c r="AT39" s="232"/>
      <c r="AU39" s="232"/>
      <c r="AV39" s="232"/>
      <c r="AW39" s="232"/>
      <c r="AX39" s="232"/>
      <c r="AY39" s="232"/>
      <c r="AZ39" s="232"/>
      <c r="BA39" s="232"/>
      <c r="BB39" s="232"/>
      <c r="BC39" s="232"/>
      <c r="BD39" s="232"/>
      <c r="BE39" s="232"/>
      <c r="BF39" s="232"/>
      <c r="BG39" s="232"/>
      <c r="BH39" s="232"/>
      <c r="BI39" s="232"/>
      <c r="BJ39" s="232"/>
      <c r="BK39" s="232"/>
      <c r="BL39" s="232"/>
      <c r="BM39" s="232"/>
      <c r="BN39" s="232"/>
      <c r="BO39" s="232"/>
      <c r="BP39" s="232"/>
      <c r="BQ39" s="232"/>
      <c r="BR39" s="232"/>
      <c r="BS39" s="232"/>
      <c r="BT39" s="232"/>
      <c r="BU39" s="232"/>
      <c r="BV39" s="232"/>
      <c r="BW39" s="232"/>
      <c r="BX39" s="232"/>
      <c r="BY39" s="232"/>
      <c r="BZ39" s="232"/>
      <c r="CA39" s="232"/>
      <c r="CB39" s="232"/>
      <c r="CC39" s="232"/>
      <c r="CD39" s="232"/>
      <c r="CE39" s="232"/>
      <c r="CF39" s="232"/>
      <c r="CG39" s="232"/>
    </row>
    <row r="40" spans="2:85" ht="30.75" hidden="1" customHeight="1" thickBot="1" x14ac:dyDescent="0.25">
      <c r="B40" s="2414"/>
      <c r="C40" s="2417"/>
      <c r="D40" s="2433"/>
      <c r="E40" s="2377"/>
      <c r="F40" s="2436"/>
      <c r="G40" s="2451"/>
      <c r="H40" s="2363"/>
      <c r="I40" s="2430"/>
      <c r="J40" s="2448"/>
      <c r="K40" s="567"/>
      <c r="L40" s="545" t="str">
        <f>+L21</f>
        <v>Informes de seguimiento a proyectos de recuperación, conservación y protección de Recursos Naturales Renovables.</v>
      </c>
      <c r="M40" s="657">
        <f>+GESTION!AF19</f>
        <v>0</v>
      </c>
      <c r="N40" s="500">
        <f>+IF(M40&gt;0,$AH$65,0%)</f>
        <v>0</v>
      </c>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2"/>
      <c r="BH40" s="232"/>
      <c r="BI40" s="232"/>
      <c r="BJ40" s="232"/>
      <c r="BK40" s="232"/>
      <c r="BL40" s="232"/>
      <c r="BM40" s="232"/>
      <c r="BN40" s="232"/>
      <c r="BO40" s="232"/>
      <c r="BP40" s="232"/>
      <c r="BQ40" s="232"/>
      <c r="BR40" s="232"/>
      <c r="BS40" s="232"/>
      <c r="BT40" s="232"/>
      <c r="BU40" s="232"/>
      <c r="BV40" s="232"/>
      <c r="BW40" s="232"/>
      <c r="BX40" s="232"/>
      <c r="BY40" s="232"/>
      <c r="BZ40" s="232"/>
      <c r="CA40" s="232"/>
      <c r="CB40" s="232"/>
      <c r="CC40" s="232"/>
      <c r="CD40" s="232"/>
      <c r="CE40" s="232"/>
      <c r="CF40" s="232"/>
      <c r="CG40" s="232"/>
    </row>
    <row r="41" spans="2:85" ht="30.75" hidden="1" customHeight="1" x14ac:dyDescent="0.2">
      <c r="B41" s="2413" t="str">
        <f>'POA-1'!D50</f>
        <v>.1</v>
      </c>
      <c r="C41" s="2416">
        <f>Proyecto!C55</f>
        <v>0</v>
      </c>
      <c r="D41" s="2432"/>
      <c r="E41" s="2376" t="s">
        <v>1254</v>
      </c>
      <c r="F41" s="2435" t="e">
        <f>Proyecto!H55</f>
        <v>#REF!</v>
      </c>
      <c r="G41" s="2450" t="e">
        <f>(F41)/$F$53</f>
        <v>#REF!</v>
      </c>
      <c r="H41" s="2357">
        <f>+Proyecto!L55</f>
        <v>0</v>
      </c>
      <c r="I41" s="591" t="str">
        <f>'POA-1'!H50</f>
        <v>0.1</v>
      </c>
      <c r="J41" s="277">
        <f>'POA-1'!I50</f>
        <v>0</v>
      </c>
      <c r="K41" s="566"/>
      <c r="L41" s="622" t="str">
        <f>+L17</f>
        <v>Cumplimiento del Plan de Adquisiciones (contratación del presupuesto en $).</v>
      </c>
      <c r="M41" s="1088" t="e">
        <f>'POA-1'!N50</f>
        <v>#REF!</v>
      </c>
      <c r="N41" s="623" t="e">
        <f>+IF(M41&gt;0,$M$66,0%)</f>
        <v>#REF!</v>
      </c>
      <c r="AG41" s="232"/>
      <c r="AH41" s="232"/>
      <c r="AI41" s="232"/>
      <c r="AJ41" s="232"/>
      <c r="AK41" s="232"/>
      <c r="AL41" s="232"/>
      <c r="AM41" s="232"/>
      <c r="AN41" s="232"/>
      <c r="AO41" s="232"/>
      <c r="AP41" s="232"/>
      <c r="AQ41" s="232"/>
      <c r="AR41" s="232"/>
      <c r="AS41" s="232"/>
      <c r="AT41" s="232"/>
      <c r="AU41" s="232"/>
      <c r="AV41" s="232"/>
      <c r="AW41" s="232"/>
      <c r="AX41" s="232"/>
      <c r="AY41" s="232"/>
      <c r="AZ41" s="232"/>
      <c r="BA41" s="232"/>
      <c r="BB41" s="232"/>
      <c r="BC41" s="232"/>
      <c r="BD41" s="232"/>
      <c r="BE41" s="232"/>
      <c r="BF41" s="232"/>
      <c r="BG41" s="232"/>
      <c r="BH41" s="232"/>
      <c r="BI41" s="232"/>
      <c r="BJ41" s="232"/>
      <c r="BK41" s="232"/>
      <c r="BL41" s="232"/>
      <c r="BM41" s="232"/>
      <c r="BN41" s="232"/>
      <c r="BO41" s="232"/>
      <c r="BP41" s="232"/>
      <c r="BQ41" s="232"/>
      <c r="BR41" s="232"/>
      <c r="BS41" s="232"/>
      <c r="BT41" s="232"/>
      <c r="BU41" s="232"/>
      <c r="BV41" s="232"/>
      <c r="BW41" s="232"/>
      <c r="BX41" s="232"/>
      <c r="BY41" s="232"/>
      <c r="BZ41" s="232"/>
      <c r="CA41" s="232"/>
      <c r="CB41" s="232"/>
      <c r="CC41" s="232"/>
      <c r="CD41" s="232"/>
      <c r="CE41" s="232"/>
      <c r="CF41" s="232"/>
      <c r="CG41" s="232"/>
    </row>
    <row r="42" spans="2:85" ht="30.75" hidden="1" customHeight="1" x14ac:dyDescent="0.2">
      <c r="B42" s="2413"/>
      <c r="C42" s="2416"/>
      <c r="D42" s="2432"/>
      <c r="E42" s="2376"/>
      <c r="F42" s="2435"/>
      <c r="G42" s="2450"/>
      <c r="H42" s="2407"/>
      <c r="I42" s="590" t="str">
        <f>'POA-1'!H51</f>
        <v>0.2</v>
      </c>
      <c r="J42" s="276">
        <f>'POA-1'!I51</f>
        <v>0</v>
      </c>
      <c r="K42" s="448"/>
      <c r="L42" s="70" t="str">
        <f>+L18</f>
        <v>Hectáreas establecidas de sistemas forestales para la recuperación, conservación y protección de Recursos Naturales Renovables .</v>
      </c>
      <c r="M42" s="655" t="e">
        <f>'POA-1'!K51</f>
        <v>#REF!</v>
      </c>
      <c r="N42" s="499" t="e">
        <f>+IF(M42&gt;0,$N$66,0%)</f>
        <v>#REF!</v>
      </c>
      <c r="AG42" s="232"/>
      <c r="AH42" s="232"/>
      <c r="AI42" s="232"/>
      <c r="AJ42" s="232"/>
      <c r="AK42" s="232"/>
      <c r="AL42" s="232"/>
      <c r="AM42" s="232"/>
      <c r="AN42" s="232"/>
      <c r="AO42" s="232"/>
      <c r="AP42" s="232"/>
      <c r="AQ42" s="232"/>
      <c r="AR42" s="232"/>
      <c r="AS42" s="232"/>
      <c r="AT42" s="232"/>
      <c r="AU42" s="232"/>
      <c r="AV42" s="232"/>
      <c r="AW42" s="232"/>
      <c r="AX42" s="232"/>
      <c r="AY42" s="232"/>
      <c r="AZ42" s="232"/>
      <c r="BA42" s="232"/>
      <c r="BB42" s="232"/>
      <c r="BC42" s="232"/>
      <c r="BD42" s="232"/>
      <c r="BE42" s="232"/>
      <c r="BF42" s="232"/>
      <c r="BG42" s="232"/>
      <c r="BH42" s="232"/>
      <c r="BI42" s="232"/>
      <c r="BJ42" s="232"/>
      <c r="BK42" s="232"/>
      <c r="BL42" s="232"/>
      <c r="BM42" s="232"/>
      <c r="BN42" s="232"/>
      <c r="BO42" s="232"/>
      <c r="BP42" s="232"/>
      <c r="BQ42" s="232"/>
      <c r="BR42" s="232"/>
      <c r="BS42" s="232"/>
      <c r="BT42" s="232"/>
      <c r="BU42" s="232"/>
      <c r="BV42" s="232"/>
      <c r="BW42" s="232"/>
      <c r="BX42" s="232"/>
      <c r="BY42" s="232"/>
      <c r="BZ42" s="232"/>
      <c r="CA42" s="232"/>
      <c r="CB42" s="232"/>
      <c r="CC42" s="232"/>
      <c r="CD42" s="232"/>
      <c r="CE42" s="232"/>
      <c r="CF42" s="232"/>
      <c r="CG42" s="232"/>
    </row>
    <row r="43" spans="2:85" ht="30.75" hidden="1" customHeight="1" x14ac:dyDescent="0.2">
      <c r="B43" s="2413"/>
      <c r="C43" s="2416"/>
      <c r="D43" s="2432"/>
      <c r="E43" s="2376"/>
      <c r="F43" s="2435"/>
      <c r="G43" s="2450"/>
      <c r="H43" s="2357">
        <f>+Proyecto!N55</f>
        <v>0</v>
      </c>
      <c r="I43" s="590" t="str">
        <f>'POA-1'!H52</f>
        <v>0.3</v>
      </c>
      <c r="J43" s="276">
        <f>'POA-1'!I52</f>
        <v>0</v>
      </c>
      <c r="K43" s="448"/>
      <c r="L43" s="544" t="str">
        <f>+L19</f>
        <v>Hectáreas aisladas de sistemas forestales para la recuperación, conservación y protección de Recursos Naturales Renovables.</v>
      </c>
      <c r="M43" s="655">
        <f>'POA-1'!K52</f>
        <v>0</v>
      </c>
      <c r="N43" s="499">
        <f>+IF(M43&gt;0,$O$66,0%)</f>
        <v>0</v>
      </c>
      <c r="AG43" s="232"/>
      <c r="AH43" s="232"/>
      <c r="AI43" s="232"/>
      <c r="AJ43" s="232"/>
      <c r="AK43" s="232"/>
      <c r="AL43" s="232"/>
      <c r="AM43" s="232"/>
      <c r="AN43" s="232"/>
      <c r="AO43" s="232"/>
      <c r="AP43" s="232"/>
      <c r="AQ43" s="232"/>
      <c r="AR43" s="232"/>
      <c r="AS43" s="232"/>
      <c r="AT43" s="232"/>
      <c r="AU43" s="232"/>
      <c r="AV43" s="232"/>
      <c r="AW43" s="232"/>
      <c r="AX43" s="232"/>
      <c r="AY43" s="232"/>
      <c r="AZ43" s="232"/>
      <c r="BA43" s="232"/>
      <c r="BB43" s="232"/>
      <c r="BC43" s="232"/>
      <c r="BD43" s="232"/>
      <c r="BE43" s="232"/>
      <c r="BF43" s="232"/>
      <c r="BG43" s="232"/>
      <c r="BH43" s="232"/>
      <c r="BI43" s="232"/>
      <c r="BJ43" s="232"/>
      <c r="BK43" s="232"/>
      <c r="BL43" s="232"/>
      <c r="BM43" s="232"/>
      <c r="BN43" s="232"/>
      <c r="BO43" s="232"/>
      <c r="BP43" s="232"/>
      <c r="BQ43" s="232"/>
      <c r="BR43" s="232"/>
      <c r="BS43" s="232"/>
      <c r="BT43" s="232"/>
      <c r="BU43" s="232"/>
      <c r="BV43" s="232"/>
      <c r="BW43" s="232"/>
      <c r="BX43" s="232"/>
      <c r="BY43" s="232"/>
      <c r="BZ43" s="232"/>
      <c r="CA43" s="232"/>
      <c r="CB43" s="232"/>
      <c r="CC43" s="232"/>
      <c r="CD43" s="232"/>
      <c r="CE43" s="232"/>
      <c r="CF43" s="232"/>
      <c r="CG43" s="232"/>
    </row>
    <row r="44" spans="2:85" ht="30.75" hidden="1" customHeight="1" x14ac:dyDescent="0.2">
      <c r="B44" s="2413"/>
      <c r="C44" s="2416"/>
      <c r="D44" s="2432"/>
      <c r="E44" s="2376"/>
      <c r="F44" s="2435"/>
      <c r="G44" s="2450"/>
      <c r="H44" s="2357"/>
      <c r="I44" s="2429" t="str">
        <f>'POA-1'!H53</f>
        <v>0.4</v>
      </c>
      <c r="J44" s="2447">
        <f>'POA-1'!I53</f>
        <v>0</v>
      </c>
      <c r="K44" s="624"/>
      <c r="L44" s="620" t="str">
        <f>+L20</f>
        <v>Talleres de divulgación y capacitación de proyectos de recuperación, conservación y protección de Recursos Naturales Renovables.</v>
      </c>
      <c r="M44" s="656">
        <f>+GESTION!AE20</f>
        <v>0</v>
      </c>
      <c r="N44" s="621">
        <f>+IF(M44&gt;0,$AG$66,0%)</f>
        <v>0</v>
      </c>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32"/>
      <c r="BN44" s="232"/>
      <c r="BO44" s="232"/>
      <c r="BP44" s="232"/>
      <c r="BQ44" s="232"/>
      <c r="BR44" s="232"/>
      <c r="BS44" s="232"/>
      <c r="BT44" s="232"/>
      <c r="BU44" s="232"/>
      <c r="BV44" s="232"/>
      <c r="BW44" s="232"/>
      <c r="BX44" s="232"/>
      <c r="BY44" s="232"/>
      <c r="BZ44" s="232"/>
      <c r="CA44" s="232"/>
      <c r="CB44" s="232"/>
      <c r="CC44" s="232"/>
      <c r="CD44" s="232"/>
      <c r="CE44" s="232"/>
      <c r="CF44" s="232"/>
      <c r="CG44" s="232"/>
    </row>
    <row r="45" spans="2:85" ht="30.75" hidden="1" customHeight="1" thickBot="1" x14ac:dyDescent="0.25">
      <c r="B45" s="2413"/>
      <c r="C45" s="2416"/>
      <c r="D45" s="2432"/>
      <c r="E45" s="2376"/>
      <c r="F45" s="2435"/>
      <c r="G45" s="2450"/>
      <c r="H45" s="2357"/>
      <c r="I45" s="2452"/>
      <c r="J45" s="2448"/>
      <c r="K45" s="624"/>
      <c r="L45" s="620" t="str">
        <f>+L21</f>
        <v>Informes de seguimiento a proyectos de recuperación, conservación y protección de Recursos Naturales Renovables.</v>
      </c>
      <c r="M45" s="657">
        <f>+GESTION!AF20</f>
        <v>0</v>
      </c>
      <c r="N45" s="500">
        <f>+IF(M45&gt;0,$AH$66,0%)</f>
        <v>0</v>
      </c>
      <c r="AG45" s="232"/>
      <c r="AH45" s="232"/>
      <c r="AI45" s="232"/>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c r="BN45" s="232"/>
      <c r="BO45" s="232"/>
      <c r="BP45" s="232"/>
      <c r="BQ45" s="232"/>
      <c r="BR45" s="232"/>
      <c r="BS45" s="232"/>
      <c r="BT45" s="232"/>
      <c r="BU45" s="232"/>
      <c r="BV45" s="232"/>
      <c r="BW45" s="232"/>
      <c r="BX45" s="232"/>
      <c r="BY45" s="232"/>
      <c r="BZ45" s="232"/>
      <c r="CA45" s="232"/>
      <c r="CB45" s="232"/>
      <c r="CC45" s="232"/>
      <c r="CD45" s="232"/>
      <c r="CE45" s="232"/>
      <c r="CF45" s="232"/>
      <c r="CG45" s="232"/>
    </row>
    <row r="46" spans="2:85" ht="30.75" hidden="1" customHeight="1" x14ac:dyDescent="0.2">
      <c r="B46" s="2412" t="str">
        <f>'POA-1'!D54</f>
        <v>.1</v>
      </c>
      <c r="C46" s="2415" t="str">
        <f>Proyecto!C56</f>
        <v>Aislamiento con material vegetal</v>
      </c>
      <c r="D46" s="2431"/>
      <c r="E46" s="2375" t="s">
        <v>1255</v>
      </c>
      <c r="F46" s="2434" t="e">
        <f>Proyecto!H56</f>
        <v>#REF!</v>
      </c>
      <c r="G46" s="2455" t="e">
        <f>(F46)/$F$53</f>
        <v>#REF!</v>
      </c>
      <c r="H46" s="2362">
        <f>+Proyecto!L56</f>
        <v>0</v>
      </c>
      <c r="I46" s="632" t="str">
        <f>'POA-1'!H54</f>
        <v>0.1</v>
      </c>
      <c r="J46" s="278">
        <f>'POA-1'!I54</f>
        <v>0</v>
      </c>
      <c r="K46" s="447"/>
      <c r="L46" s="543" t="str">
        <f>+L17</f>
        <v>Cumplimiento del Plan de Adquisiciones (contratación del presupuesto en $).</v>
      </c>
      <c r="M46" s="1087" t="e">
        <f>'POA-1'!N54</f>
        <v>#REF!</v>
      </c>
      <c r="N46" s="498" t="e">
        <f>+IF(M46&gt;0,$M$67,0%)</f>
        <v>#REF!</v>
      </c>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232"/>
      <c r="CF46" s="232"/>
      <c r="CG46" s="232"/>
    </row>
    <row r="47" spans="2:85" ht="30.75" hidden="1" customHeight="1" x14ac:dyDescent="0.2">
      <c r="B47" s="2413"/>
      <c r="C47" s="2416"/>
      <c r="D47" s="2432"/>
      <c r="E47" s="2376"/>
      <c r="F47" s="2435"/>
      <c r="G47" s="2456"/>
      <c r="H47" s="2357">
        <f>+Proyecto!N56</f>
        <v>0</v>
      </c>
      <c r="I47" s="633" t="str">
        <f>'POA-1'!H55</f>
        <v>0.2</v>
      </c>
      <c r="J47" s="276">
        <f>'POA-1'!I55</f>
        <v>0</v>
      </c>
      <c r="K47" s="448"/>
      <c r="L47" s="70" t="s">
        <v>1306</v>
      </c>
      <c r="M47" s="655" t="e">
        <f>'POA-1'!K55</f>
        <v>#REF!</v>
      </c>
      <c r="N47" s="499" t="e">
        <f>+IF(M47&gt;0,$N$67,0%)</f>
        <v>#REF!</v>
      </c>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N47" s="232"/>
      <c r="BO47" s="232"/>
      <c r="BP47" s="232"/>
      <c r="BQ47" s="232"/>
      <c r="BR47" s="232"/>
      <c r="BS47" s="232"/>
      <c r="BT47" s="232"/>
      <c r="BU47" s="232"/>
      <c r="BV47" s="232"/>
      <c r="BW47" s="232"/>
      <c r="BX47" s="232"/>
      <c r="BY47" s="232"/>
      <c r="BZ47" s="232"/>
      <c r="CA47" s="232"/>
      <c r="CB47" s="232"/>
      <c r="CC47" s="232"/>
      <c r="CD47" s="232"/>
      <c r="CE47" s="232"/>
      <c r="CF47" s="232"/>
      <c r="CG47" s="232"/>
    </row>
    <row r="48" spans="2:85" ht="30.75" hidden="1" customHeight="1" x14ac:dyDescent="0.2">
      <c r="B48" s="2413"/>
      <c r="C48" s="2416"/>
      <c r="D48" s="2432"/>
      <c r="E48" s="2376"/>
      <c r="F48" s="2435"/>
      <c r="G48" s="2450"/>
      <c r="H48" s="2357">
        <f>+Proyecto!N56</f>
        <v>0</v>
      </c>
      <c r="I48" s="2429" t="str">
        <f>'POA-1'!H56</f>
        <v>0.3</v>
      </c>
      <c r="J48" s="2447">
        <f>'POA-1'!I56</f>
        <v>0</v>
      </c>
      <c r="K48" s="449"/>
      <c r="L48" s="620" t="str">
        <f>+L20</f>
        <v>Talleres de divulgación y capacitación de proyectos de recuperación, conservación y protección de Recursos Naturales Renovables.</v>
      </c>
      <c r="M48" s="656">
        <f>+GESTION!AE21</f>
        <v>0</v>
      </c>
      <c r="N48" s="621">
        <f>+IF(M48&gt;0,$AG$67,0%)</f>
        <v>0</v>
      </c>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c r="BN48" s="232"/>
      <c r="BO48" s="232"/>
      <c r="BP48" s="232"/>
      <c r="BQ48" s="232"/>
      <c r="BR48" s="232"/>
      <c r="BS48" s="232"/>
      <c r="BT48" s="232"/>
      <c r="BU48" s="232"/>
      <c r="BV48" s="232"/>
      <c r="BW48" s="232"/>
      <c r="BX48" s="232"/>
      <c r="BY48" s="232"/>
      <c r="BZ48" s="232"/>
      <c r="CA48" s="232"/>
      <c r="CB48" s="232"/>
      <c r="CC48" s="232"/>
      <c r="CD48" s="232"/>
      <c r="CE48" s="232"/>
      <c r="CF48" s="232"/>
      <c r="CG48" s="232"/>
    </row>
    <row r="49" spans="2:85" ht="30.75" hidden="1" customHeight="1" thickBot="1" x14ac:dyDescent="0.25">
      <c r="B49" s="2414"/>
      <c r="C49" s="2417"/>
      <c r="D49" s="2433"/>
      <c r="E49" s="2377"/>
      <c r="F49" s="2436"/>
      <c r="G49" s="2451"/>
      <c r="H49" s="2363">
        <f>+Proyecto!N58</f>
        <v>0</v>
      </c>
      <c r="I49" s="2430"/>
      <c r="J49" s="2448"/>
      <c r="K49" s="567"/>
      <c r="L49" s="545" t="str">
        <f>+L21</f>
        <v>Informes de seguimiento a proyectos de recuperación, conservación y protección de Recursos Naturales Renovables.</v>
      </c>
      <c r="M49" s="657">
        <f>+GESTION!AF21</f>
        <v>0</v>
      </c>
      <c r="N49" s="500">
        <f>+IF(M49&gt;0,$AH$67,0%)</f>
        <v>0</v>
      </c>
      <c r="AG49" s="232"/>
      <c r="AH49" s="232"/>
      <c r="AI49" s="232"/>
      <c r="AJ49" s="232"/>
      <c r="AK49" s="232"/>
      <c r="AL49" s="232"/>
      <c r="AM49" s="232"/>
      <c r="AN49" s="232"/>
      <c r="AO49" s="232"/>
      <c r="AP49" s="232"/>
      <c r="AQ49" s="232"/>
      <c r="AR49" s="232"/>
      <c r="AS49" s="232"/>
      <c r="AT49" s="232"/>
      <c r="AU49" s="232"/>
      <c r="AV49" s="232"/>
      <c r="AW49" s="232"/>
      <c r="AX49" s="232"/>
      <c r="AY49" s="232"/>
      <c r="AZ49" s="232"/>
      <c r="BA49" s="232"/>
      <c r="BB49" s="232"/>
      <c r="BC49" s="232"/>
      <c r="BD49" s="232"/>
      <c r="BE49" s="232"/>
      <c r="BF49" s="232"/>
      <c r="BG49" s="232"/>
      <c r="BH49" s="232"/>
      <c r="BI49" s="232"/>
      <c r="BJ49" s="232"/>
      <c r="BK49" s="232"/>
      <c r="BL49" s="232"/>
      <c r="BM49" s="232"/>
      <c r="BN49" s="232"/>
      <c r="BO49" s="232"/>
      <c r="BP49" s="232"/>
      <c r="BQ49" s="232"/>
      <c r="BR49" s="232"/>
      <c r="BS49" s="232"/>
      <c r="BT49" s="232"/>
      <c r="BU49" s="232"/>
      <c r="BV49" s="232"/>
      <c r="BW49" s="232"/>
      <c r="BX49" s="232"/>
      <c r="BY49" s="232"/>
      <c r="BZ49" s="232"/>
      <c r="CA49" s="232"/>
      <c r="CB49" s="232"/>
      <c r="CC49" s="232"/>
      <c r="CD49" s="232"/>
      <c r="CE49" s="232"/>
      <c r="CF49" s="232"/>
      <c r="CG49" s="232"/>
    </row>
    <row r="50" spans="2:85" ht="39" customHeight="1" thickBot="1" x14ac:dyDescent="0.25">
      <c r="B50" s="2409" t="s">
        <v>1177</v>
      </c>
      <c r="C50" s="2410"/>
      <c r="D50" s="2410"/>
      <c r="E50" s="2410"/>
      <c r="F50" s="2411"/>
      <c r="G50" s="733">
        <f>IFERROR((SUM(G17:G48)),0)</f>
        <v>0</v>
      </c>
      <c r="H50" s="552"/>
      <c r="I50" s="552"/>
      <c r="J50" s="552"/>
      <c r="K50" s="552"/>
      <c r="L50" s="552"/>
      <c r="M50" s="552"/>
      <c r="N50" s="734" t="e">
        <f>SUM(N17:N49)</f>
        <v>#DIV/0!</v>
      </c>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c r="BL50" s="232"/>
      <c r="BM50" s="232"/>
      <c r="BN50" s="232"/>
      <c r="BO50" s="232"/>
      <c r="BP50" s="232"/>
      <c r="BQ50" s="232"/>
      <c r="BR50" s="232"/>
      <c r="BS50" s="232"/>
      <c r="BT50" s="232"/>
      <c r="BU50" s="232"/>
      <c r="BV50" s="232"/>
      <c r="BW50" s="232"/>
      <c r="BX50" s="232"/>
      <c r="BY50" s="232"/>
      <c r="BZ50" s="232"/>
      <c r="CA50" s="232"/>
      <c r="CB50" s="232"/>
      <c r="CC50" s="232"/>
      <c r="CD50" s="232"/>
      <c r="CE50" s="232"/>
      <c r="CF50" s="232"/>
      <c r="CG50" s="232"/>
    </row>
    <row r="51" spans="2:85" s="232" customFormat="1" x14ac:dyDescent="0.2"/>
    <row r="52" spans="2:85" s="232" customFormat="1" x14ac:dyDescent="0.2">
      <c r="M52" s="658"/>
    </row>
    <row r="53" spans="2:85" s="232" customFormat="1" ht="17.25" hidden="1" customHeight="1" thickBot="1" x14ac:dyDescent="0.25">
      <c r="F53" s="244" t="e">
        <f>SUM(F17:F48)</f>
        <v>#REF!</v>
      </c>
      <c r="L53" s="468"/>
      <c r="M53" s="472" t="s">
        <v>1193</v>
      </c>
      <c r="N53" s="473" t="s">
        <v>71</v>
      </c>
      <c r="P53" s="2403" t="s">
        <v>347</v>
      </c>
      <c r="Q53" s="2403"/>
      <c r="R53" s="2403"/>
      <c r="S53" s="2403"/>
      <c r="T53" s="2404"/>
      <c r="U53"/>
      <c r="V53" s="2403" t="s">
        <v>352</v>
      </c>
      <c r="W53" s="2403"/>
      <c r="X53" s="2403"/>
      <c r="Y53" s="2403"/>
      <c r="Z53" s="2404"/>
      <c r="AA53"/>
      <c r="AB53" s="2403" t="s">
        <v>928</v>
      </c>
      <c r="AC53" s="2403"/>
      <c r="AD53" s="2403"/>
      <c r="AE53" s="2403"/>
      <c r="AF53" s="2404"/>
    </row>
    <row r="54" spans="2:85" s="232" customFormat="1" ht="17.25" hidden="1" customHeight="1" x14ac:dyDescent="0.2">
      <c r="L54" s="469" t="s">
        <v>291</v>
      </c>
      <c r="M54" s="470" t="e">
        <f>+M17+M22+M27+M32+M37+M41+M46</f>
        <v>#DIV/0!</v>
      </c>
      <c r="N54" s="475">
        <v>0.2</v>
      </c>
      <c r="P54" s="412" t="s">
        <v>382</v>
      </c>
      <c r="Q54" s="413" t="s">
        <v>381</v>
      </c>
      <c r="R54" s="412" t="s">
        <v>5</v>
      </c>
      <c r="S54" s="412" t="s">
        <v>383</v>
      </c>
      <c r="T54" s="414" t="s">
        <v>210</v>
      </c>
      <c r="U54"/>
      <c r="V54" s="412" t="s">
        <v>382</v>
      </c>
      <c r="W54" s="413" t="s">
        <v>381</v>
      </c>
      <c r="X54" s="412" t="s">
        <v>5</v>
      </c>
      <c r="Y54" s="412" t="s">
        <v>383</v>
      </c>
      <c r="Z54" s="414" t="s">
        <v>210</v>
      </c>
      <c r="AA54"/>
      <c r="AB54" s="412" t="s">
        <v>382</v>
      </c>
      <c r="AC54" s="413" t="s">
        <v>381</v>
      </c>
      <c r="AD54" s="412" t="s">
        <v>5</v>
      </c>
      <c r="AE54" s="412" t="s">
        <v>383</v>
      </c>
      <c r="AF54" s="414" t="s">
        <v>210</v>
      </c>
    </row>
    <row r="55" spans="2:85" s="232" customFormat="1" ht="17.25" hidden="1" customHeight="1" x14ac:dyDescent="0.2">
      <c r="L55" s="469" t="s">
        <v>292</v>
      </c>
      <c r="M55" s="470" t="e">
        <f>+M18+M23+M28+M33+M38+M42+M47</f>
        <v>#REF!</v>
      </c>
      <c r="N55" s="475" t="e">
        <f>+IF(FINANC!$C$21&gt;0,50%,70%)</f>
        <v>#REF!</v>
      </c>
      <c r="P55" s="415" t="s">
        <v>579</v>
      </c>
      <c r="Q55" s="416" t="s">
        <v>578</v>
      </c>
      <c r="R55" s="415" t="s">
        <v>385</v>
      </c>
      <c r="S55" s="415" t="s">
        <v>387</v>
      </c>
      <c r="T55" s="417" t="s">
        <v>387</v>
      </c>
      <c r="U55"/>
      <c r="V55" s="415" t="s">
        <v>1030</v>
      </c>
      <c r="W55" s="416" t="s">
        <v>1029</v>
      </c>
      <c r="X55" s="415" t="s">
        <v>385</v>
      </c>
      <c r="Y55" s="415" t="s">
        <v>387</v>
      </c>
      <c r="Z55" s="417" t="s">
        <v>387</v>
      </c>
      <c r="AA55"/>
      <c r="AB55" s="415" t="s">
        <v>690</v>
      </c>
      <c r="AC55" s="418" t="s">
        <v>689</v>
      </c>
      <c r="AD55" s="415" t="s">
        <v>384</v>
      </c>
      <c r="AE55" s="415" t="s">
        <v>691</v>
      </c>
      <c r="AF55" s="417" t="s">
        <v>692</v>
      </c>
    </row>
    <row r="56" spans="2:85" s="232" customFormat="1" ht="17.25" hidden="1" customHeight="1" x14ac:dyDescent="0.2">
      <c r="L56" s="469" t="s">
        <v>178</v>
      </c>
      <c r="M56" s="471">
        <f>+M19+M24+M29+M34+M43</f>
        <v>0</v>
      </c>
      <c r="N56" s="475">
        <f>+IF(M56&gt;0,20%,0)</f>
        <v>0</v>
      </c>
      <c r="P56" s="415" t="s">
        <v>428</v>
      </c>
      <c r="Q56" s="416" t="s">
        <v>427</v>
      </c>
      <c r="R56" s="415" t="s">
        <v>385</v>
      </c>
      <c r="S56" s="415" t="s">
        <v>429</v>
      </c>
      <c r="T56" s="417" t="s">
        <v>430</v>
      </c>
      <c r="U56"/>
      <c r="V56" s="415" t="s">
        <v>1032</v>
      </c>
      <c r="W56" s="416" t="s">
        <v>1031</v>
      </c>
      <c r="X56" s="415" t="s">
        <v>385</v>
      </c>
      <c r="Y56" s="415" t="s">
        <v>387</v>
      </c>
      <c r="Z56" s="417" t="s">
        <v>387</v>
      </c>
      <c r="AA56"/>
      <c r="AB56" s="415" t="s">
        <v>666</v>
      </c>
      <c r="AC56" s="418" t="s">
        <v>665</v>
      </c>
      <c r="AD56" s="415" t="s">
        <v>384</v>
      </c>
      <c r="AE56" s="415" t="s">
        <v>667</v>
      </c>
      <c r="AF56" s="417" t="s">
        <v>668</v>
      </c>
    </row>
    <row r="57" spans="2:85" s="232" customFormat="1" ht="17.25" hidden="1" customHeight="1" x14ac:dyDescent="0.2">
      <c r="L57" s="2453" t="s">
        <v>367</v>
      </c>
      <c r="M57" s="471">
        <f>+M20+M25+M30+M35+M39+M44+M48</f>
        <v>0</v>
      </c>
      <c r="N57" s="475">
        <v>0.05</v>
      </c>
      <c r="P57" s="419" t="s">
        <v>507</v>
      </c>
      <c r="Q57" s="420" t="s">
        <v>506</v>
      </c>
      <c r="R57" s="419" t="s">
        <v>384</v>
      </c>
      <c r="S57" s="419" t="s">
        <v>508</v>
      </c>
      <c r="T57" s="421" t="s">
        <v>509</v>
      </c>
      <c r="U57"/>
      <c r="V57" s="415" t="s">
        <v>1014</v>
      </c>
      <c r="W57" s="416" t="s">
        <v>1013</v>
      </c>
      <c r="X57" s="415" t="s">
        <v>385</v>
      </c>
      <c r="Y57" s="415" t="s">
        <v>1015</v>
      </c>
      <c r="Z57" s="417" t="s">
        <v>1016</v>
      </c>
      <c r="AA57"/>
      <c r="AB57" s="415" t="s">
        <v>761</v>
      </c>
      <c r="AC57" s="418" t="s">
        <v>760</v>
      </c>
      <c r="AD57" s="415" t="s">
        <v>392</v>
      </c>
      <c r="AE57" s="415" t="s">
        <v>762</v>
      </c>
      <c r="AF57" s="417" t="s">
        <v>763</v>
      </c>
    </row>
    <row r="58" spans="2:85" s="232" customFormat="1" ht="19.5" hidden="1" customHeight="1" x14ac:dyDescent="0.2">
      <c r="L58" s="2454"/>
      <c r="M58" s="471">
        <f>+M21+M26+M31+M36+M40+M45+M49</f>
        <v>0</v>
      </c>
      <c r="N58" s="475">
        <v>0.05</v>
      </c>
      <c r="P58" s="415" t="s">
        <v>475</v>
      </c>
      <c r="Q58" s="416" t="s">
        <v>474</v>
      </c>
      <c r="R58" s="415" t="s">
        <v>388</v>
      </c>
      <c r="S58" s="415" t="s">
        <v>476</v>
      </c>
      <c r="T58" s="417" t="s">
        <v>477</v>
      </c>
      <c r="U58"/>
      <c r="V58" s="419" t="s">
        <v>977</v>
      </c>
      <c r="W58" s="420" t="s">
        <v>976</v>
      </c>
      <c r="X58" s="419" t="s">
        <v>388</v>
      </c>
      <c r="Y58" s="419" t="s">
        <v>488</v>
      </c>
      <c r="Z58" s="421" t="s">
        <v>978</v>
      </c>
      <c r="AA58"/>
      <c r="AB58" s="415" t="s">
        <v>809</v>
      </c>
      <c r="AC58" s="418" t="s">
        <v>808</v>
      </c>
      <c r="AD58" s="415" t="s">
        <v>384</v>
      </c>
      <c r="AE58" s="415" t="s">
        <v>810</v>
      </c>
      <c r="AF58" s="417" t="s">
        <v>811</v>
      </c>
    </row>
    <row r="59" spans="2:85" s="232" customFormat="1" ht="19.5" hidden="1" customHeight="1" x14ac:dyDescent="0.2">
      <c r="N59" s="477" t="e">
        <f>SUM(N54:N57)</f>
        <v>#REF!</v>
      </c>
      <c r="P59" s="487" t="s">
        <v>1084</v>
      </c>
      <c r="Q59" s="488" t="s">
        <v>416</v>
      </c>
      <c r="R59" s="489" t="s">
        <v>384</v>
      </c>
      <c r="S59" s="489" t="s">
        <v>417</v>
      </c>
      <c r="T59" s="490" t="s">
        <v>418</v>
      </c>
      <c r="U59" s="491"/>
      <c r="V59" s="489" t="s">
        <v>941</v>
      </c>
      <c r="W59" s="488" t="s">
        <v>940</v>
      </c>
      <c r="X59" s="489" t="s">
        <v>388</v>
      </c>
      <c r="Y59" s="489" t="s">
        <v>942</v>
      </c>
      <c r="Z59" s="490" t="s">
        <v>943</v>
      </c>
      <c r="AA59" s="491"/>
      <c r="AB59" s="492" t="s">
        <v>813</v>
      </c>
      <c r="AC59" s="423" t="s">
        <v>812</v>
      </c>
      <c r="AD59" s="492" t="s">
        <v>384</v>
      </c>
      <c r="AE59" s="492" t="s">
        <v>814</v>
      </c>
      <c r="AF59" s="493" t="s">
        <v>815</v>
      </c>
      <c r="AG59" s="275" t="s">
        <v>63</v>
      </c>
      <c r="AH59" s="232" t="s">
        <v>107</v>
      </c>
    </row>
    <row r="60" spans="2:85" s="232" customFormat="1" ht="19.5" hidden="1" customHeight="1" x14ac:dyDescent="0.2">
      <c r="M60" s="275" t="s">
        <v>1194</v>
      </c>
      <c r="N60" s="275" t="s">
        <v>1195</v>
      </c>
      <c r="O60" s="275" t="s">
        <v>1196</v>
      </c>
      <c r="P60" s="494" t="s">
        <v>581</v>
      </c>
      <c r="Q60" s="495" t="s">
        <v>580</v>
      </c>
      <c r="R60" s="494" t="s">
        <v>385</v>
      </c>
      <c r="S60" s="494" t="s">
        <v>387</v>
      </c>
      <c r="T60" s="496" t="s">
        <v>387</v>
      </c>
      <c r="U60" s="497"/>
      <c r="V60" s="494" t="s">
        <v>953</v>
      </c>
      <c r="W60" s="495" t="s">
        <v>952</v>
      </c>
      <c r="X60" s="494" t="s">
        <v>385</v>
      </c>
      <c r="Y60" s="494" t="s">
        <v>954</v>
      </c>
      <c r="Z60" s="496" t="s">
        <v>955</v>
      </c>
      <c r="AA60" s="497"/>
      <c r="AB60" s="494" t="s">
        <v>821</v>
      </c>
      <c r="AC60" s="482" t="s">
        <v>820</v>
      </c>
      <c r="AD60" s="494" t="s">
        <v>384</v>
      </c>
      <c r="AE60" s="494" t="s">
        <v>822</v>
      </c>
      <c r="AF60" s="496" t="s">
        <v>823</v>
      </c>
    </row>
    <row r="61" spans="2:85" s="232" customFormat="1" ht="19.5" hidden="1" customHeight="1" x14ac:dyDescent="0.2">
      <c r="L61" s="245" t="s">
        <v>173</v>
      </c>
      <c r="M61" s="474" t="e">
        <f>+(M17/$M$54)*$N$54</f>
        <v>#DIV/0!</v>
      </c>
      <c r="N61" s="474" t="e">
        <f>+(M18/$M$55)*$N$55</f>
        <v>#REF!</v>
      </c>
      <c r="O61" s="474" t="e">
        <f>+(M19/$M$56)*$N$56</f>
        <v>#DIV/0!</v>
      </c>
      <c r="P61" s="478" t="s">
        <v>583</v>
      </c>
      <c r="Q61" s="479" t="s">
        <v>582</v>
      </c>
      <c r="R61" s="478" t="s">
        <v>385</v>
      </c>
      <c r="S61" s="478" t="s">
        <v>387</v>
      </c>
      <c r="T61" s="480" t="s">
        <v>387</v>
      </c>
      <c r="U61" s="481"/>
      <c r="V61" s="478" t="s">
        <v>945</v>
      </c>
      <c r="W61" s="479" t="s">
        <v>944</v>
      </c>
      <c r="X61" s="478" t="s">
        <v>384</v>
      </c>
      <c r="Y61" s="478" t="s">
        <v>946</v>
      </c>
      <c r="Z61" s="480" t="s">
        <v>947</v>
      </c>
      <c r="AA61" s="481"/>
      <c r="AB61" s="483" t="s">
        <v>825</v>
      </c>
      <c r="AC61" s="484" t="s">
        <v>824</v>
      </c>
      <c r="AD61" s="483" t="s">
        <v>384</v>
      </c>
      <c r="AE61" s="483" t="s">
        <v>826</v>
      </c>
      <c r="AF61" s="485" t="s">
        <v>827</v>
      </c>
      <c r="AG61" s="659" t="e">
        <f>+(M20/$M$57)*$N$57</f>
        <v>#DIV/0!</v>
      </c>
      <c r="AH61" s="659" t="e">
        <f>+(M21/$M$58)*$N$58</f>
        <v>#DIV/0!</v>
      </c>
    </row>
    <row r="62" spans="2:85" s="232" customFormat="1" ht="19.5" hidden="1" customHeight="1" x14ac:dyDescent="0.2">
      <c r="L62" s="245" t="s">
        <v>268</v>
      </c>
      <c r="M62" s="474" t="e">
        <f>+(M22/$M$54)*$N$54</f>
        <v>#DIV/0!</v>
      </c>
      <c r="N62" s="474" t="e">
        <f>+(M23/$M$55)*$N$55</f>
        <v>#REF!</v>
      </c>
      <c r="O62" s="474" t="e">
        <f>+(M24/$M$56)*$N$56</f>
        <v>#DIV/0!</v>
      </c>
      <c r="P62" s="478" t="s">
        <v>585</v>
      </c>
      <c r="Q62" s="479" t="s">
        <v>584</v>
      </c>
      <c r="R62" s="478" t="s">
        <v>385</v>
      </c>
      <c r="S62" s="478" t="s">
        <v>387</v>
      </c>
      <c r="T62" s="480" t="s">
        <v>387</v>
      </c>
      <c r="U62" s="481"/>
      <c r="V62" s="478" t="s">
        <v>961</v>
      </c>
      <c r="W62" s="479" t="s">
        <v>960</v>
      </c>
      <c r="X62" s="478" t="s">
        <v>388</v>
      </c>
      <c r="Y62" s="478" t="s">
        <v>962</v>
      </c>
      <c r="Z62" s="480" t="s">
        <v>963</v>
      </c>
      <c r="AA62" s="481"/>
      <c r="AB62" s="478" t="s">
        <v>745</v>
      </c>
      <c r="AC62" s="482" t="s">
        <v>744</v>
      </c>
      <c r="AD62" s="478" t="s">
        <v>385</v>
      </c>
      <c r="AE62" s="478" t="s">
        <v>746</v>
      </c>
      <c r="AF62" s="480" t="s">
        <v>747</v>
      </c>
      <c r="AG62" s="659" t="e">
        <f>+(M25/$M$57)*$N$57</f>
        <v>#DIV/0!</v>
      </c>
      <c r="AH62" s="659" t="e">
        <f>+(M26/$M$58)*$N$58</f>
        <v>#DIV/0!</v>
      </c>
    </row>
    <row r="63" spans="2:85" s="232" customFormat="1" ht="19.5" hidden="1" customHeight="1" x14ac:dyDescent="0.2">
      <c r="L63" s="486" t="s">
        <v>1197</v>
      </c>
      <c r="M63" s="474" t="e">
        <f>+(M27/$M$54)*$N$54</f>
        <v>#REF!</v>
      </c>
      <c r="N63" s="474" t="e">
        <f>+(M28/$M$55)*$N$55</f>
        <v>#REF!</v>
      </c>
      <c r="O63" s="474" t="e">
        <f>+(M29/$M$56)*$N$56</f>
        <v>#DIV/0!</v>
      </c>
      <c r="P63" s="478" t="s">
        <v>587</v>
      </c>
      <c r="Q63" s="479" t="s">
        <v>586</v>
      </c>
      <c r="R63" s="478" t="s">
        <v>385</v>
      </c>
      <c r="S63" s="478" t="s">
        <v>387</v>
      </c>
      <c r="T63" s="480" t="s">
        <v>387</v>
      </c>
      <c r="U63" s="481"/>
      <c r="V63" s="478" t="s">
        <v>957</v>
      </c>
      <c r="W63" s="479" t="s">
        <v>956</v>
      </c>
      <c r="X63" s="478" t="s">
        <v>388</v>
      </c>
      <c r="Y63" s="478" t="s">
        <v>958</v>
      </c>
      <c r="Z63" s="480" t="s">
        <v>959</v>
      </c>
      <c r="AA63" s="481"/>
      <c r="AB63" s="478" t="s">
        <v>869</v>
      </c>
      <c r="AC63" s="482" t="s">
        <v>868</v>
      </c>
      <c r="AD63" s="478" t="s">
        <v>384</v>
      </c>
      <c r="AE63" s="478" t="s">
        <v>870</v>
      </c>
      <c r="AF63" s="480" t="s">
        <v>871</v>
      </c>
      <c r="AG63" s="659" t="e">
        <f>+(M30/$M$57)*$N$57</f>
        <v>#DIV/0!</v>
      </c>
      <c r="AH63" s="659" t="e">
        <f>+(M31/$M$58)*$N$58</f>
        <v>#DIV/0!</v>
      </c>
    </row>
    <row r="64" spans="2:85" s="232" customFormat="1" ht="19.5" hidden="1" customHeight="1" x14ac:dyDescent="0.2">
      <c r="L64" s="245" t="s">
        <v>233</v>
      </c>
      <c r="M64" s="474" t="e">
        <f>+(M32/$M$54)*$N$54</f>
        <v>#REF!</v>
      </c>
      <c r="N64" s="474" t="e">
        <f>+(M33/$M$55)*$N$55</f>
        <v>#REF!</v>
      </c>
      <c r="O64" s="474" t="e">
        <f>+(M34/$M$56)*$N$56</f>
        <v>#DIV/0!</v>
      </c>
      <c r="P64" s="478" t="s">
        <v>487</v>
      </c>
      <c r="Q64" s="479" t="s">
        <v>486</v>
      </c>
      <c r="R64" s="478" t="s">
        <v>385</v>
      </c>
      <c r="S64" s="478" t="s">
        <v>488</v>
      </c>
      <c r="T64" s="480" t="s">
        <v>489</v>
      </c>
      <c r="U64" s="481"/>
      <c r="V64" s="478" t="s">
        <v>1086</v>
      </c>
      <c r="W64" s="479" t="s">
        <v>974</v>
      </c>
      <c r="X64" s="478" t="s">
        <v>385</v>
      </c>
      <c r="Y64" s="478" t="s">
        <v>975</v>
      </c>
      <c r="Z64" s="480" t="s">
        <v>1087</v>
      </c>
      <c r="AA64" s="481"/>
      <c r="AB64" s="478" t="s">
        <v>805</v>
      </c>
      <c r="AC64" s="482" t="s">
        <v>804</v>
      </c>
      <c r="AD64" s="478" t="s">
        <v>384</v>
      </c>
      <c r="AE64" s="478" t="s">
        <v>806</v>
      </c>
      <c r="AF64" s="480" t="s">
        <v>807</v>
      </c>
      <c r="AG64" s="659" t="e">
        <f>+(M35/$M$57)*$N$57</f>
        <v>#DIV/0!</v>
      </c>
      <c r="AH64" s="659" t="e">
        <f>+(M36/$M$58)*$N$58</f>
        <v>#DIV/0!</v>
      </c>
    </row>
    <row r="65" spans="12:34" s="232" customFormat="1" ht="19.5" hidden="1" customHeight="1" x14ac:dyDescent="0.2">
      <c r="L65" s="245" t="s">
        <v>174</v>
      </c>
      <c r="M65" s="474" t="e">
        <f>+(M37/$M$54)*$N$54</f>
        <v>#REF!</v>
      </c>
      <c r="N65" s="474" t="e">
        <f>+(M38/$M$55)*$N$55</f>
        <v>#REF!</v>
      </c>
      <c r="O65" s="474">
        <v>0</v>
      </c>
      <c r="P65" s="478" t="s">
        <v>397</v>
      </c>
      <c r="Q65" s="479" t="s">
        <v>396</v>
      </c>
      <c r="R65" s="478" t="s">
        <v>385</v>
      </c>
      <c r="S65" s="478" t="s">
        <v>398</v>
      </c>
      <c r="T65" s="480" t="s">
        <v>399</v>
      </c>
      <c r="U65" s="481"/>
      <c r="V65" s="478" t="s">
        <v>1018</v>
      </c>
      <c r="W65" s="479" t="s">
        <v>1017</v>
      </c>
      <c r="X65" s="478" t="s">
        <v>385</v>
      </c>
      <c r="Y65" s="478" t="s">
        <v>1019</v>
      </c>
      <c r="Z65" s="480" t="s">
        <v>1020</v>
      </c>
      <c r="AA65" s="481"/>
      <c r="AB65" s="478" t="s">
        <v>801</v>
      </c>
      <c r="AC65" s="482" t="s">
        <v>800</v>
      </c>
      <c r="AD65" s="478" t="s">
        <v>384</v>
      </c>
      <c r="AE65" s="478" t="s">
        <v>802</v>
      </c>
      <c r="AF65" s="480" t="s">
        <v>803</v>
      </c>
      <c r="AG65" s="659" t="e">
        <f>+(M39/$M$57)*$N$57</f>
        <v>#DIV/0!</v>
      </c>
      <c r="AH65" s="659" t="e">
        <f>+(M40/$M$58)*$N$58</f>
        <v>#DIV/0!</v>
      </c>
    </row>
    <row r="66" spans="12:34" s="232" customFormat="1" ht="19.5" hidden="1" customHeight="1" x14ac:dyDescent="0.2">
      <c r="L66" s="245" t="s">
        <v>232</v>
      </c>
      <c r="M66" s="474" t="e">
        <f>+(M41/$M$54)*$N$54</f>
        <v>#REF!</v>
      </c>
      <c r="N66" s="474" t="e">
        <f>+(M42/$M$55)*$N$55</f>
        <v>#REF!</v>
      </c>
      <c r="O66" s="474" t="e">
        <f>+(M43/$M$56)*$N$56</f>
        <v>#DIV/0!</v>
      </c>
      <c r="P66" s="478" t="s">
        <v>401</v>
      </c>
      <c r="Q66" s="479" t="s">
        <v>400</v>
      </c>
      <c r="R66" s="478" t="s">
        <v>385</v>
      </c>
      <c r="S66" s="478" t="s">
        <v>402</v>
      </c>
      <c r="T66" s="480" t="s">
        <v>403</v>
      </c>
      <c r="U66" s="481"/>
      <c r="V66" s="478" t="s">
        <v>980</v>
      </c>
      <c r="W66" s="479" t="s">
        <v>979</v>
      </c>
      <c r="X66" s="478" t="s">
        <v>384</v>
      </c>
      <c r="Y66" s="478" t="s">
        <v>981</v>
      </c>
      <c r="Z66" s="480" t="s">
        <v>982</v>
      </c>
      <c r="AA66" s="481"/>
      <c r="AB66" s="478" t="s">
        <v>674</v>
      </c>
      <c r="AC66" s="482" t="s">
        <v>673</v>
      </c>
      <c r="AD66" s="478" t="s">
        <v>384</v>
      </c>
      <c r="AE66" s="478" t="s">
        <v>675</v>
      </c>
      <c r="AF66" s="480" t="s">
        <v>676</v>
      </c>
      <c r="AG66" s="659" t="e">
        <f>+(M44/$M$57)*$N$57</f>
        <v>#DIV/0!</v>
      </c>
      <c r="AH66" s="659" t="e">
        <f>+(M45/$M$58)*$N$58</f>
        <v>#DIV/0!</v>
      </c>
    </row>
    <row r="67" spans="12:34" s="232" customFormat="1" ht="19.5" hidden="1" customHeight="1" x14ac:dyDescent="0.2">
      <c r="L67" s="245" t="s">
        <v>175</v>
      </c>
      <c r="M67" s="474" t="e">
        <f>+(M46/$M$54)*$N$54</f>
        <v>#REF!</v>
      </c>
      <c r="N67" s="474" t="e">
        <f>+(M47/$M$55)*$N$55</f>
        <v>#REF!</v>
      </c>
      <c r="O67" s="474">
        <v>0</v>
      </c>
      <c r="P67" s="476">
        <f t="shared" ref="P67:AF67" si="0">SUM(P60:P66)</f>
        <v>0</v>
      </c>
      <c r="Q67" s="476">
        <f t="shared" si="0"/>
        <v>0</v>
      </c>
      <c r="R67" s="476">
        <f t="shared" si="0"/>
        <v>0</v>
      </c>
      <c r="S67" s="476">
        <f t="shared" si="0"/>
        <v>0</v>
      </c>
      <c r="T67" s="476">
        <f t="shared" si="0"/>
        <v>0</v>
      </c>
      <c r="U67" s="476">
        <f t="shared" si="0"/>
        <v>0</v>
      </c>
      <c r="V67" s="476">
        <f t="shared" si="0"/>
        <v>0</v>
      </c>
      <c r="W67" s="476">
        <f t="shared" si="0"/>
        <v>0</v>
      </c>
      <c r="X67" s="476">
        <f t="shared" si="0"/>
        <v>0</v>
      </c>
      <c r="Y67" s="476">
        <f t="shared" si="0"/>
        <v>0</v>
      </c>
      <c r="Z67" s="476">
        <f t="shared" si="0"/>
        <v>0</v>
      </c>
      <c r="AA67" s="476">
        <f t="shared" si="0"/>
        <v>0</v>
      </c>
      <c r="AB67" s="476">
        <f t="shared" si="0"/>
        <v>0</v>
      </c>
      <c r="AC67" s="476">
        <f t="shared" si="0"/>
        <v>0</v>
      </c>
      <c r="AD67" s="476">
        <f t="shared" si="0"/>
        <v>0</v>
      </c>
      <c r="AE67" s="476">
        <f t="shared" si="0"/>
        <v>0</v>
      </c>
      <c r="AF67" s="476">
        <f t="shared" si="0"/>
        <v>0</v>
      </c>
      <c r="AG67" s="659" t="e">
        <f>+(M48/$M$57)*$N$57</f>
        <v>#DIV/0!</v>
      </c>
      <c r="AH67" s="659" t="e">
        <f>+(M49/$M$58)*$N$58</f>
        <v>#DIV/0!</v>
      </c>
    </row>
    <row r="68" spans="12:34" s="232" customFormat="1" ht="19.5" hidden="1" customHeight="1" x14ac:dyDescent="0.2">
      <c r="M68" s="476" t="e">
        <f>SUM(M61:M67)</f>
        <v>#DIV/0!</v>
      </c>
      <c r="N68" s="476" t="e">
        <f>SUM(N61:N67)</f>
        <v>#REF!</v>
      </c>
      <c r="O68" s="476" t="e">
        <f>SUM(O61:O67)</f>
        <v>#DIV/0!</v>
      </c>
      <c r="P68" s="415" t="s">
        <v>549</v>
      </c>
      <c r="Q68" s="416" t="s">
        <v>548</v>
      </c>
      <c r="R68" s="415" t="s">
        <v>392</v>
      </c>
      <c r="S68" s="415" t="s">
        <v>550</v>
      </c>
      <c r="T68" s="417" t="s">
        <v>551</v>
      </c>
      <c r="U68"/>
      <c r="V68" s="419" t="s">
        <v>1022</v>
      </c>
      <c r="W68" s="420" t="s">
        <v>1021</v>
      </c>
      <c r="X68" s="419" t="s">
        <v>384</v>
      </c>
      <c r="Y68" s="419" t="s">
        <v>1023</v>
      </c>
      <c r="Z68" s="421" t="s">
        <v>1024</v>
      </c>
      <c r="AA68"/>
      <c r="AB68" s="415" t="s">
        <v>678</v>
      </c>
      <c r="AC68" s="418" t="s">
        <v>677</v>
      </c>
      <c r="AD68" s="415" t="s">
        <v>384</v>
      </c>
      <c r="AE68" s="415" t="s">
        <v>679</v>
      </c>
      <c r="AF68" s="417" t="s">
        <v>680</v>
      </c>
      <c r="AG68" s="660"/>
      <c r="AH68" s="660"/>
    </row>
    <row r="69" spans="12:34" s="232" customFormat="1" ht="19.5" hidden="1" customHeight="1" x14ac:dyDescent="0.2">
      <c r="P69" s="415" t="s">
        <v>572</v>
      </c>
      <c r="Q69" s="416" t="s">
        <v>571</v>
      </c>
      <c r="R69" s="415" t="s">
        <v>390</v>
      </c>
      <c r="S69" s="415" t="s">
        <v>394</v>
      </c>
      <c r="T69" s="417" t="s">
        <v>573</v>
      </c>
      <c r="U69"/>
      <c r="V69" s="415" t="s">
        <v>1034</v>
      </c>
      <c r="W69" s="416" t="s">
        <v>1033</v>
      </c>
      <c r="X69" s="415" t="s">
        <v>385</v>
      </c>
      <c r="Y69" s="415" t="s">
        <v>387</v>
      </c>
      <c r="Z69" s="417" t="s">
        <v>387</v>
      </c>
      <c r="AA69"/>
      <c r="AB69" s="415" t="s">
        <v>758</v>
      </c>
      <c r="AC69" s="418" t="s">
        <v>757</v>
      </c>
      <c r="AD69" s="415" t="s">
        <v>384</v>
      </c>
      <c r="AE69" s="415" t="s">
        <v>759</v>
      </c>
      <c r="AF69" s="417" t="s">
        <v>1093</v>
      </c>
      <c r="AG69" s="660"/>
      <c r="AH69" s="660"/>
    </row>
    <row r="70" spans="12:34" s="232" customFormat="1" ht="19.5" hidden="1" customHeight="1" x14ac:dyDescent="0.2">
      <c r="P70" s="415" t="s">
        <v>575</v>
      </c>
      <c r="Q70" s="416" t="s">
        <v>574</v>
      </c>
      <c r="R70" s="415" t="s">
        <v>384</v>
      </c>
      <c r="S70" s="415" t="s">
        <v>576</v>
      </c>
      <c r="T70" s="417" t="s">
        <v>577</v>
      </c>
      <c r="U70"/>
      <c r="V70" s="415" t="s">
        <v>1026</v>
      </c>
      <c r="W70" s="416" t="s">
        <v>1025</v>
      </c>
      <c r="X70" s="415" t="s">
        <v>389</v>
      </c>
      <c r="Y70" s="415" t="s">
        <v>1027</v>
      </c>
      <c r="Z70" s="417" t="s">
        <v>1028</v>
      </c>
      <c r="AA70"/>
      <c r="AB70" s="415" t="s">
        <v>755</v>
      </c>
      <c r="AC70" s="418" t="s">
        <v>754</v>
      </c>
      <c r="AD70" s="415" t="s">
        <v>385</v>
      </c>
      <c r="AE70" s="415" t="s">
        <v>756</v>
      </c>
      <c r="AF70" s="417" t="s">
        <v>1092</v>
      </c>
    </row>
    <row r="71" spans="12:34" s="232" customFormat="1" ht="19.5" customHeight="1" x14ac:dyDescent="0.2">
      <c r="P71" s="415" t="s">
        <v>405</v>
      </c>
      <c r="Q71" s="416" t="s">
        <v>404</v>
      </c>
      <c r="R71" s="415" t="s">
        <v>385</v>
      </c>
      <c r="S71" s="415" t="s">
        <v>406</v>
      </c>
      <c r="T71" s="417" t="s">
        <v>407</v>
      </c>
      <c r="U71"/>
      <c r="V71" s="415" t="s">
        <v>949</v>
      </c>
      <c r="W71" s="416" t="s">
        <v>948</v>
      </c>
      <c r="X71" s="415" t="s">
        <v>388</v>
      </c>
      <c r="Y71" s="415" t="s">
        <v>950</v>
      </c>
      <c r="Z71" s="417" t="s">
        <v>951</v>
      </c>
      <c r="AA71"/>
      <c r="AB71" s="415" t="s">
        <v>905</v>
      </c>
      <c r="AC71" s="418" t="s">
        <v>904</v>
      </c>
      <c r="AD71" s="415" t="s">
        <v>384</v>
      </c>
      <c r="AE71" s="415" t="s">
        <v>906</v>
      </c>
      <c r="AF71" s="417" t="s">
        <v>907</v>
      </c>
    </row>
    <row r="72" spans="12:34" s="232" customFormat="1" ht="19.5" customHeight="1" x14ac:dyDescent="0.2">
      <c r="P72" s="415" t="s">
        <v>531</v>
      </c>
      <c r="Q72" s="416" t="s">
        <v>530</v>
      </c>
      <c r="R72" s="415" t="s">
        <v>384</v>
      </c>
      <c r="S72" s="415" t="s">
        <v>532</v>
      </c>
      <c r="T72" s="417" t="s">
        <v>533</v>
      </c>
      <c r="U72"/>
      <c r="V72" s="415" t="s">
        <v>965</v>
      </c>
      <c r="W72" s="416" t="s">
        <v>964</v>
      </c>
      <c r="X72" s="415" t="s">
        <v>384</v>
      </c>
      <c r="Y72" s="415" t="s">
        <v>966</v>
      </c>
      <c r="Z72" s="417" t="s">
        <v>967</v>
      </c>
      <c r="AA72"/>
      <c r="AB72" s="415" t="s">
        <v>909</v>
      </c>
      <c r="AC72" s="418" t="s">
        <v>908</v>
      </c>
      <c r="AD72" s="415" t="s">
        <v>384</v>
      </c>
      <c r="AE72" s="415" t="s">
        <v>910</v>
      </c>
      <c r="AF72" s="417" t="s">
        <v>911</v>
      </c>
    </row>
    <row r="73" spans="12:34" s="232" customFormat="1" ht="19.5" customHeight="1" x14ac:dyDescent="0.2">
      <c r="P73" s="415" t="s">
        <v>535</v>
      </c>
      <c r="Q73" s="416" t="s">
        <v>534</v>
      </c>
      <c r="R73" s="415" t="s">
        <v>384</v>
      </c>
      <c r="S73" s="415" t="s">
        <v>536</v>
      </c>
      <c r="T73" s="417" t="s">
        <v>537</v>
      </c>
      <c r="U73"/>
      <c r="V73" s="415" t="s">
        <v>1038</v>
      </c>
      <c r="W73" s="416" t="s">
        <v>1037</v>
      </c>
      <c r="X73" s="415" t="s">
        <v>385</v>
      </c>
      <c r="Y73" s="415" t="s">
        <v>387</v>
      </c>
      <c r="Z73" s="417" t="s">
        <v>387</v>
      </c>
      <c r="AA73"/>
      <c r="AB73" s="415" t="s">
        <v>901</v>
      </c>
      <c r="AC73" s="418" t="s">
        <v>900</v>
      </c>
      <c r="AD73" s="415" t="s">
        <v>384</v>
      </c>
      <c r="AE73" s="415" t="s">
        <v>902</v>
      </c>
      <c r="AF73" s="417" t="s">
        <v>903</v>
      </c>
    </row>
    <row r="74" spans="12:34" s="232" customFormat="1" ht="19.5" customHeight="1" x14ac:dyDescent="0.2">
      <c r="P74" s="415" t="s">
        <v>589</v>
      </c>
      <c r="Q74" s="416" t="s">
        <v>588</v>
      </c>
      <c r="R74" s="415" t="s">
        <v>385</v>
      </c>
      <c r="S74" s="415" t="s">
        <v>387</v>
      </c>
      <c r="T74" s="417" t="s">
        <v>387</v>
      </c>
      <c r="U74"/>
      <c r="V74" s="415" t="s">
        <v>1040</v>
      </c>
      <c r="W74" s="416" t="s">
        <v>1039</v>
      </c>
      <c r="X74" s="415" t="s">
        <v>385</v>
      </c>
      <c r="Y74" s="415" t="s">
        <v>387</v>
      </c>
      <c r="Z74" s="417" t="s">
        <v>387</v>
      </c>
      <c r="AA74"/>
      <c r="AB74" s="415" t="s">
        <v>897</v>
      </c>
      <c r="AC74" s="418" t="s">
        <v>896</v>
      </c>
      <c r="AD74" s="415" t="s">
        <v>384</v>
      </c>
      <c r="AE74" s="415" t="s">
        <v>898</v>
      </c>
      <c r="AF74" s="417" t="s">
        <v>899</v>
      </c>
    </row>
    <row r="75" spans="12:34" s="232" customFormat="1" ht="19.5" customHeight="1" x14ac:dyDescent="0.2">
      <c r="P75" s="415" t="s">
        <v>503</v>
      </c>
      <c r="Q75" s="416" t="s">
        <v>502</v>
      </c>
      <c r="R75" s="415" t="s">
        <v>385</v>
      </c>
      <c r="S75" s="415" t="s">
        <v>504</v>
      </c>
      <c r="T75" s="417" t="s">
        <v>505</v>
      </c>
      <c r="U75"/>
      <c r="V75" s="415" t="s">
        <v>1042</v>
      </c>
      <c r="W75" s="416" t="s">
        <v>1041</v>
      </c>
      <c r="X75" s="415" t="s">
        <v>385</v>
      </c>
      <c r="Y75" s="415" t="s">
        <v>387</v>
      </c>
      <c r="Z75" s="417" t="s">
        <v>387</v>
      </c>
      <c r="AA75"/>
      <c r="AB75" s="415" t="s">
        <v>913</v>
      </c>
      <c r="AC75" s="418" t="s">
        <v>912</v>
      </c>
      <c r="AD75" s="415" t="s">
        <v>384</v>
      </c>
      <c r="AE75" s="415" t="s">
        <v>914</v>
      </c>
      <c r="AF75" s="417" t="s">
        <v>915</v>
      </c>
    </row>
    <row r="76" spans="12:34" s="232" customFormat="1" ht="19.5" customHeight="1" x14ac:dyDescent="0.2">
      <c r="P76" s="415" t="s">
        <v>439</v>
      </c>
      <c r="Q76" s="416" t="s">
        <v>438</v>
      </c>
      <c r="R76" s="415" t="s">
        <v>385</v>
      </c>
      <c r="S76" s="415" t="s">
        <v>440</v>
      </c>
      <c r="T76" s="417" t="s">
        <v>441</v>
      </c>
      <c r="U76"/>
      <c r="V76" s="419" t="s">
        <v>990</v>
      </c>
      <c r="W76" s="420" t="s">
        <v>989</v>
      </c>
      <c r="X76" s="419" t="s">
        <v>385</v>
      </c>
      <c r="Y76" s="419" t="s">
        <v>991</v>
      </c>
      <c r="Z76" s="421" t="s">
        <v>992</v>
      </c>
      <c r="AA76"/>
      <c r="AB76" s="415" t="s">
        <v>713</v>
      </c>
      <c r="AC76" s="418" t="s">
        <v>712</v>
      </c>
      <c r="AD76" s="415" t="s">
        <v>384</v>
      </c>
      <c r="AE76" s="415" t="s">
        <v>714</v>
      </c>
      <c r="AF76" s="417" t="s">
        <v>715</v>
      </c>
    </row>
    <row r="77" spans="12:34" s="232" customFormat="1" ht="51" x14ac:dyDescent="0.2">
      <c r="P77" s="415" t="s">
        <v>424</v>
      </c>
      <c r="Q77" s="416" t="s">
        <v>423</v>
      </c>
      <c r="R77" s="415" t="s">
        <v>385</v>
      </c>
      <c r="S77" s="415" t="s">
        <v>425</v>
      </c>
      <c r="T77" s="417" t="s">
        <v>426</v>
      </c>
      <c r="U77"/>
      <c r="V77" s="415" t="s">
        <v>934</v>
      </c>
      <c r="W77" s="416" t="s">
        <v>933</v>
      </c>
      <c r="X77" s="415" t="s">
        <v>389</v>
      </c>
      <c r="Y77" s="415" t="s">
        <v>395</v>
      </c>
      <c r="Z77" s="417" t="s">
        <v>935</v>
      </c>
      <c r="AA77"/>
      <c r="AB77" s="415" t="s">
        <v>721</v>
      </c>
      <c r="AC77" s="418" t="s">
        <v>720</v>
      </c>
      <c r="AD77" s="415" t="s">
        <v>384</v>
      </c>
      <c r="AE77" s="415" t="s">
        <v>722</v>
      </c>
      <c r="AF77" s="417" t="s">
        <v>723</v>
      </c>
    </row>
    <row r="78" spans="12:34" s="232" customFormat="1" ht="63.75" x14ac:dyDescent="0.2">
      <c r="P78" s="415" t="s">
        <v>591</v>
      </c>
      <c r="Q78" s="416" t="s">
        <v>590</v>
      </c>
      <c r="R78" s="415" t="s">
        <v>385</v>
      </c>
      <c r="S78" s="415" t="s">
        <v>387</v>
      </c>
      <c r="T78" s="417" t="s">
        <v>387</v>
      </c>
      <c r="U78"/>
      <c r="V78" s="415" t="s">
        <v>969</v>
      </c>
      <c r="W78" s="416" t="s">
        <v>968</v>
      </c>
      <c r="X78" s="415" t="s">
        <v>385</v>
      </c>
      <c r="Y78" s="415" t="s">
        <v>970</v>
      </c>
      <c r="Z78" s="417" t="s">
        <v>971</v>
      </c>
      <c r="AA78"/>
      <c r="AB78" s="415" t="s">
        <v>737</v>
      </c>
      <c r="AC78" s="418" t="s">
        <v>736</v>
      </c>
      <c r="AD78" s="415" t="s">
        <v>384</v>
      </c>
      <c r="AE78" s="415" t="s">
        <v>738</v>
      </c>
      <c r="AF78" s="417" t="s">
        <v>739</v>
      </c>
    </row>
    <row r="79" spans="12:34" s="232" customFormat="1" ht="63.75" x14ac:dyDescent="0.2">
      <c r="P79" s="415" t="s">
        <v>593</v>
      </c>
      <c r="Q79" s="416" t="s">
        <v>592</v>
      </c>
      <c r="R79" s="415" t="s">
        <v>385</v>
      </c>
      <c r="S79" s="415" t="s">
        <v>387</v>
      </c>
      <c r="T79" s="417" t="s">
        <v>387</v>
      </c>
      <c r="U79"/>
      <c r="V79" s="415" t="s">
        <v>930</v>
      </c>
      <c r="W79" s="416" t="s">
        <v>929</v>
      </c>
      <c r="X79" s="415" t="s">
        <v>385</v>
      </c>
      <c r="Y79" s="415" t="s">
        <v>931</v>
      </c>
      <c r="Z79" s="417" t="s">
        <v>932</v>
      </c>
      <c r="AA79"/>
      <c r="AB79" s="415" t="s">
        <v>725</v>
      </c>
      <c r="AC79" s="418" t="s">
        <v>724</v>
      </c>
      <c r="AD79" s="415" t="s">
        <v>384</v>
      </c>
      <c r="AE79" s="415" t="s">
        <v>726</v>
      </c>
      <c r="AF79" s="417" t="s">
        <v>727</v>
      </c>
    </row>
    <row r="80" spans="12:34" s="232" customFormat="1" ht="51" x14ac:dyDescent="0.2">
      <c r="P80" s="415" t="s">
        <v>527</v>
      </c>
      <c r="Q80" s="416" t="s">
        <v>526</v>
      </c>
      <c r="R80" s="415" t="s">
        <v>384</v>
      </c>
      <c r="S80" s="415" t="s">
        <v>528</v>
      </c>
      <c r="T80" s="417" t="s">
        <v>529</v>
      </c>
      <c r="U80"/>
      <c r="V80" s="415" t="s">
        <v>984</v>
      </c>
      <c r="W80" s="416" t="s">
        <v>983</v>
      </c>
      <c r="X80" s="415" t="s">
        <v>384</v>
      </c>
      <c r="Y80" s="415" t="s">
        <v>985</v>
      </c>
      <c r="Z80" s="417" t="s">
        <v>986</v>
      </c>
      <c r="AA80"/>
      <c r="AB80" s="415" t="s">
        <v>733</v>
      </c>
      <c r="AC80" s="418" t="s">
        <v>732</v>
      </c>
      <c r="AD80" s="415" t="s">
        <v>384</v>
      </c>
      <c r="AE80" s="415" t="s">
        <v>734</v>
      </c>
      <c r="AF80" s="417" t="s">
        <v>735</v>
      </c>
    </row>
    <row r="81" spans="16:32" s="232" customFormat="1" ht="51" x14ac:dyDescent="0.2">
      <c r="P81" s="415" t="s">
        <v>545</v>
      </c>
      <c r="Q81" s="416" t="s">
        <v>544</v>
      </c>
      <c r="R81" s="415" t="s">
        <v>385</v>
      </c>
      <c r="S81" s="415" t="s">
        <v>546</v>
      </c>
      <c r="T81" s="417" t="s">
        <v>547</v>
      </c>
      <c r="U81"/>
      <c r="V81" s="415" t="s">
        <v>1044</v>
      </c>
      <c r="W81" s="416" t="s">
        <v>1043</v>
      </c>
      <c r="X81" s="415" t="s">
        <v>385</v>
      </c>
      <c r="Y81" s="415" t="s">
        <v>387</v>
      </c>
      <c r="Z81" s="417" t="s">
        <v>387</v>
      </c>
      <c r="AA81"/>
      <c r="AB81" s="415" t="s">
        <v>729</v>
      </c>
      <c r="AC81" s="418" t="s">
        <v>728</v>
      </c>
      <c r="AD81" s="415" t="s">
        <v>384</v>
      </c>
      <c r="AE81" s="415" t="s">
        <v>730</v>
      </c>
      <c r="AF81" s="417" t="s">
        <v>731</v>
      </c>
    </row>
    <row r="82" spans="16:32" s="232" customFormat="1" ht="51" x14ac:dyDescent="0.2">
      <c r="P82" s="415" t="s">
        <v>413</v>
      </c>
      <c r="Q82" s="416" t="s">
        <v>412</v>
      </c>
      <c r="R82" s="415" t="s">
        <v>385</v>
      </c>
      <c r="S82" s="415" t="s">
        <v>414</v>
      </c>
      <c r="T82" s="417" t="s">
        <v>415</v>
      </c>
      <c r="U82"/>
      <c r="V82" s="415" t="s">
        <v>1046</v>
      </c>
      <c r="W82" s="416" t="s">
        <v>1045</v>
      </c>
      <c r="X82" s="415" t="s">
        <v>385</v>
      </c>
      <c r="Y82" s="415" t="s">
        <v>387</v>
      </c>
      <c r="Z82" s="417" t="s">
        <v>387</v>
      </c>
      <c r="AA82"/>
      <c r="AB82" s="415" t="s">
        <v>917</v>
      </c>
      <c r="AC82" s="418" t="s">
        <v>916</v>
      </c>
      <c r="AD82" s="415" t="s">
        <v>384</v>
      </c>
      <c r="AE82" s="415" t="s">
        <v>918</v>
      </c>
      <c r="AF82" s="417" t="s">
        <v>919</v>
      </c>
    </row>
    <row r="83" spans="16:32" s="232" customFormat="1" ht="63.75" x14ac:dyDescent="0.2">
      <c r="P83" s="415" t="s">
        <v>432</v>
      </c>
      <c r="Q83" s="416" t="s">
        <v>431</v>
      </c>
      <c r="R83" s="415" t="s">
        <v>385</v>
      </c>
      <c r="S83" s="415" t="s">
        <v>433</v>
      </c>
      <c r="T83" s="417" t="s">
        <v>434</v>
      </c>
      <c r="U83"/>
      <c r="V83" s="415" t="s">
        <v>1002</v>
      </c>
      <c r="W83" s="416" t="s">
        <v>1001</v>
      </c>
      <c r="X83" s="415" t="s">
        <v>384</v>
      </c>
      <c r="Y83" s="415" t="s">
        <v>1003</v>
      </c>
      <c r="Z83" s="417" t="s">
        <v>1004</v>
      </c>
      <c r="AA83"/>
      <c r="AB83" s="415" t="s">
        <v>921</v>
      </c>
      <c r="AC83" s="418" t="s">
        <v>920</v>
      </c>
      <c r="AD83" s="415" t="s">
        <v>384</v>
      </c>
      <c r="AE83" s="415" t="s">
        <v>922</v>
      </c>
      <c r="AF83" s="417" t="s">
        <v>923</v>
      </c>
    </row>
    <row r="84" spans="16:32" s="232" customFormat="1" ht="63.75" x14ac:dyDescent="0.2">
      <c r="P84" s="415" t="s">
        <v>519</v>
      </c>
      <c r="Q84" s="416" t="s">
        <v>518</v>
      </c>
      <c r="R84" s="415" t="s">
        <v>384</v>
      </c>
      <c r="S84" s="415" t="s">
        <v>520</v>
      </c>
      <c r="T84" s="417" t="s">
        <v>521</v>
      </c>
      <c r="U84"/>
      <c r="V84" s="415" t="s">
        <v>1006</v>
      </c>
      <c r="W84" s="416" t="s">
        <v>1005</v>
      </c>
      <c r="X84" s="415" t="s">
        <v>384</v>
      </c>
      <c r="Y84" s="415" t="s">
        <v>1007</v>
      </c>
      <c r="Z84" s="417" t="s">
        <v>1008</v>
      </c>
      <c r="AA84"/>
      <c r="AB84" s="415" t="s">
        <v>717</v>
      </c>
      <c r="AC84" s="418" t="s">
        <v>716</v>
      </c>
      <c r="AD84" s="415" t="s">
        <v>385</v>
      </c>
      <c r="AE84" s="415" t="s">
        <v>718</v>
      </c>
      <c r="AF84" s="417" t="s">
        <v>719</v>
      </c>
    </row>
    <row r="85" spans="16:32" s="232" customFormat="1" ht="63.75" x14ac:dyDescent="0.2">
      <c r="P85" s="422" t="s">
        <v>1085</v>
      </c>
      <c r="Q85" s="416" t="s">
        <v>538</v>
      </c>
      <c r="R85" s="415" t="s">
        <v>385</v>
      </c>
      <c r="S85" s="415" t="s">
        <v>539</v>
      </c>
      <c r="T85" s="417" t="s">
        <v>1094</v>
      </c>
      <c r="U85"/>
      <c r="V85" s="415" t="s">
        <v>515</v>
      </c>
      <c r="W85" s="416" t="s">
        <v>972</v>
      </c>
      <c r="X85" s="415" t="s">
        <v>385</v>
      </c>
      <c r="Y85" s="415" t="s">
        <v>973</v>
      </c>
      <c r="Z85" s="417" t="s">
        <v>517</v>
      </c>
      <c r="AA85"/>
      <c r="AB85" s="415" t="s">
        <v>709</v>
      </c>
      <c r="AC85" s="418" t="s">
        <v>708</v>
      </c>
      <c r="AD85" s="415" t="s">
        <v>385</v>
      </c>
      <c r="AE85" s="415" t="s">
        <v>710</v>
      </c>
      <c r="AF85" s="417" t="s">
        <v>711</v>
      </c>
    </row>
    <row r="86" spans="16:32" s="232" customFormat="1" ht="63.75" x14ac:dyDescent="0.2">
      <c r="P86" s="415" t="s">
        <v>483</v>
      </c>
      <c r="Q86" s="416" t="s">
        <v>482</v>
      </c>
      <c r="R86" s="415" t="s">
        <v>385</v>
      </c>
      <c r="S86" s="415" t="s">
        <v>484</v>
      </c>
      <c r="T86" s="417" t="s">
        <v>485</v>
      </c>
      <c r="U86"/>
      <c r="V86" s="415" t="s">
        <v>1048</v>
      </c>
      <c r="W86" s="416" t="s">
        <v>1047</v>
      </c>
      <c r="X86" s="415" t="s">
        <v>385</v>
      </c>
      <c r="Y86" s="415" t="s">
        <v>387</v>
      </c>
      <c r="Z86" s="417" t="s">
        <v>387</v>
      </c>
      <c r="AA86"/>
      <c r="AB86" s="415" t="s">
        <v>797</v>
      </c>
      <c r="AC86" s="418" t="s">
        <v>796</v>
      </c>
      <c r="AD86" s="415" t="s">
        <v>385</v>
      </c>
      <c r="AE86" s="415" t="s">
        <v>798</v>
      </c>
      <c r="AF86" s="417" t="s">
        <v>799</v>
      </c>
    </row>
    <row r="87" spans="16:32" s="232" customFormat="1" ht="63.75" x14ac:dyDescent="0.2">
      <c r="P87" s="415" t="s">
        <v>443</v>
      </c>
      <c r="Q87" s="416" t="s">
        <v>442</v>
      </c>
      <c r="R87" s="415" t="s">
        <v>384</v>
      </c>
      <c r="S87" s="415" t="s">
        <v>444</v>
      </c>
      <c r="T87" s="417" t="s">
        <v>445</v>
      </c>
      <c r="U87"/>
      <c r="V87" s="415" t="s">
        <v>1050</v>
      </c>
      <c r="W87" s="416" t="s">
        <v>1049</v>
      </c>
      <c r="X87" s="415" t="s">
        <v>385</v>
      </c>
      <c r="Y87" s="415" t="s">
        <v>387</v>
      </c>
      <c r="Z87" s="417" t="s">
        <v>387</v>
      </c>
      <c r="AA87"/>
      <c r="AB87" s="415" t="s">
        <v>773</v>
      </c>
      <c r="AC87" s="418" t="s">
        <v>772</v>
      </c>
      <c r="AD87" s="415" t="s">
        <v>385</v>
      </c>
      <c r="AE87" s="415" t="s">
        <v>774</v>
      </c>
      <c r="AF87" s="417" t="s">
        <v>775</v>
      </c>
    </row>
    <row r="88" spans="16:32" s="232" customFormat="1" ht="63.75" x14ac:dyDescent="0.2">
      <c r="P88" s="415" t="s">
        <v>436</v>
      </c>
      <c r="Q88" s="416" t="s">
        <v>435</v>
      </c>
      <c r="R88" s="415" t="s">
        <v>385</v>
      </c>
      <c r="S88" s="415" t="s">
        <v>393</v>
      </c>
      <c r="T88" s="417" t="s">
        <v>437</v>
      </c>
      <c r="U88"/>
      <c r="V88" s="419" t="s">
        <v>994</v>
      </c>
      <c r="W88" s="420" t="s">
        <v>993</v>
      </c>
      <c r="X88" s="419" t="s">
        <v>385</v>
      </c>
      <c r="Y88" s="419" t="s">
        <v>995</v>
      </c>
      <c r="Z88" s="421" t="s">
        <v>996</v>
      </c>
      <c r="AA88"/>
      <c r="AB88" s="415" t="s">
        <v>765</v>
      </c>
      <c r="AC88" s="418" t="s">
        <v>764</v>
      </c>
      <c r="AD88" s="415" t="s">
        <v>385</v>
      </c>
      <c r="AE88" s="415" t="s">
        <v>766</v>
      </c>
      <c r="AF88" s="417" t="s">
        <v>767</v>
      </c>
    </row>
    <row r="89" spans="16:32" s="232" customFormat="1" ht="63.75" x14ac:dyDescent="0.2">
      <c r="P89" s="415" t="s">
        <v>420</v>
      </c>
      <c r="Q89" s="416" t="s">
        <v>419</v>
      </c>
      <c r="R89" s="415" t="s">
        <v>385</v>
      </c>
      <c r="S89" s="415" t="s">
        <v>421</v>
      </c>
      <c r="T89" s="417" t="s">
        <v>422</v>
      </c>
      <c r="U89"/>
      <c r="V89" s="415" t="s">
        <v>937</v>
      </c>
      <c r="W89" s="416" t="s">
        <v>936</v>
      </c>
      <c r="X89" s="415" t="s">
        <v>385</v>
      </c>
      <c r="Y89" s="415" t="s">
        <v>938</v>
      </c>
      <c r="Z89" s="417" t="s">
        <v>939</v>
      </c>
      <c r="AA89"/>
      <c r="AB89" s="415" t="s">
        <v>853</v>
      </c>
      <c r="AC89" s="418" t="s">
        <v>852</v>
      </c>
      <c r="AD89" s="415" t="s">
        <v>384</v>
      </c>
      <c r="AE89" s="415" t="s">
        <v>854</v>
      </c>
      <c r="AF89" s="417" t="s">
        <v>855</v>
      </c>
    </row>
    <row r="90" spans="16:32" s="232" customFormat="1" ht="63.75" x14ac:dyDescent="0.2">
      <c r="P90" s="419" t="s">
        <v>595</v>
      </c>
      <c r="Q90" s="420" t="s">
        <v>594</v>
      </c>
      <c r="R90" s="419" t="s">
        <v>385</v>
      </c>
      <c r="S90" s="419" t="s">
        <v>387</v>
      </c>
      <c r="T90" s="421" t="s">
        <v>387</v>
      </c>
      <c r="U90"/>
      <c r="V90" s="415" t="s">
        <v>1052</v>
      </c>
      <c r="W90" s="416" t="s">
        <v>1051</v>
      </c>
      <c r="X90" s="415" t="s">
        <v>385</v>
      </c>
      <c r="Y90" s="415" t="s">
        <v>387</v>
      </c>
      <c r="Z90" s="417" t="s">
        <v>387</v>
      </c>
      <c r="AA90"/>
      <c r="AB90" s="415" t="s">
        <v>865</v>
      </c>
      <c r="AC90" s="418" t="s">
        <v>864</v>
      </c>
      <c r="AD90" s="415" t="s">
        <v>384</v>
      </c>
      <c r="AE90" s="415" t="s">
        <v>866</v>
      </c>
      <c r="AF90" s="417" t="s">
        <v>867</v>
      </c>
    </row>
    <row r="91" spans="16:32" s="232" customFormat="1" ht="38.25" x14ac:dyDescent="0.2">
      <c r="P91" s="415" t="s">
        <v>597</v>
      </c>
      <c r="Q91" s="416" t="s">
        <v>596</v>
      </c>
      <c r="R91" s="415" t="s">
        <v>385</v>
      </c>
      <c r="S91" s="415" t="s">
        <v>387</v>
      </c>
      <c r="T91" s="417" t="s">
        <v>387</v>
      </c>
      <c r="U91"/>
      <c r="V91" s="415" t="s">
        <v>1054</v>
      </c>
      <c r="W91" s="416" t="s">
        <v>1053</v>
      </c>
      <c r="X91" s="415" t="s">
        <v>385</v>
      </c>
      <c r="Y91" s="415" t="s">
        <v>387</v>
      </c>
      <c r="Z91" s="417" t="s">
        <v>387</v>
      </c>
      <c r="AA91"/>
      <c r="AB91" s="415" t="s">
        <v>849</v>
      </c>
      <c r="AC91" s="418" t="s">
        <v>848</v>
      </c>
      <c r="AD91" s="415" t="s">
        <v>384</v>
      </c>
      <c r="AE91" s="415" t="s">
        <v>850</v>
      </c>
      <c r="AF91" s="417" t="s">
        <v>851</v>
      </c>
    </row>
    <row r="92" spans="16:32" s="232" customFormat="1" ht="51" x14ac:dyDescent="0.2">
      <c r="P92" s="415" t="s">
        <v>599</v>
      </c>
      <c r="Q92" s="416" t="s">
        <v>598</v>
      </c>
      <c r="R92" s="415" t="s">
        <v>385</v>
      </c>
      <c r="S92" s="415" t="s">
        <v>387</v>
      </c>
      <c r="T92" s="417" t="s">
        <v>387</v>
      </c>
      <c r="U92"/>
      <c r="V92" s="415" t="s">
        <v>626</v>
      </c>
      <c r="W92" s="416" t="s">
        <v>1055</v>
      </c>
      <c r="X92" s="415" t="s">
        <v>385</v>
      </c>
      <c r="Y92" s="415" t="s">
        <v>387</v>
      </c>
      <c r="Z92" s="417" t="s">
        <v>387</v>
      </c>
      <c r="AA92"/>
      <c r="AB92" s="415" t="s">
        <v>857</v>
      </c>
      <c r="AC92" s="418" t="s">
        <v>856</v>
      </c>
      <c r="AD92" s="415" t="s">
        <v>384</v>
      </c>
      <c r="AE92" s="415" t="s">
        <v>858</v>
      </c>
      <c r="AF92" s="417" t="s">
        <v>859</v>
      </c>
    </row>
    <row r="93" spans="16:32" s="232" customFormat="1" ht="63.75" x14ac:dyDescent="0.2">
      <c r="P93" s="415" t="s">
        <v>601</v>
      </c>
      <c r="Q93" s="416" t="s">
        <v>600</v>
      </c>
      <c r="R93" s="415" t="s">
        <v>385</v>
      </c>
      <c r="S93" s="415" t="s">
        <v>387</v>
      </c>
      <c r="T93" s="417" t="s">
        <v>387</v>
      </c>
      <c r="U93"/>
      <c r="V93" s="415" t="s">
        <v>1057</v>
      </c>
      <c r="W93" s="416" t="s">
        <v>1056</v>
      </c>
      <c r="X93" s="415" t="s">
        <v>385</v>
      </c>
      <c r="Y93" s="415" t="s">
        <v>387</v>
      </c>
      <c r="Z93" s="417" t="s">
        <v>387</v>
      </c>
      <c r="AA93"/>
      <c r="AB93" s="415" t="s">
        <v>861</v>
      </c>
      <c r="AC93" s="418" t="s">
        <v>860</v>
      </c>
      <c r="AD93" s="415" t="s">
        <v>384</v>
      </c>
      <c r="AE93" s="415" t="s">
        <v>862</v>
      </c>
      <c r="AF93" s="417" t="s">
        <v>863</v>
      </c>
    </row>
    <row r="94" spans="16:32" s="232" customFormat="1" ht="51" x14ac:dyDescent="0.2">
      <c r="P94" s="415" t="s">
        <v>603</v>
      </c>
      <c r="Q94" s="416" t="s">
        <v>602</v>
      </c>
      <c r="R94" s="415" t="s">
        <v>385</v>
      </c>
      <c r="S94" s="415" t="s">
        <v>387</v>
      </c>
      <c r="T94" s="417" t="s">
        <v>387</v>
      </c>
      <c r="U94"/>
      <c r="V94" s="415" t="s">
        <v>1059</v>
      </c>
      <c r="W94" s="416" t="s">
        <v>1058</v>
      </c>
      <c r="X94" s="415" t="s">
        <v>385</v>
      </c>
      <c r="Y94" s="415" t="s">
        <v>387</v>
      </c>
      <c r="Z94" s="417" t="s">
        <v>387</v>
      </c>
      <c r="AA94"/>
      <c r="AB94" s="415" t="s">
        <v>777</v>
      </c>
      <c r="AC94" s="418" t="s">
        <v>776</v>
      </c>
      <c r="AD94" s="415" t="s">
        <v>384</v>
      </c>
      <c r="AE94" s="415" t="s">
        <v>778</v>
      </c>
      <c r="AF94" s="417" t="s">
        <v>779</v>
      </c>
    </row>
    <row r="95" spans="16:32" s="232" customFormat="1" ht="51" x14ac:dyDescent="0.2">
      <c r="P95" s="415" t="s">
        <v>499</v>
      </c>
      <c r="Q95" s="416" t="s">
        <v>498</v>
      </c>
      <c r="R95" s="415" t="s">
        <v>385</v>
      </c>
      <c r="S95" s="415" t="s">
        <v>500</v>
      </c>
      <c r="T95" s="417" t="s">
        <v>501</v>
      </c>
      <c r="U95"/>
      <c r="V95" s="419" t="s">
        <v>1061</v>
      </c>
      <c r="W95" s="420" t="s">
        <v>1060</v>
      </c>
      <c r="X95" s="419" t="s">
        <v>385</v>
      </c>
      <c r="Y95" s="419" t="s">
        <v>387</v>
      </c>
      <c r="Z95" s="421" t="s">
        <v>387</v>
      </c>
      <c r="AA95"/>
      <c r="AB95" s="415" t="s">
        <v>781</v>
      </c>
      <c r="AC95" s="418" t="s">
        <v>780</v>
      </c>
      <c r="AD95" s="415" t="s">
        <v>384</v>
      </c>
      <c r="AE95" s="415" t="s">
        <v>782</v>
      </c>
      <c r="AF95" s="417" t="s">
        <v>783</v>
      </c>
    </row>
    <row r="96" spans="16:32" s="232" customFormat="1" ht="51" x14ac:dyDescent="0.2">
      <c r="P96" s="415" t="s">
        <v>541</v>
      </c>
      <c r="Q96" s="416" t="s">
        <v>540</v>
      </c>
      <c r="R96" s="415" t="s">
        <v>385</v>
      </c>
      <c r="S96" s="415" t="s">
        <v>542</v>
      </c>
      <c r="T96" s="417" t="s">
        <v>543</v>
      </c>
      <c r="U96"/>
      <c r="V96" s="415" t="s">
        <v>1063</v>
      </c>
      <c r="W96" s="416" t="s">
        <v>1062</v>
      </c>
      <c r="X96" s="415" t="s">
        <v>385</v>
      </c>
      <c r="Y96" s="415" t="s">
        <v>387</v>
      </c>
      <c r="Z96" s="417" t="s">
        <v>387</v>
      </c>
      <c r="AA96"/>
      <c r="AB96" s="415" t="s">
        <v>769</v>
      </c>
      <c r="AC96" s="418" t="s">
        <v>768</v>
      </c>
      <c r="AD96" s="415" t="s">
        <v>384</v>
      </c>
      <c r="AE96" s="415" t="s">
        <v>770</v>
      </c>
      <c r="AF96" s="417" t="s">
        <v>771</v>
      </c>
    </row>
    <row r="97" spans="16:32" s="232" customFormat="1" ht="51" x14ac:dyDescent="0.2">
      <c r="P97" s="415" t="s">
        <v>463</v>
      </c>
      <c r="Q97" s="416" t="s">
        <v>462</v>
      </c>
      <c r="R97" s="415" t="s">
        <v>385</v>
      </c>
      <c r="S97" s="415" t="s">
        <v>464</v>
      </c>
      <c r="T97" s="417" t="s">
        <v>465</v>
      </c>
      <c r="U97"/>
      <c r="V97" s="415" t="s">
        <v>1065</v>
      </c>
      <c r="W97" s="416" t="s">
        <v>1064</v>
      </c>
      <c r="X97" s="415" t="s">
        <v>385</v>
      </c>
      <c r="Y97" s="415" t="s">
        <v>387</v>
      </c>
      <c r="Z97" s="417" t="s">
        <v>387</v>
      </c>
      <c r="AA97"/>
      <c r="AB97" s="415" t="s">
        <v>749</v>
      </c>
      <c r="AC97" s="418" t="s">
        <v>748</v>
      </c>
      <c r="AD97" s="415" t="s">
        <v>384</v>
      </c>
      <c r="AE97" s="415" t="s">
        <v>750</v>
      </c>
      <c r="AF97" s="417" t="s">
        <v>751</v>
      </c>
    </row>
    <row r="98" spans="16:32" s="232" customFormat="1" ht="51" x14ac:dyDescent="0.2">
      <c r="P98" s="415" t="s">
        <v>605</v>
      </c>
      <c r="Q98" s="416" t="s">
        <v>604</v>
      </c>
      <c r="R98" s="415" t="s">
        <v>606</v>
      </c>
      <c r="S98" s="415" t="s">
        <v>387</v>
      </c>
      <c r="T98" s="417" t="s">
        <v>387</v>
      </c>
      <c r="U98"/>
      <c r="V98" s="415" t="s">
        <v>1067</v>
      </c>
      <c r="W98" s="416" t="s">
        <v>1066</v>
      </c>
      <c r="X98" s="415" t="s">
        <v>384</v>
      </c>
      <c r="Y98" s="415" t="s">
        <v>387</v>
      </c>
      <c r="Z98" s="417" t="s">
        <v>387</v>
      </c>
      <c r="AA98"/>
      <c r="AB98" s="415" t="s">
        <v>682</v>
      </c>
      <c r="AC98" s="418" t="s">
        <v>681</v>
      </c>
      <c r="AD98" s="415" t="s">
        <v>385</v>
      </c>
      <c r="AE98" s="415" t="s">
        <v>683</v>
      </c>
      <c r="AF98" s="417" t="s">
        <v>684</v>
      </c>
    </row>
    <row r="99" spans="16:32" s="232" customFormat="1" ht="51" x14ac:dyDescent="0.2">
      <c r="P99" s="415" t="s">
        <v>557</v>
      </c>
      <c r="Q99" s="416" t="s">
        <v>556</v>
      </c>
      <c r="R99" s="415" t="s">
        <v>384</v>
      </c>
      <c r="S99" s="415" t="s">
        <v>558</v>
      </c>
      <c r="T99" s="417" t="s">
        <v>1095</v>
      </c>
      <c r="U99"/>
      <c r="V99" s="415" t="s">
        <v>1069</v>
      </c>
      <c r="W99" s="416" t="s">
        <v>1068</v>
      </c>
      <c r="X99" s="415" t="s">
        <v>384</v>
      </c>
      <c r="Y99" s="415" t="s">
        <v>387</v>
      </c>
      <c r="Z99" s="417" t="s">
        <v>387</v>
      </c>
      <c r="AA99"/>
      <c r="AB99" s="415" t="s">
        <v>833</v>
      </c>
      <c r="AC99" s="418" t="s">
        <v>832</v>
      </c>
      <c r="AD99" s="415" t="s">
        <v>384</v>
      </c>
      <c r="AE99" s="415" t="s">
        <v>834</v>
      </c>
      <c r="AF99" s="417" t="s">
        <v>835</v>
      </c>
    </row>
    <row r="100" spans="16:32" s="232" customFormat="1" ht="38.25" x14ac:dyDescent="0.2">
      <c r="P100" s="415" t="s">
        <v>608</v>
      </c>
      <c r="Q100" s="416" t="s">
        <v>607</v>
      </c>
      <c r="R100" s="415" t="s">
        <v>385</v>
      </c>
      <c r="S100" s="415" t="s">
        <v>387</v>
      </c>
      <c r="T100" s="417" t="s">
        <v>387</v>
      </c>
      <c r="U100"/>
      <c r="V100" s="415" t="s">
        <v>1071</v>
      </c>
      <c r="W100" s="416" t="s">
        <v>1070</v>
      </c>
      <c r="X100" s="415" t="s">
        <v>384</v>
      </c>
      <c r="Y100" s="415" t="s">
        <v>387</v>
      </c>
      <c r="Z100" s="417" t="s">
        <v>387</v>
      </c>
      <c r="AA100"/>
      <c r="AB100" s="415" t="s">
        <v>845</v>
      </c>
      <c r="AC100" s="418" t="s">
        <v>844</v>
      </c>
      <c r="AD100" s="415" t="s">
        <v>384</v>
      </c>
      <c r="AE100" s="415" t="s">
        <v>846</v>
      </c>
      <c r="AF100" s="417" t="s">
        <v>847</v>
      </c>
    </row>
    <row r="101" spans="16:32" s="232" customFormat="1" ht="63.75" x14ac:dyDescent="0.2">
      <c r="P101" s="415" t="s">
        <v>610</v>
      </c>
      <c r="Q101" s="416" t="s">
        <v>609</v>
      </c>
      <c r="R101" s="415" t="s">
        <v>385</v>
      </c>
      <c r="S101" s="415" t="s">
        <v>387</v>
      </c>
      <c r="T101" s="417" t="s">
        <v>387</v>
      </c>
      <c r="U101"/>
      <c r="V101" s="415" t="s">
        <v>1079</v>
      </c>
      <c r="W101" s="416" t="s">
        <v>1078</v>
      </c>
      <c r="X101" s="415" t="s">
        <v>384</v>
      </c>
      <c r="Y101" s="415" t="s">
        <v>387</v>
      </c>
      <c r="Z101" s="417" t="s">
        <v>387</v>
      </c>
      <c r="AA101"/>
      <c r="AB101" s="415" t="s">
        <v>741</v>
      </c>
      <c r="AC101" s="418" t="s">
        <v>740</v>
      </c>
      <c r="AD101" s="415" t="s">
        <v>384</v>
      </c>
      <c r="AE101" s="415" t="s">
        <v>742</v>
      </c>
      <c r="AF101" s="417" t="s">
        <v>743</v>
      </c>
    </row>
    <row r="102" spans="16:32" s="232" customFormat="1" ht="51" x14ac:dyDescent="0.2">
      <c r="P102" s="415" t="s">
        <v>471</v>
      </c>
      <c r="Q102" s="416" t="s">
        <v>470</v>
      </c>
      <c r="R102" s="415" t="s">
        <v>385</v>
      </c>
      <c r="S102" s="415" t="s">
        <v>472</v>
      </c>
      <c r="T102" s="417" t="s">
        <v>473</v>
      </c>
      <c r="U102"/>
      <c r="V102" s="415" t="s">
        <v>1073</v>
      </c>
      <c r="W102" s="416" t="s">
        <v>1072</v>
      </c>
      <c r="X102" s="415" t="s">
        <v>385</v>
      </c>
      <c r="Y102" s="415" t="s">
        <v>387</v>
      </c>
      <c r="Z102" s="417" t="s">
        <v>387</v>
      </c>
      <c r="AA102"/>
      <c r="AB102" s="415" t="s">
        <v>925</v>
      </c>
      <c r="AC102" s="418" t="s">
        <v>924</v>
      </c>
      <c r="AD102" s="415" t="s">
        <v>384</v>
      </c>
      <c r="AE102" s="415" t="s">
        <v>926</v>
      </c>
      <c r="AF102" s="417" t="s">
        <v>927</v>
      </c>
    </row>
    <row r="103" spans="16:32" s="232" customFormat="1" ht="51" x14ac:dyDescent="0.2">
      <c r="P103" s="424" t="s">
        <v>1096</v>
      </c>
      <c r="Q103" s="420" t="s">
        <v>478</v>
      </c>
      <c r="R103" s="419" t="s">
        <v>388</v>
      </c>
      <c r="S103" s="419" t="s">
        <v>479</v>
      </c>
      <c r="T103" s="421" t="s">
        <v>1097</v>
      </c>
      <c r="U103"/>
      <c r="V103" s="415" t="s">
        <v>1075</v>
      </c>
      <c r="W103" s="416" t="s">
        <v>1074</v>
      </c>
      <c r="X103" s="415" t="s">
        <v>385</v>
      </c>
      <c r="Y103" s="415" t="s">
        <v>387</v>
      </c>
      <c r="Z103" s="417" t="s">
        <v>387</v>
      </c>
      <c r="AA103"/>
      <c r="AB103" s="415" t="s">
        <v>793</v>
      </c>
      <c r="AC103" s="418" t="s">
        <v>792</v>
      </c>
      <c r="AD103" s="415" t="s">
        <v>385</v>
      </c>
      <c r="AE103" s="415" t="s">
        <v>794</v>
      </c>
      <c r="AF103" s="417" t="s">
        <v>795</v>
      </c>
    </row>
    <row r="104" spans="16:32" s="232" customFormat="1" ht="51" x14ac:dyDescent="0.2">
      <c r="P104" s="419" t="s">
        <v>1098</v>
      </c>
      <c r="Q104" s="420" t="s">
        <v>480</v>
      </c>
      <c r="R104" s="419" t="s">
        <v>388</v>
      </c>
      <c r="S104" s="419" t="s">
        <v>481</v>
      </c>
      <c r="T104" s="421" t="s">
        <v>1099</v>
      </c>
      <c r="U104"/>
      <c r="V104" s="415" t="s">
        <v>1077</v>
      </c>
      <c r="W104" s="416" t="s">
        <v>1076</v>
      </c>
      <c r="X104" s="415" t="s">
        <v>385</v>
      </c>
      <c r="Y104" s="415" t="s">
        <v>387</v>
      </c>
      <c r="Z104" s="417" t="s">
        <v>387</v>
      </c>
      <c r="AA104"/>
      <c r="AB104" s="415" t="s">
        <v>789</v>
      </c>
      <c r="AC104" s="418" t="s">
        <v>788</v>
      </c>
      <c r="AD104" s="415" t="s">
        <v>384</v>
      </c>
      <c r="AE104" s="415" t="s">
        <v>790</v>
      </c>
      <c r="AF104" s="417" t="s">
        <v>791</v>
      </c>
    </row>
    <row r="105" spans="16:32" s="232" customFormat="1" ht="51" x14ac:dyDescent="0.2">
      <c r="P105" s="415" t="s">
        <v>612</v>
      </c>
      <c r="Q105" s="416" t="s">
        <v>611</v>
      </c>
      <c r="R105" s="415" t="s">
        <v>385</v>
      </c>
      <c r="S105" s="415" t="s">
        <v>387</v>
      </c>
      <c r="T105" s="417" t="s">
        <v>387</v>
      </c>
      <c r="U105"/>
      <c r="V105" s="415" t="s">
        <v>1010</v>
      </c>
      <c r="W105" s="416" t="s">
        <v>1009</v>
      </c>
      <c r="X105" s="415" t="s">
        <v>385</v>
      </c>
      <c r="Y105" s="415" t="s">
        <v>1011</v>
      </c>
      <c r="Z105" s="417" t="s">
        <v>1012</v>
      </c>
      <c r="AA105"/>
      <c r="AB105" s="415" t="s">
        <v>670</v>
      </c>
      <c r="AC105" s="418" t="s">
        <v>669</v>
      </c>
      <c r="AD105" s="415" t="s">
        <v>385</v>
      </c>
      <c r="AE105" s="415" t="s">
        <v>671</v>
      </c>
      <c r="AF105" s="417" t="s">
        <v>672</v>
      </c>
    </row>
    <row r="106" spans="16:32" s="232" customFormat="1" ht="63.75" x14ac:dyDescent="0.2">
      <c r="P106" s="415" t="s">
        <v>451</v>
      </c>
      <c r="Q106" s="416" t="s">
        <v>450</v>
      </c>
      <c r="R106" s="415" t="s">
        <v>385</v>
      </c>
      <c r="S106" s="415" t="s">
        <v>452</v>
      </c>
      <c r="T106" s="417" t="s">
        <v>453</v>
      </c>
      <c r="U106"/>
      <c r="V106" s="415" t="s">
        <v>1081</v>
      </c>
      <c r="W106" s="416" t="s">
        <v>1080</v>
      </c>
      <c r="X106" s="415" t="s">
        <v>385</v>
      </c>
      <c r="Y106" s="415" t="s">
        <v>387</v>
      </c>
      <c r="Z106" s="417" t="s">
        <v>387</v>
      </c>
      <c r="AA106"/>
      <c r="AB106" s="415" t="s">
        <v>694</v>
      </c>
      <c r="AC106" s="418" t="s">
        <v>693</v>
      </c>
      <c r="AD106" s="415" t="s">
        <v>385</v>
      </c>
      <c r="AE106" s="415" t="s">
        <v>695</v>
      </c>
      <c r="AF106" s="417" t="s">
        <v>696</v>
      </c>
    </row>
    <row r="107" spans="16:32" s="232" customFormat="1" ht="51" x14ac:dyDescent="0.2">
      <c r="P107" s="415" t="s">
        <v>614</v>
      </c>
      <c r="Q107" s="416" t="s">
        <v>613</v>
      </c>
      <c r="R107" s="415" t="s">
        <v>385</v>
      </c>
      <c r="S107" s="415" t="s">
        <v>387</v>
      </c>
      <c r="T107" s="417" t="s">
        <v>387</v>
      </c>
      <c r="U107"/>
      <c r="V107" s="415" t="s">
        <v>998</v>
      </c>
      <c r="W107" s="416" t="s">
        <v>997</v>
      </c>
      <c r="X107" s="415" t="s">
        <v>384</v>
      </c>
      <c r="Y107" s="415" t="s">
        <v>999</v>
      </c>
      <c r="Z107" s="417" t="s">
        <v>1000</v>
      </c>
      <c r="AA107"/>
      <c r="AB107" s="415" t="s">
        <v>1090</v>
      </c>
      <c r="AC107" s="418" t="s">
        <v>752</v>
      </c>
      <c r="AD107" s="415" t="s">
        <v>384</v>
      </c>
      <c r="AE107" s="415" t="s">
        <v>753</v>
      </c>
      <c r="AF107" s="417" t="s">
        <v>1091</v>
      </c>
    </row>
    <row r="108" spans="16:32" s="232" customFormat="1" ht="63.75" x14ac:dyDescent="0.2">
      <c r="P108" s="415" t="s">
        <v>467</v>
      </c>
      <c r="Q108" s="416" t="s">
        <v>466</v>
      </c>
      <c r="R108" s="415" t="s">
        <v>385</v>
      </c>
      <c r="S108" s="415" t="s">
        <v>468</v>
      </c>
      <c r="T108" s="417" t="s">
        <v>469</v>
      </c>
      <c r="U108"/>
      <c r="V108" s="415" t="s">
        <v>1088</v>
      </c>
      <c r="W108" s="416" t="s">
        <v>987</v>
      </c>
      <c r="X108" s="415" t="s">
        <v>385</v>
      </c>
      <c r="Y108" s="415" t="s">
        <v>988</v>
      </c>
      <c r="Z108" s="417" t="s">
        <v>1089</v>
      </c>
      <c r="AA108"/>
      <c r="AB108" s="415" t="s">
        <v>662</v>
      </c>
      <c r="AC108" s="418" t="s">
        <v>661</v>
      </c>
      <c r="AD108" s="415" t="s">
        <v>384</v>
      </c>
      <c r="AE108" s="415" t="s">
        <v>663</v>
      </c>
      <c r="AF108" s="417" t="s">
        <v>664</v>
      </c>
    </row>
    <row r="109" spans="16:32" s="232" customFormat="1" ht="51" x14ac:dyDescent="0.2">
      <c r="P109" s="415" t="s">
        <v>455</v>
      </c>
      <c r="Q109" s="416" t="s">
        <v>454</v>
      </c>
      <c r="R109" s="415" t="s">
        <v>385</v>
      </c>
      <c r="S109" s="415" t="s">
        <v>456</v>
      </c>
      <c r="T109" s="417" t="s">
        <v>457</v>
      </c>
      <c r="U109"/>
      <c r="V109" s="415" t="s">
        <v>1083</v>
      </c>
      <c r="W109" s="416" t="s">
        <v>1082</v>
      </c>
      <c r="X109" s="415" t="s">
        <v>385</v>
      </c>
      <c r="Y109" s="415" t="s">
        <v>387</v>
      </c>
      <c r="Z109" s="417" t="s">
        <v>387</v>
      </c>
      <c r="AA109"/>
      <c r="AB109" s="415" t="s">
        <v>686</v>
      </c>
      <c r="AC109" s="418" t="s">
        <v>685</v>
      </c>
      <c r="AD109" s="415" t="s">
        <v>385</v>
      </c>
      <c r="AE109" s="415" t="s">
        <v>687</v>
      </c>
      <c r="AF109" s="417" t="s">
        <v>688</v>
      </c>
    </row>
    <row r="110" spans="16:32" s="232" customFormat="1" ht="51.75" thickBot="1" x14ac:dyDescent="0.25">
      <c r="P110" s="415" t="s">
        <v>459</v>
      </c>
      <c r="Q110" s="416" t="s">
        <v>458</v>
      </c>
      <c r="R110" s="415" t="s">
        <v>385</v>
      </c>
      <c r="S110" s="415" t="s">
        <v>460</v>
      </c>
      <c r="T110" s="417" t="s">
        <v>461</v>
      </c>
      <c r="U110"/>
      <c r="V110" s="425" t="s">
        <v>1036</v>
      </c>
      <c r="W110" s="426" t="s">
        <v>1035</v>
      </c>
      <c r="X110" s="425" t="s">
        <v>385</v>
      </c>
      <c r="Y110" s="425" t="s">
        <v>387</v>
      </c>
      <c r="Z110" s="427" t="s">
        <v>387</v>
      </c>
      <c r="AA110"/>
      <c r="AB110" s="415" t="s">
        <v>702</v>
      </c>
      <c r="AC110" s="418" t="s">
        <v>701</v>
      </c>
      <c r="AD110" s="415" t="s">
        <v>390</v>
      </c>
      <c r="AE110" s="415" t="s">
        <v>391</v>
      </c>
      <c r="AF110" s="417" t="s">
        <v>703</v>
      </c>
    </row>
    <row r="111" spans="16:32" s="232" customFormat="1" ht="63.75" x14ac:dyDescent="0.2">
      <c r="P111" s="415" t="s">
        <v>409</v>
      </c>
      <c r="Q111" s="416" t="s">
        <v>408</v>
      </c>
      <c r="R111" s="415" t="s">
        <v>385</v>
      </c>
      <c r="S111" s="415" t="s">
        <v>410</v>
      </c>
      <c r="T111" s="417" t="s">
        <v>411</v>
      </c>
      <c r="U111"/>
      <c r="V111"/>
      <c r="W111"/>
      <c r="X111"/>
      <c r="Y111"/>
      <c r="Z111"/>
      <c r="AA111"/>
      <c r="AB111" s="415" t="s">
        <v>877</v>
      </c>
      <c r="AC111" s="418" t="s">
        <v>876</v>
      </c>
      <c r="AD111" s="415" t="s">
        <v>385</v>
      </c>
      <c r="AE111" s="415" t="s">
        <v>878</v>
      </c>
      <c r="AF111" s="417" t="s">
        <v>879</v>
      </c>
    </row>
    <row r="112" spans="16:32" s="232" customFormat="1" ht="51" x14ac:dyDescent="0.2">
      <c r="P112" s="415" t="s">
        <v>491</v>
      </c>
      <c r="Q112" s="416" t="s">
        <v>490</v>
      </c>
      <c r="R112" s="415" t="s">
        <v>385</v>
      </c>
      <c r="S112" s="415" t="s">
        <v>492</v>
      </c>
      <c r="T112" s="417" t="s">
        <v>493</v>
      </c>
      <c r="U112"/>
      <c r="V112"/>
      <c r="W112"/>
      <c r="X112"/>
      <c r="Y112"/>
      <c r="Z112"/>
      <c r="AA112"/>
      <c r="AB112" s="415" t="s">
        <v>837</v>
      </c>
      <c r="AC112" s="418" t="s">
        <v>836</v>
      </c>
      <c r="AD112" s="415" t="s">
        <v>384</v>
      </c>
      <c r="AE112" s="415" t="s">
        <v>838</v>
      </c>
      <c r="AF112" s="417" t="s">
        <v>839</v>
      </c>
    </row>
    <row r="113" spans="16:32" s="232" customFormat="1" ht="63.75" x14ac:dyDescent="0.2">
      <c r="P113" s="415" t="s">
        <v>515</v>
      </c>
      <c r="Q113" s="416" t="s">
        <v>514</v>
      </c>
      <c r="R113" s="415" t="s">
        <v>385</v>
      </c>
      <c r="S113" s="415" t="s">
        <v>516</v>
      </c>
      <c r="T113" s="417" t="s">
        <v>517</v>
      </c>
      <c r="U113"/>
      <c r="V113"/>
      <c r="W113"/>
      <c r="X113"/>
      <c r="Y113"/>
      <c r="Z113"/>
      <c r="AA113"/>
      <c r="AB113" s="415" t="s">
        <v>873</v>
      </c>
      <c r="AC113" s="418" t="s">
        <v>872</v>
      </c>
      <c r="AD113" s="415" t="s">
        <v>385</v>
      </c>
      <c r="AE113" s="415" t="s">
        <v>874</v>
      </c>
      <c r="AF113" s="417" t="s">
        <v>875</v>
      </c>
    </row>
    <row r="114" spans="16:32" s="232" customFormat="1" ht="63.75" x14ac:dyDescent="0.2">
      <c r="P114" s="415" t="s">
        <v>568</v>
      </c>
      <c r="Q114" s="416" t="s">
        <v>567</v>
      </c>
      <c r="R114" s="415" t="s">
        <v>384</v>
      </c>
      <c r="S114" s="415" t="s">
        <v>569</v>
      </c>
      <c r="T114" s="417" t="s">
        <v>570</v>
      </c>
      <c r="U114"/>
      <c r="V114"/>
      <c r="W114"/>
      <c r="X114"/>
      <c r="Y114"/>
      <c r="Z114"/>
      <c r="AA114"/>
      <c r="AB114" s="415" t="s">
        <v>885</v>
      </c>
      <c r="AC114" s="418" t="s">
        <v>884</v>
      </c>
      <c r="AD114" s="415" t="s">
        <v>385</v>
      </c>
      <c r="AE114" s="415" t="s">
        <v>886</v>
      </c>
      <c r="AF114" s="417" t="s">
        <v>887</v>
      </c>
    </row>
    <row r="115" spans="16:32" s="232" customFormat="1" ht="51" x14ac:dyDescent="0.2">
      <c r="P115" s="415" t="s">
        <v>616</v>
      </c>
      <c r="Q115" s="416" t="s">
        <v>615</v>
      </c>
      <c r="R115" s="415" t="s">
        <v>606</v>
      </c>
      <c r="S115" s="415" t="s">
        <v>387</v>
      </c>
      <c r="T115" s="417" t="s">
        <v>387</v>
      </c>
      <c r="U115"/>
      <c r="V115"/>
      <c r="W115"/>
      <c r="X115"/>
      <c r="Y115"/>
      <c r="Z115"/>
      <c r="AA115"/>
      <c r="AB115" s="415" t="s">
        <v>881</v>
      </c>
      <c r="AC115" s="418" t="s">
        <v>880</v>
      </c>
      <c r="AD115" s="415" t="s">
        <v>385</v>
      </c>
      <c r="AE115" s="415" t="s">
        <v>882</v>
      </c>
      <c r="AF115" s="417" t="s">
        <v>883</v>
      </c>
    </row>
    <row r="116" spans="16:32" s="232" customFormat="1" ht="51" x14ac:dyDescent="0.2">
      <c r="P116" s="415" t="s">
        <v>618</v>
      </c>
      <c r="Q116" s="416" t="s">
        <v>617</v>
      </c>
      <c r="R116" s="415" t="s">
        <v>385</v>
      </c>
      <c r="S116" s="415" t="s">
        <v>387</v>
      </c>
      <c r="T116" s="417" t="s">
        <v>387</v>
      </c>
      <c r="U116"/>
      <c r="V116"/>
      <c r="W116"/>
      <c r="X116"/>
      <c r="Y116"/>
      <c r="Z116"/>
      <c r="AA116"/>
      <c r="AB116" s="415" t="s">
        <v>705</v>
      </c>
      <c r="AC116" s="418" t="s">
        <v>704</v>
      </c>
      <c r="AD116" s="415" t="s">
        <v>384</v>
      </c>
      <c r="AE116" s="415" t="s">
        <v>706</v>
      </c>
      <c r="AF116" s="417" t="s">
        <v>707</v>
      </c>
    </row>
    <row r="117" spans="16:32" s="232" customFormat="1" ht="51" x14ac:dyDescent="0.2">
      <c r="P117" s="419" t="s">
        <v>620</v>
      </c>
      <c r="Q117" s="420" t="s">
        <v>619</v>
      </c>
      <c r="R117" s="419" t="s">
        <v>385</v>
      </c>
      <c r="S117" s="419" t="s">
        <v>387</v>
      </c>
      <c r="T117" s="421" t="s">
        <v>387</v>
      </c>
      <c r="U117"/>
      <c r="V117"/>
      <c r="W117"/>
      <c r="X117"/>
      <c r="Y117"/>
      <c r="Z117"/>
      <c r="AA117"/>
      <c r="AB117" s="415" t="s">
        <v>889</v>
      </c>
      <c r="AC117" s="418" t="s">
        <v>888</v>
      </c>
      <c r="AD117" s="415" t="s">
        <v>386</v>
      </c>
      <c r="AE117" s="415" t="s">
        <v>890</v>
      </c>
      <c r="AF117" s="417" t="s">
        <v>891</v>
      </c>
    </row>
    <row r="118" spans="16:32" s="232" customFormat="1" ht="51" x14ac:dyDescent="0.2">
      <c r="P118" s="419" t="s">
        <v>622</v>
      </c>
      <c r="Q118" s="420" t="s">
        <v>621</v>
      </c>
      <c r="R118" s="419" t="s">
        <v>385</v>
      </c>
      <c r="S118" s="419" t="s">
        <v>387</v>
      </c>
      <c r="T118" s="421" t="s">
        <v>387</v>
      </c>
      <c r="U118"/>
      <c r="V118"/>
      <c r="W118"/>
      <c r="X118"/>
      <c r="Y118"/>
      <c r="Z118"/>
      <c r="AA118"/>
      <c r="AB118" s="415" t="s">
        <v>893</v>
      </c>
      <c r="AC118" s="418" t="s">
        <v>892</v>
      </c>
      <c r="AD118" s="415" t="s">
        <v>384</v>
      </c>
      <c r="AE118" s="415" t="s">
        <v>894</v>
      </c>
      <c r="AF118" s="417" t="s">
        <v>895</v>
      </c>
    </row>
    <row r="119" spans="16:32" s="232" customFormat="1" ht="63.75" x14ac:dyDescent="0.2">
      <c r="P119" s="415" t="s">
        <v>624</v>
      </c>
      <c r="Q119" s="416" t="s">
        <v>623</v>
      </c>
      <c r="R119" s="415" t="s">
        <v>385</v>
      </c>
      <c r="S119" s="415" t="s">
        <v>387</v>
      </c>
      <c r="T119" s="417" t="s">
        <v>387</v>
      </c>
      <c r="U119"/>
      <c r="V119"/>
      <c r="W119"/>
      <c r="X119"/>
      <c r="Y119"/>
      <c r="Z119"/>
      <c r="AA119"/>
      <c r="AB119" s="415" t="s">
        <v>841</v>
      </c>
      <c r="AC119" s="418" t="s">
        <v>840</v>
      </c>
      <c r="AD119" s="415" t="s">
        <v>384</v>
      </c>
      <c r="AE119" s="415" t="s">
        <v>842</v>
      </c>
      <c r="AF119" s="417" t="s">
        <v>843</v>
      </c>
    </row>
    <row r="120" spans="16:32" s="232" customFormat="1" ht="51" x14ac:dyDescent="0.2">
      <c r="P120" s="415" t="s">
        <v>626</v>
      </c>
      <c r="Q120" s="416" t="s">
        <v>625</v>
      </c>
      <c r="R120" s="415" t="s">
        <v>385</v>
      </c>
      <c r="S120" s="415" t="s">
        <v>387</v>
      </c>
      <c r="T120" s="417" t="s">
        <v>387</v>
      </c>
      <c r="U120"/>
      <c r="V120"/>
      <c r="W120"/>
      <c r="X120"/>
      <c r="Y120"/>
      <c r="Z120"/>
      <c r="AA120"/>
      <c r="AB120" s="415" t="s">
        <v>698</v>
      </c>
      <c r="AC120" s="418" t="s">
        <v>697</v>
      </c>
      <c r="AD120" s="415" t="s">
        <v>392</v>
      </c>
      <c r="AE120" s="415" t="s">
        <v>699</v>
      </c>
      <c r="AF120" s="417" t="s">
        <v>700</v>
      </c>
    </row>
    <row r="121" spans="16:32" s="232" customFormat="1" ht="38.25" x14ac:dyDescent="0.2">
      <c r="P121" s="415" t="s">
        <v>628</v>
      </c>
      <c r="Q121" s="416" t="s">
        <v>627</v>
      </c>
      <c r="R121" s="415" t="s">
        <v>385</v>
      </c>
      <c r="S121" s="415" t="s">
        <v>387</v>
      </c>
      <c r="T121" s="417" t="s">
        <v>387</v>
      </c>
      <c r="U121"/>
      <c r="V121"/>
      <c r="W121"/>
      <c r="X121"/>
      <c r="Y121"/>
      <c r="Z121"/>
      <c r="AA121"/>
      <c r="AB121" s="419" t="s">
        <v>817</v>
      </c>
      <c r="AC121" s="423" t="s">
        <v>816</v>
      </c>
      <c r="AD121" s="419" t="s">
        <v>392</v>
      </c>
      <c r="AE121" s="419" t="s">
        <v>818</v>
      </c>
      <c r="AF121" s="421" t="s">
        <v>819</v>
      </c>
    </row>
    <row r="122" spans="16:32" s="232" customFormat="1" ht="51" x14ac:dyDescent="0.2">
      <c r="P122" s="415" t="s">
        <v>630</v>
      </c>
      <c r="Q122" s="416" t="s">
        <v>629</v>
      </c>
      <c r="R122" s="415" t="s">
        <v>385</v>
      </c>
      <c r="S122" s="415" t="s">
        <v>387</v>
      </c>
      <c r="T122" s="417" t="s">
        <v>387</v>
      </c>
      <c r="U122"/>
      <c r="V122"/>
      <c r="W122"/>
      <c r="X122"/>
      <c r="Y122"/>
      <c r="Z122"/>
      <c r="AA122"/>
      <c r="AB122" s="419" t="s">
        <v>829</v>
      </c>
      <c r="AC122" s="423" t="s">
        <v>828</v>
      </c>
      <c r="AD122" s="419" t="s">
        <v>392</v>
      </c>
      <c r="AE122" s="419" t="s">
        <v>830</v>
      </c>
      <c r="AF122" s="421" t="s">
        <v>831</v>
      </c>
    </row>
    <row r="123" spans="16:32" s="232" customFormat="1" ht="102.75" thickBot="1" x14ac:dyDescent="0.25">
      <c r="P123" s="415" t="s">
        <v>632</v>
      </c>
      <c r="Q123" s="416" t="s">
        <v>631</v>
      </c>
      <c r="R123" s="415" t="s">
        <v>385</v>
      </c>
      <c r="S123" s="415" t="s">
        <v>387</v>
      </c>
      <c r="T123" s="417" t="s">
        <v>387</v>
      </c>
      <c r="U123"/>
      <c r="V123"/>
      <c r="W123"/>
      <c r="X123"/>
      <c r="Y123"/>
      <c r="Z123"/>
      <c r="AA123"/>
      <c r="AB123" s="425" t="s">
        <v>785</v>
      </c>
      <c r="AC123" s="428" t="s">
        <v>784</v>
      </c>
      <c r="AD123" s="425" t="s">
        <v>385</v>
      </c>
      <c r="AE123" s="425" t="s">
        <v>786</v>
      </c>
      <c r="AF123" s="427" t="s">
        <v>787</v>
      </c>
    </row>
    <row r="124" spans="16:32" s="232" customFormat="1" ht="51" x14ac:dyDescent="0.2">
      <c r="P124" s="415" t="s">
        <v>560</v>
      </c>
      <c r="Q124" s="416" t="s">
        <v>559</v>
      </c>
      <c r="R124" s="415" t="s">
        <v>385</v>
      </c>
      <c r="S124" s="415" t="s">
        <v>561</v>
      </c>
      <c r="T124" s="417" t="s">
        <v>562</v>
      </c>
      <c r="U124"/>
      <c r="V124"/>
      <c r="W124"/>
      <c r="X124"/>
      <c r="Y124"/>
      <c r="Z124"/>
      <c r="AA124"/>
      <c r="AB124"/>
      <c r="AC124"/>
      <c r="AD124"/>
      <c r="AE124"/>
      <c r="AF124"/>
    </row>
    <row r="125" spans="16:32" s="232" customFormat="1" ht="25.5" x14ac:dyDescent="0.2">
      <c r="P125" s="415" t="s">
        <v>634</v>
      </c>
      <c r="Q125" s="416" t="s">
        <v>633</v>
      </c>
      <c r="R125" s="415" t="s">
        <v>384</v>
      </c>
      <c r="S125" s="415" t="s">
        <v>387</v>
      </c>
      <c r="T125" s="417" t="s">
        <v>387</v>
      </c>
      <c r="U125"/>
      <c r="V125"/>
      <c r="W125"/>
      <c r="X125"/>
      <c r="Y125"/>
      <c r="Z125"/>
      <c r="AA125"/>
      <c r="AB125"/>
      <c r="AC125"/>
      <c r="AD125"/>
      <c r="AE125"/>
      <c r="AF125"/>
    </row>
    <row r="126" spans="16:32" s="232" customFormat="1" ht="38.25" x14ac:dyDescent="0.2">
      <c r="P126" s="415" t="s">
        <v>638</v>
      </c>
      <c r="Q126" s="416" t="s">
        <v>637</v>
      </c>
      <c r="R126" s="415" t="s">
        <v>385</v>
      </c>
      <c r="S126" s="415" t="s">
        <v>387</v>
      </c>
      <c r="T126" s="417" t="s">
        <v>387</v>
      </c>
      <c r="U126"/>
      <c r="V126"/>
      <c r="W126"/>
      <c r="X126"/>
      <c r="Y126"/>
      <c r="Z126"/>
      <c r="AA126"/>
      <c r="AB126"/>
      <c r="AC126"/>
      <c r="AD126"/>
      <c r="AE126"/>
      <c r="AF126"/>
    </row>
    <row r="127" spans="16:32" s="232" customFormat="1" ht="38.25" x14ac:dyDescent="0.2">
      <c r="P127" s="415" t="s">
        <v>640</v>
      </c>
      <c r="Q127" s="416" t="s">
        <v>639</v>
      </c>
      <c r="R127" s="415" t="s">
        <v>385</v>
      </c>
      <c r="S127" s="415" t="s">
        <v>387</v>
      </c>
      <c r="T127" s="417" t="s">
        <v>387</v>
      </c>
      <c r="U127"/>
      <c r="V127"/>
      <c r="W127"/>
      <c r="X127"/>
      <c r="Y127"/>
      <c r="Z127"/>
      <c r="AA127"/>
      <c r="AB127"/>
      <c r="AC127"/>
      <c r="AD127"/>
      <c r="AE127"/>
      <c r="AF127"/>
    </row>
    <row r="128" spans="16:32" s="232" customFormat="1" ht="38.25" x14ac:dyDescent="0.2">
      <c r="P128" s="415" t="s">
        <v>642</v>
      </c>
      <c r="Q128" s="416" t="s">
        <v>641</v>
      </c>
      <c r="R128" s="415" t="s">
        <v>385</v>
      </c>
      <c r="S128" s="415" t="s">
        <v>387</v>
      </c>
      <c r="T128" s="417" t="s">
        <v>387</v>
      </c>
      <c r="U128"/>
      <c r="V128"/>
      <c r="W128"/>
      <c r="X128"/>
      <c r="Y128"/>
      <c r="Z128"/>
      <c r="AA128"/>
      <c r="AB128"/>
      <c r="AC128"/>
      <c r="AD128"/>
      <c r="AE128"/>
      <c r="AF128"/>
    </row>
    <row r="129" spans="16:32" s="232" customFormat="1" ht="38.25" x14ac:dyDescent="0.2">
      <c r="P129" s="415" t="s">
        <v>644</v>
      </c>
      <c r="Q129" s="416" t="s">
        <v>643</v>
      </c>
      <c r="R129" s="415" t="s">
        <v>385</v>
      </c>
      <c r="S129" s="415" t="s">
        <v>387</v>
      </c>
      <c r="T129" s="417" t="s">
        <v>387</v>
      </c>
      <c r="U129"/>
      <c r="V129"/>
      <c r="W129"/>
      <c r="X129"/>
      <c r="Y129"/>
      <c r="Z129"/>
      <c r="AA129"/>
      <c r="AB129"/>
      <c r="AC129"/>
      <c r="AD129"/>
      <c r="AE129"/>
      <c r="AF129"/>
    </row>
    <row r="130" spans="16:32" s="232" customFormat="1" ht="38.25" x14ac:dyDescent="0.2">
      <c r="P130" s="415" t="s">
        <v>646</v>
      </c>
      <c r="Q130" s="416" t="s">
        <v>645</v>
      </c>
      <c r="R130" s="415" t="s">
        <v>385</v>
      </c>
      <c r="S130" s="415" t="s">
        <v>387</v>
      </c>
      <c r="T130" s="417" t="s">
        <v>387</v>
      </c>
      <c r="U130"/>
      <c r="V130"/>
      <c r="W130"/>
      <c r="X130"/>
      <c r="Y130"/>
      <c r="Z130"/>
      <c r="AA130"/>
      <c r="AB130"/>
      <c r="AC130"/>
      <c r="AD130"/>
      <c r="AE130"/>
      <c r="AF130"/>
    </row>
    <row r="131" spans="16:32" s="232" customFormat="1" ht="25.5" x14ac:dyDescent="0.2">
      <c r="P131" s="415" t="s">
        <v>648</v>
      </c>
      <c r="Q131" s="416" t="s">
        <v>647</v>
      </c>
      <c r="R131" s="415" t="s">
        <v>385</v>
      </c>
      <c r="S131" s="415" t="s">
        <v>387</v>
      </c>
      <c r="T131" s="417" t="s">
        <v>387</v>
      </c>
      <c r="U131"/>
      <c r="V131"/>
      <c r="W131"/>
      <c r="X131"/>
      <c r="Y131"/>
      <c r="Z131"/>
      <c r="AA131"/>
      <c r="AB131"/>
      <c r="AC131"/>
      <c r="AD131"/>
      <c r="AE131"/>
      <c r="AF131"/>
    </row>
    <row r="132" spans="16:32" s="232" customFormat="1" ht="51" x14ac:dyDescent="0.2">
      <c r="P132" s="415" t="s">
        <v>523</v>
      </c>
      <c r="Q132" s="416" t="s">
        <v>522</v>
      </c>
      <c r="R132" s="415" t="s">
        <v>384</v>
      </c>
      <c r="S132" s="415" t="s">
        <v>524</v>
      </c>
      <c r="T132" s="417" t="s">
        <v>525</v>
      </c>
      <c r="U132"/>
      <c r="V132"/>
      <c r="W132"/>
      <c r="X132"/>
      <c r="Y132"/>
      <c r="Z132"/>
      <c r="AA132"/>
      <c r="AB132"/>
      <c r="AC132"/>
      <c r="AD132"/>
      <c r="AE132"/>
      <c r="AF132"/>
    </row>
    <row r="133" spans="16:32" s="232" customFormat="1" ht="38.25" x14ac:dyDescent="0.2">
      <c r="P133" s="415" t="s">
        <v>511</v>
      </c>
      <c r="Q133" s="416" t="s">
        <v>510</v>
      </c>
      <c r="R133" s="415" t="s">
        <v>384</v>
      </c>
      <c r="S133" s="415" t="s">
        <v>512</v>
      </c>
      <c r="T133" s="417" t="s">
        <v>513</v>
      </c>
      <c r="U133"/>
      <c r="V133"/>
      <c r="W133"/>
      <c r="X133"/>
      <c r="Y133"/>
      <c r="Z133"/>
      <c r="AA133"/>
      <c r="AB133"/>
      <c r="AC133"/>
      <c r="AD133"/>
      <c r="AE133"/>
      <c r="AF133"/>
    </row>
    <row r="134" spans="16:32" s="232" customFormat="1" ht="38.25" x14ac:dyDescent="0.2">
      <c r="P134" s="415" t="s">
        <v>495</v>
      </c>
      <c r="Q134" s="416" t="s">
        <v>494</v>
      </c>
      <c r="R134" s="415" t="s">
        <v>385</v>
      </c>
      <c r="S134" s="415" t="s">
        <v>496</v>
      </c>
      <c r="T134" s="417" t="s">
        <v>497</v>
      </c>
      <c r="U134"/>
      <c r="V134"/>
      <c r="W134"/>
      <c r="X134"/>
      <c r="Y134"/>
      <c r="Z134"/>
      <c r="AA134"/>
      <c r="AB134"/>
      <c r="AC134"/>
      <c r="AD134"/>
      <c r="AE134"/>
      <c r="AF134"/>
    </row>
    <row r="135" spans="16:32" s="232" customFormat="1" ht="25.5" x14ac:dyDescent="0.2">
      <c r="P135" s="415" t="s">
        <v>650</v>
      </c>
      <c r="Q135" s="416" t="s">
        <v>649</v>
      </c>
      <c r="R135" s="415" t="s">
        <v>385</v>
      </c>
      <c r="S135" s="415" t="s">
        <v>387</v>
      </c>
      <c r="T135" s="417" t="s">
        <v>387</v>
      </c>
      <c r="U135"/>
      <c r="V135"/>
      <c r="W135"/>
      <c r="X135"/>
      <c r="Y135"/>
      <c r="Z135"/>
      <c r="AA135"/>
      <c r="AB135"/>
      <c r="AC135"/>
      <c r="AD135"/>
      <c r="AE135"/>
      <c r="AF135"/>
    </row>
    <row r="136" spans="16:32" s="232" customFormat="1" ht="63.75" x14ac:dyDescent="0.2">
      <c r="P136" s="415" t="s">
        <v>564</v>
      </c>
      <c r="Q136" s="416" t="s">
        <v>563</v>
      </c>
      <c r="R136" s="415" t="s">
        <v>384</v>
      </c>
      <c r="S136" s="415" t="s">
        <v>565</v>
      </c>
      <c r="T136" s="417" t="s">
        <v>566</v>
      </c>
      <c r="U136"/>
      <c r="V136"/>
      <c r="W136"/>
      <c r="X136"/>
      <c r="Y136"/>
      <c r="Z136"/>
      <c r="AA136"/>
      <c r="AB136"/>
      <c r="AC136"/>
      <c r="AD136"/>
      <c r="AE136"/>
      <c r="AF136"/>
    </row>
    <row r="137" spans="16:32" s="232" customFormat="1" ht="25.5" x14ac:dyDescent="0.2">
      <c r="P137" s="415" t="s">
        <v>656</v>
      </c>
      <c r="Q137" s="416" t="s">
        <v>655</v>
      </c>
      <c r="R137" s="415" t="s">
        <v>385</v>
      </c>
      <c r="S137" s="415" t="s">
        <v>387</v>
      </c>
      <c r="T137" s="417" t="s">
        <v>387</v>
      </c>
      <c r="U137"/>
      <c r="V137"/>
      <c r="W137"/>
      <c r="X137"/>
      <c r="Y137"/>
      <c r="Z137"/>
      <c r="AA137"/>
      <c r="AB137"/>
      <c r="AC137"/>
      <c r="AD137"/>
      <c r="AE137"/>
      <c r="AF137"/>
    </row>
    <row r="138" spans="16:32" s="232" customFormat="1" ht="25.5" x14ac:dyDescent="0.2">
      <c r="P138" s="415" t="s">
        <v>652</v>
      </c>
      <c r="Q138" s="416" t="s">
        <v>651</v>
      </c>
      <c r="R138" s="415" t="s">
        <v>385</v>
      </c>
      <c r="S138" s="415" t="s">
        <v>387</v>
      </c>
      <c r="T138" s="417" t="s">
        <v>387</v>
      </c>
      <c r="U138"/>
      <c r="V138"/>
      <c r="W138"/>
      <c r="X138"/>
      <c r="Y138"/>
      <c r="Z138"/>
      <c r="AA138"/>
      <c r="AB138"/>
      <c r="AC138"/>
      <c r="AD138"/>
      <c r="AE138"/>
      <c r="AF138"/>
    </row>
    <row r="139" spans="16:32" s="232" customFormat="1" ht="51" x14ac:dyDescent="0.2">
      <c r="P139" s="415" t="s">
        <v>654</v>
      </c>
      <c r="Q139" s="416" t="s">
        <v>653</v>
      </c>
      <c r="R139" s="415" t="s">
        <v>385</v>
      </c>
      <c r="S139" s="415" t="s">
        <v>387</v>
      </c>
      <c r="T139" s="417" t="s">
        <v>387</v>
      </c>
      <c r="U139"/>
      <c r="V139"/>
      <c r="W139"/>
      <c r="X139"/>
      <c r="Y139"/>
      <c r="Z139"/>
      <c r="AA139"/>
      <c r="AB139"/>
      <c r="AC139"/>
      <c r="AD139"/>
      <c r="AE139"/>
      <c r="AF139"/>
    </row>
    <row r="140" spans="16:32" s="232" customFormat="1" ht="25.5" x14ac:dyDescent="0.2">
      <c r="P140" s="415" t="s">
        <v>658</v>
      </c>
      <c r="Q140" s="416" t="s">
        <v>657</v>
      </c>
      <c r="R140" s="415" t="s">
        <v>385</v>
      </c>
      <c r="S140" s="415" t="s">
        <v>387</v>
      </c>
      <c r="T140" s="417" t="s">
        <v>387</v>
      </c>
      <c r="U140"/>
      <c r="V140"/>
      <c r="W140"/>
      <c r="X140"/>
      <c r="Y140"/>
      <c r="Z140"/>
      <c r="AA140"/>
      <c r="AB140"/>
      <c r="AC140"/>
      <c r="AD140"/>
      <c r="AE140"/>
      <c r="AF140"/>
    </row>
    <row r="141" spans="16:32" s="232" customFormat="1" ht="38.25" x14ac:dyDescent="0.2">
      <c r="P141" s="415" t="s">
        <v>553</v>
      </c>
      <c r="Q141" s="416" t="s">
        <v>552</v>
      </c>
      <c r="R141" s="415" t="s">
        <v>384</v>
      </c>
      <c r="S141" s="415" t="s">
        <v>554</v>
      </c>
      <c r="T141" s="417" t="s">
        <v>555</v>
      </c>
      <c r="U141"/>
      <c r="V141"/>
      <c r="W141"/>
      <c r="X141"/>
      <c r="Y141"/>
      <c r="Z141"/>
      <c r="AA141"/>
      <c r="AB141"/>
      <c r="AC141"/>
      <c r="AD141"/>
      <c r="AE141"/>
      <c r="AF141"/>
    </row>
    <row r="142" spans="16:32" s="232" customFormat="1" ht="25.5" x14ac:dyDescent="0.2">
      <c r="P142" s="419" t="s">
        <v>660</v>
      </c>
      <c r="Q142" s="420" t="s">
        <v>659</v>
      </c>
      <c r="R142" s="419" t="s">
        <v>385</v>
      </c>
      <c r="S142" s="419" t="s">
        <v>387</v>
      </c>
      <c r="T142" s="421" t="s">
        <v>387</v>
      </c>
      <c r="U142"/>
      <c r="V142"/>
      <c r="W142"/>
      <c r="X142"/>
      <c r="Y142"/>
      <c r="Z142"/>
      <c r="AA142"/>
      <c r="AB142"/>
      <c r="AC142"/>
      <c r="AD142"/>
      <c r="AE142"/>
      <c r="AF142"/>
    </row>
    <row r="143" spans="16:32" s="232" customFormat="1" ht="38.25" x14ac:dyDescent="0.2">
      <c r="P143" s="415" t="s">
        <v>447</v>
      </c>
      <c r="Q143" s="416" t="s">
        <v>446</v>
      </c>
      <c r="R143" s="415" t="s">
        <v>385</v>
      </c>
      <c r="S143" s="415" t="s">
        <v>448</v>
      </c>
      <c r="T143" s="417" t="s">
        <v>449</v>
      </c>
      <c r="U143"/>
      <c r="V143"/>
      <c r="W143"/>
      <c r="X143"/>
      <c r="Y143"/>
      <c r="Z143"/>
      <c r="AA143"/>
      <c r="AB143"/>
      <c r="AC143"/>
      <c r="AD143"/>
      <c r="AE143"/>
      <c r="AF143"/>
    </row>
    <row r="144" spans="16:32" s="232" customFormat="1" ht="26.25" thickBot="1" x14ac:dyDescent="0.25">
      <c r="P144" s="425" t="s">
        <v>636</v>
      </c>
      <c r="Q144" s="426" t="s">
        <v>635</v>
      </c>
      <c r="R144" s="425" t="s">
        <v>385</v>
      </c>
      <c r="S144" s="425" t="s">
        <v>387</v>
      </c>
      <c r="T144" s="427" t="s">
        <v>387</v>
      </c>
      <c r="U144"/>
      <c r="V144"/>
      <c r="W144"/>
      <c r="X144"/>
      <c r="Y144"/>
      <c r="Z144"/>
      <c r="AA144"/>
      <c r="AB144"/>
      <c r="AC144"/>
      <c r="AD144"/>
      <c r="AE144"/>
      <c r="AF144"/>
    </row>
    <row r="145" spans="16:20" s="232" customFormat="1" ht="38.25" x14ac:dyDescent="0.2">
      <c r="P145" s="419" t="s">
        <v>1101</v>
      </c>
      <c r="Q145" s="429" t="s">
        <v>1100</v>
      </c>
      <c r="R145" s="419" t="s">
        <v>388</v>
      </c>
      <c r="S145" s="419" t="s">
        <v>1102</v>
      </c>
      <c r="T145" s="419" t="s">
        <v>1103</v>
      </c>
    </row>
    <row r="146" spans="16:20" s="232" customFormat="1" ht="25.5" x14ac:dyDescent="0.2">
      <c r="P146" s="419" t="s">
        <v>1105</v>
      </c>
      <c r="Q146" s="429" t="s">
        <v>1104</v>
      </c>
      <c r="R146" s="419" t="s">
        <v>388</v>
      </c>
      <c r="S146" s="419" t="s">
        <v>1106</v>
      </c>
      <c r="T146" s="419" t="s">
        <v>1107</v>
      </c>
    </row>
    <row r="147" spans="16:20" s="232" customFormat="1" x14ac:dyDescent="0.2"/>
    <row r="148" spans="16:20" s="232" customFormat="1" x14ac:dyDescent="0.2"/>
    <row r="149" spans="16:20" s="232" customFormat="1" x14ac:dyDescent="0.2"/>
    <row r="150" spans="16:20" s="232" customFormat="1" x14ac:dyDescent="0.2"/>
    <row r="151" spans="16:20" s="232" customFormat="1" x14ac:dyDescent="0.2"/>
    <row r="152" spans="16:20" s="232" customFormat="1" x14ac:dyDescent="0.2"/>
    <row r="153" spans="16:20" s="232" customFormat="1" x14ac:dyDescent="0.2"/>
    <row r="154" spans="16:20" s="232" customFormat="1" x14ac:dyDescent="0.2"/>
    <row r="155" spans="16:20" s="232" customFormat="1" x14ac:dyDescent="0.2"/>
    <row r="156" spans="16:20" s="232" customFormat="1" x14ac:dyDescent="0.2"/>
    <row r="157" spans="16:20" s="232" customFormat="1" x14ac:dyDescent="0.2"/>
    <row r="158" spans="16:20" s="232" customFormat="1" x14ac:dyDescent="0.2"/>
    <row r="159" spans="16:20" s="232" customFormat="1" x14ac:dyDescent="0.2"/>
    <row r="160" spans="16:20" s="232" customFormat="1" x14ac:dyDescent="0.2"/>
    <row r="161" s="232" customFormat="1" x14ac:dyDescent="0.2"/>
    <row r="162" s="232" customFormat="1" x14ac:dyDescent="0.2"/>
    <row r="163" s="232" customFormat="1" x14ac:dyDescent="0.2"/>
    <row r="164" s="232" customFormat="1" x14ac:dyDescent="0.2"/>
    <row r="165" s="232" customFormat="1" x14ac:dyDescent="0.2"/>
    <row r="166" s="232" customFormat="1" x14ac:dyDescent="0.2"/>
    <row r="167" s="232" customFormat="1" x14ac:dyDescent="0.2"/>
    <row r="168" s="232" customFormat="1" x14ac:dyDescent="0.2"/>
    <row r="169" s="232" customFormat="1" x14ac:dyDescent="0.2"/>
    <row r="170" s="232" customFormat="1" x14ac:dyDescent="0.2"/>
    <row r="171" s="232" customFormat="1" x14ac:dyDescent="0.2"/>
    <row r="172" s="232" customFormat="1" x14ac:dyDescent="0.2"/>
    <row r="173" s="232" customFormat="1" x14ac:dyDescent="0.2"/>
    <row r="174" s="232" customFormat="1" x14ac:dyDescent="0.2"/>
    <row r="175" s="232" customFormat="1" x14ac:dyDescent="0.2"/>
    <row r="176" s="232" customFormat="1" x14ac:dyDescent="0.2"/>
    <row r="177" s="232" customFormat="1" x14ac:dyDescent="0.2"/>
    <row r="178" s="232" customFormat="1" x14ac:dyDescent="0.2"/>
    <row r="179" s="232" customFormat="1" x14ac:dyDescent="0.2"/>
    <row r="180" s="232" customFormat="1" x14ac:dyDescent="0.2"/>
    <row r="181" s="232" customFormat="1" x14ac:dyDescent="0.2"/>
    <row r="182" s="232" customFormat="1" x14ac:dyDescent="0.2"/>
    <row r="183" s="232" customFormat="1" x14ac:dyDescent="0.2"/>
    <row r="184" s="232" customFormat="1" x14ac:dyDescent="0.2"/>
    <row r="185" s="232" customFormat="1" x14ac:dyDescent="0.2"/>
    <row r="186" s="232" customFormat="1" x14ac:dyDescent="0.2"/>
    <row r="187" s="232" customFormat="1" x14ac:dyDescent="0.2"/>
    <row r="188" s="232" customFormat="1" x14ac:dyDescent="0.2"/>
    <row r="189" s="232" customFormat="1" x14ac:dyDescent="0.2"/>
    <row r="190" s="232" customFormat="1" x14ac:dyDescent="0.2"/>
    <row r="191" s="232" customFormat="1" x14ac:dyDescent="0.2"/>
    <row r="192" s="232" customFormat="1" x14ac:dyDescent="0.2"/>
    <row r="193" s="232" customFormat="1" x14ac:dyDescent="0.2"/>
    <row r="194" s="232" customFormat="1" x14ac:dyDescent="0.2"/>
    <row r="195" s="232" customFormat="1" x14ac:dyDescent="0.2"/>
    <row r="196" s="232" customFormat="1" x14ac:dyDescent="0.2"/>
    <row r="197" s="232" customFormat="1" x14ac:dyDescent="0.2"/>
    <row r="198" s="232" customFormat="1" x14ac:dyDescent="0.2"/>
    <row r="199" s="232" customFormat="1" x14ac:dyDescent="0.2"/>
    <row r="200" s="232" customFormat="1" x14ac:dyDescent="0.2"/>
    <row r="201" s="232" customFormat="1" x14ac:dyDescent="0.2"/>
    <row r="202" s="232" customFormat="1" x14ac:dyDescent="0.2"/>
    <row r="203" s="232" customFormat="1" x14ac:dyDescent="0.2"/>
    <row r="204" s="232" customFormat="1" x14ac:dyDescent="0.2"/>
    <row r="205" s="232" customFormat="1" x14ac:dyDescent="0.2"/>
    <row r="206" s="232" customFormat="1" x14ac:dyDescent="0.2"/>
    <row r="207" s="232" customFormat="1" x14ac:dyDescent="0.2"/>
    <row r="208" s="232" customFormat="1" x14ac:dyDescent="0.2"/>
    <row r="209" s="232" customFormat="1" x14ac:dyDescent="0.2"/>
    <row r="210" s="232" customFormat="1" x14ac:dyDescent="0.2"/>
    <row r="211" s="232" customFormat="1" x14ac:dyDescent="0.2"/>
    <row r="212" s="232" customFormat="1" x14ac:dyDescent="0.2"/>
    <row r="213" s="232" customFormat="1" x14ac:dyDescent="0.2"/>
    <row r="214" s="232" customFormat="1" x14ac:dyDescent="0.2"/>
    <row r="215" s="232" customFormat="1" x14ac:dyDescent="0.2"/>
    <row r="216" s="232" customFormat="1" x14ac:dyDescent="0.2"/>
    <row r="217" s="232" customFormat="1" x14ac:dyDescent="0.2"/>
    <row r="218" s="232" customFormat="1" x14ac:dyDescent="0.2"/>
    <row r="219" s="232" customFormat="1" x14ac:dyDescent="0.2"/>
    <row r="220" s="232" customFormat="1" x14ac:dyDescent="0.2"/>
    <row r="221" s="232" customFormat="1" x14ac:dyDescent="0.2"/>
    <row r="222" s="232" customFormat="1" x14ac:dyDescent="0.2"/>
    <row r="223" s="232" customFormat="1" x14ac:dyDescent="0.2"/>
    <row r="224" s="232" customFormat="1" x14ac:dyDescent="0.2"/>
    <row r="225" s="232" customFormat="1" x14ac:dyDescent="0.2"/>
    <row r="226" s="232" customFormat="1" x14ac:dyDescent="0.2"/>
    <row r="227" s="232" customFormat="1" x14ac:dyDescent="0.2"/>
    <row r="228" s="232" customFormat="1" x14ac:dyDescent="0.2"/>
    <row r="229" s="232" customFormat="1" x14ac:dyDescent="0.2"/>
    <row r="230" s="232" customFormat="1" x14ac:dyDescent="0.2"/>
    <row r="231" s="232" customFormat="1" x14ac:dyDescent="0.2"/>
    <row r="232" s="232" customFormat="1" x14ac:dyDescent="0.2"/>
    <row r="233" s="232" customFormat="1" x14ac:dyDescent="0.2"/>
    <row r="234" s="232" customFormat="1" x14ac:dyDescent="0.2"/>
    <row r="235" s="232" customFormat="1" x14ac:dyDescent="0.2"/>
    <row r="236" s="232" customFormat="1" x14ac:dyDescent="0.2"/>
    <row r="237" s="232" customFormat="1" x14ac:dyDescent="0.2"/>
    <row r="238" s="232" customFormat="1" x14ac:dyDescent="0.2"/>
    <row r="239" s="232" customFormat="1" x14ac:dyDescent="0.2"/>
    <row r="240" s="232" customFormat="1" x14ac:dyDescent="0.2"/>
    <row r="241" s="232" customFormat="1" x14ac:dyDescent="0.2"/>
    <row r="242" s="232" customFormat="1" x14ac:dyDescent="0.2"/>
    <row r="243" s="232" customFormat="1" x14ac:dyDescent="0.2"/>
    <row r="244" s="232" customFormat="1" x14ac:dyDescent="0.2"/>
    <row r="245" s="232" customFormat="1" x14ac:dyDescent="0.2"/>
    <row r="246" s="232" customFormat="1" x14ac:dyDescent="0.2"/>
    <row r="247" s="232" customFormat="1" x14ac:dyDescent="0.2"/>
    <row r="248" s="232" customFormat="1" x14ac:dyDescent="0.2"/>
    <row r="249" s="232" customFormat="1" x14ac:dyDescent="0.2"/>
    <row r="250" s="232" customFormat="1" x14ac:dyDescent="0.2"/>
    <row r="251" s="232" customFormat="1" x14ac:dyDescent="0.2"/>
    <row r="252" s="232" customFormat="1" x14ac:dyDescent="0.2"/>
    <row r="253" s="232" customFormat="1" x14ac:dyDescent="0.2"/>
    <row r="254" s="232" customFormat="1" x14ac:dyDescent="0.2"/>
    <row r="255" s="232" customFormat="1" x14ac:dyDescent="0.2"/>
    <row r="256" s="232" customFormat="1" x14ac:dyDescent="0.2"/>
    <row r="257" s="232" customFormat="1" x14ac:dyDescent="0.2"/>
    <row r="258" s="232" customFormat="1" x14ac:dyDescent="0.2"/>
    <row r="259" s="232" customFormat="1" x14ac:dyDescent="0.2"/>
    <row r="260" s="232" customFormat="1" x14ac:dyDescent="0.2"/>
    <row r="261" s="232" customFormat="1" x14ac:dyDescent="0.2"/>
    <row r="262" s="232" customFormat="1" x14ac:dyDescent="0.2"/>
    <row r="263" s="232" customFormat="1" x14ac:dyDescent="0.2"/>
    <row r="264" s="232" customFormat="1" x14ac:dyDescent="0.2"/>
    <row r="265" s="232" customFormat="1" x14ac:dyDescent="0.2"/>
    <row r="266" s="232" customFormat="1" x14ac:dyDescent="0.2"/>
    <row r="267" s="232" customFormat="1" x14ac:dyDescent="0.2"/>
    <row r="268" s="232" customFormat="1" x14ac:dyDescent="0.2"/>
    <row r="269" s="232" customFormat="1" x14ac:dyDescent="0.2"/>
    <row r="270" s="232" customFormat="1" x14ac:dyDescent="0.2"/>
    <row r="271" s="232" customFormat="1" x14ac:dyDescent="0.2"/>
    <row r="272" s="232" customFormat="1" x14ac:dyDescent="0.2"/>
    <row r="273" s="232" customFormat="1" x14ac:dyDescent="0.2"/>
    <row r="274" s="232" customFormat="1" x14ac:dyDescent="0.2"/>
    <row r="275" s="232" customFormat="1" x14ac:dyDescent="0.2"/>
    <row r="276" s="232" customFormat="1" x14ac:dyDescent="0.2"/>
    <row r="277" s="232" customFormat="1" x14ac:dyDescent="0.2"/>
    <row r="278" s="232" customFormat="1" x14ac:dyDescent="0.2"/>
    <row r="279" s="232" customFormat="1" x14ac:dyDescent="0.2"/>
    <row r="280" s="232" customFormat="1" x14ac:dyDescent="0.2"/>
    <row r="281" s="232" customFormat="1" x14ac:dyDescent="0.2"/>
    <row r="282" s="232" customFormat="1" x14ac:dyDescent="0.2"/>
    <row r="283" s="232" customFormat="1" x14ac:dyDescent="0.2"/>
    <row r="284" s="232" customFormat="1" x14ac:dyDescent="0.2"/>
    <row r="285" s="232" customFormat="1" x14ac:dyDescent="0.2"/>
    <row r="286" s="232" customFormat="1" x14ac:dyDescent="0.2"/>
    <row r="287" s="232" customFormat="1" x14ac:dyDescent="0.2"/>
    <row r="288" s="232" customFormat="1" x14ac:dyDescent="0.2"/>
    <row r="289" s="232" customFormat="1" x14ac:dyDescent="0.2"/>
    <row r="290" s="232" customFormat="1" x14ac:dyDescent="0.2"/>
    <row r="291" s="232" customFormat="1" x14ac:dyDescent="0.2"/>
    <row r="292" s="232" customFormat="1" x14ac:dyDescent="0.2"/>
    <row r="293" s="232" customFormat="1" x14ac:dyDescent="0.2"/>
    <row r="294" s="232" customFormat="1" x14ac:dyDescent="0.2"/>
    <row r="295" s="232" customFormat="1" x14ac:dyDescent="0.2"/>
    <row r="296" s="232" customFormat="1" x14ac:dyDescent="0.2"/>
    <row r="297" s="232" customFormat="1" x14ac:dyDescent="0.2"/>
    <row r="298" s="232" customFormat="1" x14ac:dyDescent="0.2"/>
    <row r="299" s="232" customFormat="1" x14ac:dyDescent="0.2"/>
    <row r="300" s="232" customFormat="1" x14ac:dyDescent="0.2"/>
    <row r="301" s="232" customFormat="1" x14ac:dyDescent="0.2"/>
    <row r="302" s="232" customFormat="1" x14ac:dyDescent="0.2"/>
    <row r="303" s="232" customFormat="1" x14ac:dyDescent="0.2"/>
    <row r="304" s="232" customFormat="1" x14ac:dyDescent="0.2"/>
    <row r="305" s="232" customFormat="1" x14ac:dyDescent="0.2"/>
    <row r="306" s="232" customFormat="1" x14ac:dyDescent="0.2"/>
    <row r="307" s="232" customFormat="1" x14ac:dyDescent="0.2"/>
    <row r="308" s="232" customFormat="1" x14ac:dyDescent="0.2"/>
    <row r="309" s="232" customFormat="1" x14ac:dyDescent="0.2"/>
    <row r="310" s="232" customFormat="1" x14ac:dyDescent="0.2"/>
    <row r="311" s="232" customFormat="1" x14ac:dyDescent="0.2"/>
    <row r="312" s="232" customFormat="1" x14ac:dyDescent="0.2"/>
    <row r="313" s="232" customFormat="1" x14ac:dyDescent="0.2"/>
    <row r="314" s="232" customFormat="1" x14ac:dyDescent="0.2"/>
    <row r="315" s="232" customFormat="1" x14ac:dyDescent="0.2"/>
    <row r="316" s="232" customFormat="1" x14ac:dyDescent="0.2"/>
    <row r="317" s="232" customFormat="1" x14ac:dyDescent="0.2"/>
    <row r="318" s="232" customFormat="1" x14ac:dyDescent="0.2"/>
    <row r="319" s="232" customFormat="1" x14ac:dyDescent="0.2"/>
    <row r="320" s="232" customFormat="1" x14ac:dyDescent="0.2"/>
    <row r="321" s="232" customFormat="1" x14ac:dyDescent="0.2"/>
    <row r="322" s="232" customFormat="1" x14ac:dyDescent="0.2"/>
    <row r="323" s="232" customFormat="1" x14ac:dyDescent="0.2"/>
    <row r="324" s="232" customFormat="1" x14ac:dyDescent="0.2"/>
    <row r="325" s="232" customFormat="1" x14ac:dyDescent="0.2"/>
    <row r="326" s="232" customFormat="1" x14ac:dyDescent="0.2"/>
    <row r="327" s="232" customFormat="1" x14ac:dyDescent="0.2"/>
    <row r="328" s="232" customFormat="1" x14ac:dyDescent="0.2"/>
    <row r="329" s="232" customFormat="1" x14ac:dyDescent="0.2"/>
    <row r="330" s="232" customFormat="1" x14ac:dyDescent="0.2"/>
    <row r="331" s="232" customFormat="1" x14ac:dyDescent="0.2"/>
    <row r="332" s="232" customFormat="1" x14ac:dyDescent="0.2"/>
    <row r="333" s="232" customFormat="1" x14ac:dyDescent="0.2"/>
    <row r="334" s="232" customFormat="1" x14ac:dyDescent="0.2"/>
    <row r="335" s="232" customFormat="1" x14ac:dyDescent="0.2"/>
    <row r="336" s="232" customFormat="1" x14ac:dyDescent="0.2"/>
    <row r="337" s="232" customFormat="1" x14ac:dyDescent="0.2"/>
    <row r="338" s="232" customFormat="1" x14ac:dyDescent="0.2"/>
    <row r="339" s="232" customFormat="1" x14ac:dyDescent="0.2"/>
    <row r="340" s="232" customFormat="1" x14ac:dyDescent="0.2"/>
    <row r="341" s="232" customFormat="1" x14ac:dyDescent="0.2"/>
    <row r="342" s="232" customFormat="1" x14ac:dyDescent="0.2"/>
    <row r="343" s="232" customFormat="1" x14ac:dyDescent="0.2"/>
    <row r="344" s="232" customFormat="1" x14ac:dyDescent="0.2"/>
    <row r="345" s="232" customFormat="1" x14ac:dyDescent="0.2"/>
    <row r="346" s="232" customFormat="1" x14ac:dyDescent="0.2"/>
    <row r="347" s="232" customFormat="1" x14ac:dyDescent="0.2"/>
    <row r="348" s="232" customFormat="1" x14ac:dyDescent="0.2"/>
    <row r="349" s="232" customFormat="1" x14ac:dyDescent="0.2"/>
    <row r="350" s="232" customFormat="1" x14ac:dyDescent="0.2"/>
    <row r="351" s="232" customFormat="1" x14ac:dyDescent="0.2"/>
    <row r="352" s="232" customFormat="1" x14ac:dyDescent="0.2"/>
    <row r="353" s="232" customFormat="1" x14ac:dyDescent="0.2"/>
    <row r="354" s="232" customFormat="1" x14ac:dyDescent="0.2"/>
    <row r="355" s="232" customFormat="1" x14ac:dyDescent="0.2"/>
    <row r="356" s="232" customFormat="1" x14ac:dyDescent="0.2"/>
    <row r="357" s="232" customFormat="1" x14ac:dyDescent="0.2"/>
    <row r="358" s="232" customFormat="1" x14ac:dyDescent="0.2"/>
    <row r="359" s="232" customFormat="1" x14ac:dyDescent="0.2"/>
    <row r="360" s="232" customFormat="1" x14ac:dyDescent="0.2"/>
    <row r="361" s="232" customFormat="1" x14ac:dyDescent="0.2"/>
    <row r="362" s="232" customFormat="1" x14ac:dyDescent="0.2"/>
    <row r="363" s="232" customFormat="1" x14ac:dyDescent="0.2"/>
    <row r="364" s="232" customFormat="1" x14ac:dyDescent="0.2"/>
    <row r="365" s="232" customFormat="1" x14ac:dyDescent="0.2"/>
    <row r="366" s="232" customFormat="1" x14ac:dyDescent="0.2"/>
    <row r="367" s="232" customFormat="1" x14ac:dyDescent="0.2"/>
    <row r="368" s="232" customFormat="1" x14ac:dyDescent="0.2"/>
    <row r="369" s="232" customFormat="1" x14ac:dyDescent="0.2"/>
    <row r="370" s="232" customFormat="1" x14ac:dyDescent="0.2"/>
    <row r="371" s="232" customFormat="1" x14ac:dyDescent="0.2"/>
    <row r="372" s="232" customFormat="1" x14ac:dyDescent="0.2"/>
    <row r="373" s="232" customFormat="1" x14ac:dyDescent="0.2"/>
    <row r="374" s="232" customFormat="1" x14ac:dyDescent="0.2"/>
    <row r="375" s="232" customFormat="1" x14ac:dyDescent="0.2"/>
    <row r="376" s="232" customFormat="1" x14ac:dyDescent="0.2"/>
    <row r="377" s="232" customFormat="1" x14ac:dyDescent="0.2"/>
    <row r="378" s="232" customFormat="1" x14ac:dyDescent="0.2"/>
    <row r="379" s="232" customFormat="1" x14ac:dyDescent="0.2"/>
    <row r="380" s="232" customFormat="1" x14ac:dyDescent="0.2"/>
    <row r="381" s="232" customFormat="1" x14ac:dyDescent="0.2"/>
    <row r="382" s="232" customFormat="1" x14ac:dyDescent="0.2"/>
    <row r="383" s="232" customFormat="1" x14ac:dyDescent="0.2"/>
    <row r="384" s="232" customFormat="1" x14ac:dyDescent="0.2"/>
    <row r="385" s="232" customFormat="1" x14ac:dyDescent="0.2"/>
    <row r="386" s="232" customFormat="1" x14ac:dyDescent="0.2"/>
    <row r="387" s="232" customFormat="1" x14ac:dyDescent="0.2"/>
    <row r="388" s="232" customFormat="1" x14ac:dyDescent="0.2"/>
    <row r="389" s="232" customFormat="1" x14ac:dyDescent="0.2"/>
    <row r="390" s="232" customFormat="1" x14ac:dyDescent="0.2"/>
    <row r="391" s="232" customFormat="1" x14ac:dyDescent="0.2"/>
    <row r="392" s="232" customFormat="1" x14ac:dyDescent="0.2"/>
    <row r="393" s="232" customFormat="1" x14ac:dyDescent="0.2"/>
    <row r="394" s="232" customFormat="1" x14ac:dyDescent="0.2"/>
    <row r="395" s="232" customFormat="1" x14ac:dyDescent="0.2"/>
    <row r="396" s="232" customFormat="1" x14ac:dyDescent="0.2"/>
    <row r="397" s="232" customFormat="1" x14ac:dyDescent="0.2"/>
    <row r="398" s="232" customFormat="1" x14ac:dyDescent="0.2"/>
    <row r="399" s="232" customFormat="1" x14ac:dyDescent="0.2"/>
    <row r="400" s="232" customFormat="1" x14ac:dyDescent="0.2"/>
    <row r="401" s="232" customFormat="1" x14ac:dyDescent="0.2"/>
    <row r="402" s="232" customFormat="1" x14ac:dyDescent="0.2"/>
    <row r="403" s="232" customFormat="1" x14ac:dyDescent="0.2"/>
    <row r="404" s="232" customFormat="1" x14ac:dyDescent="0.2"/>
    <row r="405" s="232" customFormat="1" x14ac:dyDescent="0.2"/>
    <row r="406" s="232" customFormat="1" x14ac:dyDescent="0.2"/>
    <row r="407" s="232" customFormat="1" x14ac:dyDescent="0.2"/>
    <row r="408" s="232" customFormat="1" x14ac:dyDescent="0.2"/>
    <row r="409" s="232" customFormat="1" x14ac:dyDescent="0.2"/>
    <row r="410" s="232" customFormat="1" x14ac:dyDescent="0.2"/>
    <row r="411" s="232" customFormat="1" x14ac:dyDescent="0.2"/>
    <row r="412" s="232" customFormat="1" x14ac:dyDescent="0.2"/>
    <row r="413" s="232" customFormat="1" x14ac:dyDescent="0.2"/>
    <row r="414" s="232" customFormat="1" x14ac:dyDescent="0.2"/>
    <row r="415" s="232" customFormat="1" x14ac:dyDescent="0.2"/>
    <row r="416" s="232" customFormat="1" x14ac:dyDescent="0.2"/>
    <row r="417" s="232" customFormat="1" x14ac:dyDescent="0.2"/>
    <row r="418" s="232" customFormat="1" x14ac:dyDescent="0.2"/>
    <row r="419" s="232" customFormat="1" x14ac:dyDescent="0.2"/>
    <row r="420" s="232" customFormat="1" x14ac:dyDescent="0.2"/>
    <row r="421" s="232" customFormat="1" x14ac:dyDescent="0.2"/>
    <row r="422" s="232" customFormat="1" x14ac:dyDescent="0.2"/>
    <row r="423" s="232" customFormat="1" x14ac:dyDescent="0.2"/>
    <row r="424" s="232" customFormat="1" x14ac:dyDescent="0.2"/>
    <row r="425" s="232" customFormat="1" x14ac:dyDescent="0.2"/>
    <row r="426" s="232" customFormat="1" x14ac:dyDescent="0.2"/>
    <row r="427" s="232" customFormat="1" x14ac:dyDescent="0.2"/>
    <row r="428" s="232" customFormat="1" x14ac:dyDescent="0.2"/>
    <row r="429" s="232" customFormat="1" x14ac:dyDescent="0.2"/>
    <row r="430" s="232" customFormat="1" x14ac:dyDescent="0.2"/>
    <row r="431" s="232" customFormat="1" x14ac:dyDescent="0.2"/>
    <row r="432" s="232" customFormat="1" x14ac:dyDescent="0.2"/>
    <row r="433" s="232" customFormat="1" x14ac:dyDescent="0.2"/>
    <row r="434" s="232" customFormat="1" x14ac:dyDescent="0.2"/>
    <row r="435" s="232" customFormat="1" x14ac:dyDescent="0.2"/>
    <row r="436" s="232" customFormat="1" x14ac:dyDescent="0.2"/>
    <row r="437" s="232" customFormat="1" x14ac:dyDescent="0.2"/>
    <row r="438" s="232" customFormat="1" x14ac:dyDescent="0.2"/>
    <row r="439" s="232" customFormat="1" x14ac:dyDescent="0.2"/>
    <row r="440" s="232" customFormat="1" x14ac:dyDescent="0.2"/>
    <row r="441" s="232" customFormat="1" x14ac:dyDescent="0.2"/>
    <row r="442" s="232" customFormat="1" x14ac:dyDescent="0.2"/>
    <row r="443" s="232" customFormat="1" x14ac:dyDescent="0.2"/>
    <row r="444" s="232" customFormat="1" x14ac:dyDescent="0.2"/>
    <row r="445" s="232" customFormat="1" x14ac:dyDescent="0.2"/>
    <row r="446" s="232" customFormat="1" x14ac:dyDescent="0.2"/>
    <row r="447" s="232" customFormat="1" x14ac:dyDescent="0.2"/>
    <row r="448" s="232" customFormat="1" x14ac:dyDescent="0.2"/>
    <row r="449" s="232" customFormat="1" x14ac:dyDescent="0.2"/>
    <row r="450" s="232" customFormat="1" x14ac:dyDescent="0.2"/>
    <row r="451" s="232" customFormat="1" x14ac:dyDescent="0.2"/>
    <row r="452" s="232" customFormat="1" x14ac:dyDescent="0.2"/>
    <row r="453" s="232" customFormat="1" x14ac:dyDescent="0.2"/>
    <row r="454" s="232" customFormat="1" x14ac:dyDescent="0.2"/>
    <row r="455" s="232" customFormat="1" x14ac:dyDescent="0.2"/>
    <row r="456" s="232" customFormat="1" x14ac:dyDescent="0.2"/>
    <row r="457" s="232" customFormat="1" x14ac:dyDescent="0.2"/>
    <row r="458" s="232" customFormat="1" x14ac:dyDescent="0.2"/>
    <row r="459" s="232" customFormat="1" x14ac:dyDescent="0.2"/>
    <row r="460" s="232" customFormat="1" x14ac:dyDescent="0.2"/>
    <row r="461" s="232" customFormat="1" x14ac:dyDescent="0.2"/>
    <row r="462" s="232" customFormat="1" x14ac:dyDescent="0.2"/>
    <row r="463" s="232" customFormat="1" x14ac:dyDescent="0.2"/>
    <row r="464" s="232" customFormat="1" x14ac:dyDescent="0.2"/>
    <row r="465" s="232" customFormat="1" x14ac:dyDescent="0.2"/>
    <row r="466" s="232" customFormat="1" x14ac:dyDescent="0.2"/>
    <row r="467" s="232" customFormat="1" x14ac:dyDescent="0.2"/>
    <row r="468" s="232" customFormat="1" x14ac:dyDescent="0.2"/>
    <row r="469" s="232" customFormat="1" x14ac:dyDescent="0.2"/>
    <row r="470" s="232" customFormat="1" x14ac:dyDescent="0.2"/>
    <row r="471" s="232" customFormat="1" x14ac:dyDescent="0.2"/>
    <row r="472" s="232" customFormat="1" x14ac:dyDescent="0.2"/>
    <row r="473" s="232" customFormat="1" x14ac:dyDescent="0.2"/>
    <row r="474" s="232" customFormat="1" x14ac:dyDescent="0.2"/>
    <row r="475" s="232" customFormat="1" x14ac:dyDescent="0.2"/>
    <row r="476" s="232" customFormat="1" x14ac:dyDescent="0.2"/>
    <row r="477" s="232" customFormat="1" x14ac:dyDescent="0.2"/>
    <row r="478" s="232" customFormat="1" x14ac:dyDescent="0.2"/>
    <row r="479" s="232" customFormat="1" x14ac:dyDescent="0.2"/>
    <row r="480" s="232" customFormat="1" x14ac:dyDescent="0.2"/>
    <row r="481" s="232" customFormat="1" x14ac:dyDescent="0.2"/>
    <row r="482" s="232" customFormat="1" x14ac:dyDescent="0.2"/>
    <row r="483" s="232" customFormat="1" x14ac:dyDescent="0.2"/>
    <row r="484" s="232" customFormat="1" x14ac:dyDescent="0.2"/>
    <row r="485" s="232" customFormat="1" x14ac:dyDescent="0.2"/>
    <row r="486" s="232" customFormat="1" x14ac:dyDescent="0.2"/>
    <row r="487" s="232" customFormat="1" x14ac:dyDescent="0.2"/>
    <row r="488" s="232" customFormat="1" x14ac:dyDescent="0.2"/>
    <row r="489" s="232" customFormat="1" x14ac:dyDescent="0.2"/>
    <row r="490" s="232" customFormat="1" x14ac:dyDescent="0.2"/>
    <row r="491" s="232" customFormat="1" x14ac:dyDescent="0.2"/>
    <row r="492" s="232" customFormat="1" x14ac:dyDescent="0.2"/>
    <row r="493" s="232" customFormat="1" x14ac:dyDescent="0.2"/>
    <row r="494" s="232" customFormat="1" x14ac:dyDescent="0.2"/>
    <row r="495" s="232" customFormat="1" x14ac:dyDescent="0.2"/>
    <row r="496" s="232" customFormat="1" x14ac:dyDescent="0.2"/>
    <row r="497" s="232" customFormat="1" x14ac:dyDescent="0.2"/>
    <row r="498" s="232" customFormat="1" x14ac:dyDescent="0.2"/>
    <row r="499" s="232" customFormat="1" x14ac:dyDescent="0.2"/>
    <row r="500" s="232" customFormat="1" x14ac:dyDescent="0.2"/>
    <row r="501" s="232" customFormat="1" x14ac:dyDescent="0.2"/>
    <row r="502" s="232" customFormat="1" x14ac:dyDescent="0.2"/>
    <row r="503" s="232" customFormat="1" x14ac:dyDescent="0.2"/>
    <row r="504" s="232" customFormat="1" x14ac:dyDescent="0.2"/>
    <row r="505" s="232" customFormat="1" x14ac:dyDescent="0.2"/>
    <row r="506" s="232" customFormat="1" x14ac:dyDescent="0.2"/>
    <row r="507" s="232" customFormat="1" x14ac:dyDescent="0.2"/>
    <row r="508" s="232" customFormat="1" x14ac:dyDescent="0.2"/>
    <row r="509" s="232" customFormat="1" x14ac:dyDescent="0.2"/>
    <row r="510" s="232" customFormat="1" x14ac:dyDescent="0.2"/>
    <row r="511" s="232" customFormat="1" x14ac:dyDescent="0.2"/>
    <row r="512" s="232" customFormat="1" x14ac:dyDescent="0.2"/>
    <row r="513" s="232" customFormat="1" x14ac:dyDescent="0.2"/>
    <row r="514" s="232" customFormat="1" x14ac:dyDescent="0.2"/>
    <row r="515" s="232" customFormat="1" x14ac:dyDescent="0.2"/>
    <row r="516" s="232" customFormat="1" x14ac:dyDescent="0.2"/>
    <row r="517" s="232" customFormat="1" x14ac:dyDescent="0.2"/>
    <row r="518" s="232" customFormat="1" x14ac:dyDescent="0.2"/>
    <row r="519" s="232" customFormat="1" x14ac:dyDescent="0.2"/>
    <row r="520" s="232" customFormat="1" x14ac:dyDescent="0.2"/>
    <row r="521" s="232" customFormat="1" x14ac:dyDescent="0.2"/>
    <row r="522" s="232" customFormat="1" x14ac:dyDescent="0.2"/>
    <row r="523" s="232" customFormat="1" x14ac:dyDescent="0.2"/>
    <row r="524" s="232" customFormat="1" x14ac:dyDescent="0.2"/>
    <row r="525" s="232" customFormat="1" x14ac:dyDescent="0.2"/>
    <row r="526" s="232" customFormat="1" x14ac:dyDescent="0.2"/>
    <row r="527" s="232" customFormat="1" x14ac:dyDescent="0.2"/>
    <row r="528" s="232" customFormat="1" x14ac:dyDescent="0.2"/>
    <row r="529" s="232" customFormat="1" x14ac:dyDescent="0.2"/>
    <row r="530" s="232" customFormat="1" x14ac:dyDescent="0.2"/>
    <row r="531" s="232" customFormat="1" x14ac:dyDescent="0.2"/>
    <row r="532" s="232" customFormat="1" x14ac:dyDescent="0.2"/>
    <row r="533" s="232" customFormat="1" x14ac:dyDescent="0.2"/>
    <row r="534" s="232" customFormat="1" x14ac:dyDescent="0.2"/>
    <row r="535" s="232" customFormat="1" x14ac:dyDescent="0.2"/>
    <row r="536" s="232" customFormat="1" x14ac:dyDescent="0.2"/>
    <row r="537" s="232" customFormat="1" x14ac:dyDescent="0.2"/>
    <row r="538" s="232" customFormat="1" x14ac:dyDescent="0.2"/>
    <row r="539" s="232" customFormat="1" x14ac:dyDescent="0.2"/>
    <row r="540" s="232" customFormat="1" x14ac:dyDescent="0.2"/>
    <row r="541" s="232" customFormat="1" x14ac:dyDescent="0.2"/>
    <row r="542" s="232" customFormat="1" x14ac:dyDescent="0.2"/>
    <row r="543" s="232" customFormat="1" x14ac:dyDescent="0.2"/>
    <row r="544" s="232" customFormat="1" x14ac:dyDescent="0.2"/>
    <row r="545" s="232" customFormat="1" x14ac:dyDescent="0.2"/>
    <row r="546" s="232" customFormat="1" x14ac:dyDescent="0.2"/>
    <row r="547" s="232" customFormat="1" x14ac:dyDescent="0.2"/>
    <row r="548" s="232" customFormat="1" x14ac:dyDescent="0.2"/>
    <row r="549" s="232" customFormat="1" x14ac:dyDescent="0.2"/>
    <row r="550" s="232" customFormat="1" x14ac:dyDescent="0.2"/>
    <row r="551" s="232" customFormat="1" x14ac:dyDescent="0.2"/>
    <row r="552" s="232" customFormat="1" x14ac:dyDescent="0.2"/>
    <row r="553" s="232" customFormat="1" x14ac:dyDescent="0.2"/>
    <row r="554" s="232" customFormat="1" x14ac:dyDescent="0.2"/>
    <row r="555" s="232" customFormat="1" x14ac:dyDescent="0.2"/>
    <row r="556" s="232" customFormat="1" x14ac:dyDescent="0.2"/>
    <row r="557" s="232" customFormat="1" x14ac:dyDescent="0.2"/>
    <row r="558" s="232" customFormat="1" x14ac:dyDescent="0.2"/>
    <row r="559" s="232" customFormat="1" x14ac:dyDescent="0.2"/>
    <row r="560" s="232" customFormat="1" x14ac:dyDescent="0.2"/>
    <row r="561" s="232" customFormat="1" x14ac:dyDescent="0.2"/>
    <row r="562" s="232" customFormat="1" x14ac:dyDescent="0.2"/>
    <row r="563" s="232" customFormat="1" x14ac:dyDescent="0.2"/>
    <row r="564" s="232" customFormat="1" x14ac:dyDescent="0.2"/>
    <row r="565" s="232" customFormat="1" x14ac:dyDescent="0.2"/>
    <row r="566" s="232" customFormat="1" x14ac:dyDescent="0.2"/>
    <row r="567" s="232" customFormat="1" x14ac:dyDescent="0.2"/>
    <row r="568" s="232" customFormat="1" x14ac:dyDescent="0.2"/>
    <row r="569" s="232" customFormat="1" x14ac:dyDescent="0.2"/>
    <row r="570" s="232" customFormat="1" x14ac:dyDescent="0.2"/>
    <row r="571" s="232" customFormat="1" x14ac:dyDescent="0.2"/>
    <row r="572" s="232" customFormat="1" x14ac:dyDescent="0.2"/>
    <row r="573" s="232" customFormat="1" x14ac:dyDescent="0.2"/>
    <row r="574" s="232" customFormat="1" x14ac:dyDescent="0.2"/>
    <row r="575" s="232" customFormat="1" x14ac:dyDescent="0.2"/>
    <row r="576" s="232" customFormat="1" x14ac:dyDescent="0.2"/>
    <row r="577" s="232" customFormat="1" x14ac:dyDescent="0.2"/>
    <row r="578" s="232" customFormat="1" x14ac:dyDescent="0.2"/>
    <row r="579" s="232" customFormat="1" x14ac:dyDescent="0.2"/>
    <row r="580" s="232" customFormat="1" x14ac:dyDescent="0.2"/>
    <row r="581" s="232" customFormat="1" x14ac:dyDescent="0.2"/>
    <row r="582" s="232" customFormat="1" x14ac:dyDescent="0.2"/>
    <row r="583" s="232" customFormat="1" x14ac:dyDescent="0.2"/>
    <row r="584" s="232" customFormat="1" x14ac:dyDescent="0.2"/>
    <row r="585" s="232" customFormat="1" x14ac:dyDescent="0.2"/>
    <row r="586" s="232" customFormat="1" x14ac:dyDescent="0.2"/>
    <row r="587" s="232" customFormat="1" x14ac:dyDescent="0.2"/>
    <row r="588" s="232" customFormat="1" x14ac:dyDescent="0.2"/>
    <row r="589" s="232" customFormat="1" x14ac:dyDescent="0.2"/>
    <row r="590" s="232" customFormat="1" x14ac:dyDescent="0.2"/>
    <row r="591" s="232" customFormat="1" x14ac:dyDescent="0.2"/>
    <row r="592" s="232" customFormat="1" x14ac:dyDescent="0.2"/>
    <row r="593" s="232" customFormat="1" x14ac:dyDescent="0.2"/>
    <row r="594" s="232" customFormat="1" x14ac:dyDescent="0.2"/>
    <row r="595" s="232" customFormat="1" x14ac:dyDescent="0.2"/>
    <row r="596" s="232" customFormat="1" x14ac:dyDescent="0.2"/>
    <row r="597" s="232" customFormat="1" x14ac:dyDescent="0.2"/>
    <row r="598" s="232" customFormat="1" x14ac:dyDescent="0.2"/>
    <row r="599" s="232" customFormat="1" x14ac:dyDescent="0.2"/>
    <row r="600" s="232" customFormat="1" x14ac:dyDescent="0.2"/>
    <row r="601" s="232" customFormat="1" x14ac:dyDescent="0.2"/>
    <row r="602" s="232" customFormat="1" x14ac:dyDescent="0.2"/>
    <row r="603" s="232" customFormat="1" x14ac:dyDescent="0.2"/>
    <row r="604" s="232" customFormat="1" x14ac:dyDescent="0.2"/>
    <row r="605" s="232" customFormat="1" x14ac:dyDescent="0.2"/>
    <row r="606" s="232" customFormat="1" x14ac:dyDescent="0.2"/>
    <row r="607" s="232" customFormat="1" x14ac:dyDescent="0.2"/>
    <row r="608" s="232" customFormat="1" x14ac:dyDescent="0.2"/>
    <row r="609" s="232" customFormat="1" x14ac:dyDescent="0.2"/>
    <row r="610" s="232" customFormat="1" x14ac:dyDescent="0.2"/>
    <row r="611" s="232" customFormat="1" x14ac:dyDescent="0.2"/>
    <row r="612" s="232" customFormat="1" x14ac:dyDescent="0.2"/>
    <row r="613" s="232" customFormat="1" x14ac:dyDescent="0.2"/>
    <row r="614" s="232" customFormat="1" x14ac:dyDescent="0.2"/>
    <row r="615" s="232" customFormat="1" x14ac:dyDescent="0.2"/>
    <row r="616" s="232" customFormat="1" x14ac:dyDescent="0.2"/>
    <row r="617" s="232" customFormat="1" x14ac:dyDescent="0.2"/>
    <row r="618" s="232" customFormat="1" x14ac:dyDescent="0.2"/>
    <row r="619" s="232" customFormat="1" x14ac:dyDescent="0.2"/>
    <row r="620" s="232" customFormat="1" x14ac:dyDescent="0.2"/>
    <row r="621" s="232" customFormat="1" x14ac:dyDescent="0.2"/>
    <row r="622" s="232" customFormat="1" x14ac:dyDescent="0.2"/>
    <row r="623" s="232" customFormat="1" x14ac:dyDescent="0.2"/>
    <row r="624" s="232" customFormat="1" x14ac:dyDescent="0.2"/>
    <row r="625" s="232" customFormat="1" x14ac:dyDescent="0.2"/>
    <row r="626" s="232" customFormat="1" x14ac:dyDescent="0.2"/>
    <row r="627" s="232" customFormat="1" x14ac:dyDescent="0.2"/>
    <row r="628" s="232" customFormat="1" x14ac:dyDescent="0.2"/>
    <row r="629" s="232" customFormat="1" x14ac:dyDescent="0.2"/>
    <row r="630" s="232" customFormat="1" x14ac:dyDescent="0.2"/>
    <row r="631" s="232" customFormat="1" x14ac:dyDescent="0.2"/>
    <row r="632" s="232" customFormat="1" x14ac:dyDescent="0.2"/>
    <row r="633" s="232" customFormat="1" x14ac:dyDescent="0.2"/>
    <row r="634" s="232" customFormat="1" x14ac:dyDescent="0.2"/>
    <row r="635" s="232" customFormat="1" x14ac:dyDescent="0.2"/>
    <row r="636" s="232" customFormat="1" x14ac:dyDescent="0.2"/>
    <row r="637" s="232" customFormat="1" x14ac:dyDescent="0.2"/>
    <row r="638" s="232" customFormat="1" x14ac:dyDescent="0.2"/>
    <row r="639" s="232" customFormat="1" x14ac:dyDescent="0.2"/>
    <row r="640" s="232" customFormat="1" x14ac:dyDescent="0.2"/>
    <row r="641" s="232" customFormat="1" x14ac:dyDescent="0.2"/>
    <row r="642" s="232" customFormat="1" x14ac:dyDescent="0.2"/>
    <row r="643" s="232" customFormat="1" x14ac:dyDescent="0.2"/>
    <row r="644" s="232" customFormat="1" x14ac:dyDescent="0.2"/>
    <row r="645" s="232" customFormat="1" x14ac:dyDescent="0.2"/>
    <row r="646" s="232" customFormat="1" x14ac:dyDescent="0.2"/>
    <row r="647" s="232" customFormat="1" x14ac:dyDescent="0.2"/>
    <row r="648" s="232" customFormat="1" x14ac:dyDescent="0.2"/>
    <row r="649" s="232" customFormat="1" x14ac:dyDescent="0.2"/>
    <row r="650" s="232" customFormat="1" x14ac:dyDescent="0.2"/>
    <row r="651" s="232" customFormat="1" x14ac:dyDescent="0.2"/>
    <row r="652" s="232" customFormat="1" x14ac:dyDescent="0.2"/>
    <row r="653" s="232" customFormat="1" x14ac:dyDescent="0.2"/>
    <row r="654" s="232" customFormat="1" x14ac:dyDescent="0.2"/>
    <row r="655" s="232" customFormat="1" x14ac:dyDescent="0.2"/>
    <row r="656" s="232" customFormat="1" x14ac:dyDescent="0.2"/>
    <row r="657" s="232" customFormat="1" x14ac:dyDescent="0.2"/>
    <row r="658" s="232" customFormat="1" x14ac:dyDescent="0.2"/>
    <row r="659" s="232" customFormat="1" x14ac:dyDescent="0.2"/>
    <row r="660" s="232" customFormat="1" x14ac:dyDescent="0.2"/>
    <row r="661" s="232" customFormat="1" x14ac:dyDescent="0.2"/>
    <row r="662" s="232" customFormat="1" x14ac:dyDescent="0.2"/>
    <row r="663" s="232" customFormat="1" x14ac:dyDescent="0.2"/>
    <row r="664" s="232" customFormat="1" x14ac:dyDescent="0.2"/>
    <row r="665" s="232" customFormat="1" x14ac:dyDescent="0.2"/>
    <row r="666" s="232" customFormat="1" x14ac:dyDescent="0.2"/>
    <row r="667" s="232" customFormat="1" x14ac:dyDescent="0.2"/>
    <row r="668" s="232" customFormat="1" x14ac:dyDescent="0.2"/>
    <row r="669" s="232" customFormat="1" x14ac:dyDescent="0.2"/>
    <row r="670" s="232" customFormat="1" x14ac:dyDescent="0.2"/>
    <row r="671" s="232" customFormat="1" x14ac:dyDescent="0.2"/>
    <row r="672" s="232" customFormat="1" x14ac:dyDescent="0.2"/>
    <row r="673" s="232" customFormat="1" x14ac:dyDescent="0.2"/>
    <row r="674" s="232" customFormat="1" x14ac:dyDescent="0.2"/>
    <row r="675" s="232" customFormat="1" x14ac:dyDescent="0.2"/>
    <row r="676" s="232" customFormat="1" x14ac:dyDescent="0.2"/>
    <row r="677" s="232" customFormat="1" x14ac:dyDescent="0.2"/>
    <row r="678" s="232" customFormat="1" x14ac:dyDescent="0.2"/>
    <row r="679" s="232" customFormat="1" x14ac:dyDescent="0.2"/>
    <row r="680" s="232" customFormat="1" x14ac:dyDescent="0.2"/>
    <row r="681" s="232" customFormat="1" x14ac:dyDescent="0.2"/>
    <row r="682" s="232" customFormat="1" x14ac:dyDescent="0.2"/>
    <row r="683" s="232" customFormat="1" x14ac:dyDescent="0.2"/>
    <row r="684" s="232" customFormat="1" x14ac:dyDescent="0.2"/>
    <row r="685" s="232" customFormat="1" x14ac:dyDescent="0.2"/>
    <row r="686" s="232" customFormat="1" x14ac:dyDescent="0.2"/>
    <row r="687" s="232" customFormat="1" x14ac:dyDescent="0.2"/>
    <row r="688" s="232" customFormat="1" x14ac:dyDescent="0.2"/>
    <row r="689" s="232" customFormat="1" x14ac:dyDescent="0.2"/>
    <row r="690" s="232" customFormat="1" x14ac:dyDescent="0.2"/>
    <row r="691" s="232" customFormat="1" x14ac:dyDescent="0.2"/>
    <row r="692" s="232" customFormat="1" x14ac:dyDescent="0.2"/>
    <row r="693" s="232" customFormat="1" x14ac:dyDescent="0.2"/>
    <row r="694" s="232" customFormat="1" x14ac:dyDescent="0.2"/>
    <row r="695" s="232" customFormat="1" x14ac:dyDescent="0.2"/>
    <row r="696" s="232" customFormat="1" x14ac:dyDescent="0.2"/>
    <row r="697" s="232" customFormat="1" x14ac:dyDescent="0.2"/>
    <row r="698" s="232" customFormat="1" x14ac:dyDescent="0.2"/>
    <row r="699" s="232" customFormat="1" x14ac:dyDescent="0.2"/>
    <row r="700" s="232" customFormat="1" x14ac:dyDescent="0.2"/>
    <row r="701" s="232" customFormat="1" x14ac:dyDescent="0.2"/>
    <row r="702" s="232" customFormat="1" x14ac:dyDescent="0.2"/>
    <row r="703" s="232" customFormat="1" x14ac:dyDescent="0.2"/>
    <row r="704" s="232" customFormat="1" x14ac:dyDescent="0.2"/>
    <row r="705" s="232" customFormat="1" x14ac:dyDescent="0.2"/>
    <row r="706" s="232" customFormat="1" x14ac:dyDescent="0.2"/>
    <row r="707" s="232" customFormat="1" x14ac:dyDescent="0.2"/>
    <row r="708" s="232" customFormat="1" x14ac:dyDescent="0.2"/>
    <row r="709" s="232" customFormat="1" x14ac:dyDescent="0.2"/>
    <row r="710" s="232" customFormat="1" x14ac:dyDescent="0.2"/>
    <row r="711" s="232" customFormat="1" x14ac:dyDescent="0.2"/>
    <row r="712" s="232" customFormat="1" x14ac:dyDescent="0.2"/>
    <row r="713" s="232" customFormat="1" x14ac:dyDescent="0.2"/>
    <row r="714" s="232" customFormat="1" x14ac:dyDescent="0.2"/>
    <row r="715" s="232" customFormat="1" x14ac:dyDescent="0.2"/>
    <row r="716" s="232" customFormat="1" x14ac:dyDescent="0.2"/>
    <row r="717" s="232" customFormat="1" x14ac:dyDescent="0.2"/>
    <row r="718" s="232" customFormat="1" x14ac:dyDescent="0.2"/>
    <row r="719" s="232" customFormat="1" x14ac:dyDescent="0.2"/>
    <row r="720" s="232" customFormat="1" x14ac:dyDescent="0.2"/>
    <row r="721" s="232" customFormat="1" x14ac:dyDescent="0.2"/>
    <row r="722" s="232" customFormat="1" x14ac:dyDescent="0.2"/>
    <row r="723" s="232" customFormat="1" x14ac:dyDescent="0.2"/>
    <row r="724" s="232" customFormat="1" x14ac:dyDescent="0.2"/>
    <row r="725" s="232" customFormat="1" x14ac:dyDescent="0.2"/>
    <row r="726" s="232" customFormat="1" x14ac:dyDescent="0.2"/>
    <row r="727" s="232" customFormat="1" x14ac:dyDescent="0.2"/>
    <row r="728" s="232" customFormat="1" x14ac:dyDescent="0.2"/>
    <row r="729" s="232" customFormat="1" x14ac:dyDescent="0.2"/>
    <row r="730" s="232" customFormat="1" x14ac:dyDescent="0.2"/>
    <row r="731" s="232" customFormat="1" x14ac:dyDescent="0.2"/>
    <row r="732" s="232" customFormat="1" x14ac:dyDescent="0.2"/>
    <row r="733" s="232" customFormat="1" x14ac:dyDescent="0.2"/>
    <row r="734" s="232" customFormat="1" x14ac:dyDescent="0.2"/>
    <row r="735" s="232" customFormat="1" x14ac:dyDescent="0.2"/>
    <row r="736" s="232" customFormat="1" x14ac:dyDescent="0.2"/>
    <row r="737" s="232" customFormat="1" x14ac:dyDescent="0.2"/>
    <row r="738" s="232" customFormat="1" x14ac:dyDescent="0.2"/>
    <row r="739" s="232" customFormat="1" x14ac:dyDescent="0.2"/>
    <row r="740" s="232" customFormat="1" x14ac:dyDescent="0.2"/>
    <row r="741" s="232" customFormat="1" x14ac:dyDescent="0.2"/>
    <row r="742" s="232" customFormat="1" x14ac:dyDescent="0.2"/>
    <row r="743" s="232" customFormat="1" x14ac:dyDescent="0.2"/>
    <row r="744" s="232" customFormat="1" x14ac:dyDescent="0.2"/>
    <row r="745" s="232" customFormat="1" x14ac:dyDescent="0.2"/>
    <row r="746" s="232" customFormat="1" x14ac:dyDescent="0.2"/>
    <row r="747" s="232" customFormat="1" x14ac:dyDescent="0.2"/>
    <row r="748" s="232" customFormat="1" x14ac:dyDescent="0.2"/>
    <row r="749" s="232" customFormat="1" x14ac:dyDescent="0.2"/>
    <row r="750" s="232" customFormat="1" x14ac:dyDescent="0.2"/>
    <row r="751" s="232" customFormat="1" x14ac:dyDescent="0.2"/>
    <row r="752" s="232" customFormat="1" x14ac:dyDescent="0.2"/>
    <row r="753" s="232" customFormat="1" x14ac:dyDescent="0.2"/>
    <row r="754" s="232" customFormat="1" x14ac:dyDescent="0.2"/>
    <row r="755" s="232" customFormat="1" x14ac:dyDescent="0.2"/>
    <row r="756" s="232" customFormat="1" x14ac:dyDescent="0.2"/>
    <row r="757" s="232" customFormat="1" x14ac:dyDescent="0.2"/>
    <row r="758" s="232" customFormat="1" x14ac:dyDescent="0.2"/>
    <row r="759" s="232" customFormat="1" x14ac:dyDescent="0.2"/>
    <row r="760" s="232" customFormat="1" x14ac:dyDescent="0.2"/>
    <row r="761" s="232" customFormat="1" x14ac:dyDescent="0.2"/>
    <row r="762" s="232" customFormat="1" x14ac:dyDescent="0.2"/>
    <row r="763" s="232" customFormat="1" x14ac:dyDescent="0.2"/>
    <row r="764" s="232" customFormat="1" x14ac:dyDescent="0.2"/>
    <row r="765" s="232" customFormat="1" x14ac:dyDescent="0.2"/>
    <row r="766" s="232" customFormat="1" x14ac:dyDescent="0.2"/>
    <row r="767" s="232" customFormat="1" x14ac:dyDescent="0.2"/>
    <row r="768" s="232" customFormat="1" x14ac:dyDescent="0.2"/>
    <row r="769" s="232" customFormat="1" x14ac:dyDescent="0.2"/>
    <row r="770" s="232" customFormat="1" x14ac:dyDescent="0.2"/>
    <row r="771" s="232" customFormat="1" x14ac:dyDescent="0.2"/>
    <row r="772" s="232" customFormat="1" x14ac:dyDescent="0.2"/>
    <row r="773" s="232" customFormat="1" x14ac:dyDescent="0.2"/>
    <row r="774" s="232" customFormat="1" x14ac:dyDescent="0.2"/>
    <row r="775" s="232" customFormat="1" x14ac:dyDescent="0.2"/>
    <row r="776" s="232" customFormat="1" x14ac:dyDescent="0.2"/>
    <row r="777" s="232" customFormat="1" x14ac:dyDescent="0.2"/>
    <row r="778" s="232" customFormat="1" x14ac:dyDescent="0.2"/>
    <row r="779" s="232" customFormat="1" x14ac:dyDescent="0.2"/>
    <row r="780" s="232" customFormat="1" x14ac:dyDescent="0.2"/>
    <row r="781" s="232" customFormat="1" x14ac:dyDescent="0.2"/>
    <row r="782" s="232" customFormat="1" x14ac:dyDescent="0.2"/>
    <row r="783" s="232" customFormat="1" x14ac:dyDescent="0.2"/>
    <row r="784" s="232" customFormat="1" x14ac:dyDescent="0.2"/>
    <row r="785" s="232" customFormat="1" x14ac:dyDescent="0.2"/>
    <row r="786" s="232" customFormat="1" x14ac:dyDescent="0.2"/>
    <row r="787" s="232" customFormat="1" x14ac:dyDescent="0.2"/>
    <row r="788" s="232" customFormat="1" x14ac:dyDescent="0.2"/>
    <row r="789" s="232" customFormat="1" x14ac:dyDescent="0.2"/>
    <row r="790" s="232" customFormat="1" x14ac:dyDescent="0.2"/>
    <row r="791" s="232" customFormat="1" x14ac:dyDescent="0.2"/>
    <row r="792" s="232" customFormat="1" x14ac:dyDescent="0.2"/>
    <row r="793" s="232" customFormat="1" x14ac:dyDescent="0.2"/>
    <row r="794" s="232" customFormat="1" x14ac:dyDescent="0.2"/>
    <row r="795" s="232" customFormat="1" x14ac:dyDescent="0.2"/>
    <row r="796" s="232" customFormat="1" x14ac:dyDescent="0.2"/>
    <row r="797" s="232" customFormat="1" x14ac:dyDescent="0.2"/>
    <row r="798" s="232" customFormat="1" x14ac:dyDescent="0.2"/>
    <row r="799" s="232" customFormat="1" x14ac:dyDescent="0.2"/>
    <row r="800" s="232" customFormat="1" x14ac:dyDescent="0.2"/>
    <row r="801" s="232" customFormat="1" x14ac:dyDescent="0.2"/>
    <row r="802" s="232" customFormat="1" x14ac:dyDescent="0.2"/>
    <row r="803" s="232" customFormat="1" x14ac:dyDescent="0.2"/>
    <row r="804" s="232" customFormat="1" x14ac:dyDescent="0.2"/>
    <row r="805" s="232" customFormat="1" x14ac:dyDescent="0.2"/>
    <row r="806" s="232" customFormat="1" x14ac:dyDescent="0.2"/>
    <row r="807" s="232" customFormat="1" x14ac:dyDescent="0.2"/>
    <row r="808" s="232" customFormat="1" x14ac:dyDescent="0.2"/>
    <row r="809" s="232" customFormat="1" x14ac:dyDescent="0.2"/>
    <row r="810" s="232" customFormat="1" x14ac:dyDescent="0.2"/>
    <row r="811" s="232" customFormat="1" x14ac:dyDescent="0.2"/>
    <row r="812" s="232" customFormat="1" x14ac:dyDescent="0.2"/>
    <row r="813" s="232" customFormat="1" x14ac:dyDescent="0.2"/>
    <row r="814" s="232" customFormat="1" x14ac:dyDescent="0.2"/>
    <row r="815" s="232" customFormat="1" x14ac:dyDescent="0.2"/>
    <row r="816" s="232" customFormat="1" x14ac:dyDescent="0.2"/>
    <row r="817" s="232" customFormat="1" x14ac:dyDescent="0.2"/>
    <row r="818" s="232" customFormat="1" x14ac:dyDescent="0.2"/>
    <row r="819" s="232" customFormat="1" x14ac:dyDescent="0.2"/>
    <row r="820" s="232" customFormat="1" x14ac:dyDescent="0.2"/>
    <row r="821" s="232" customFormat="1" x14ac:dyDescent="0.2"/>
    <row r="822" s="232" customFormat="1" x14ac:dyDescent="0.2"/>
    <row r="823" s="232" customFormat="1" x14ac:dyDescent="0.2"/>
    <row r="824" s="232" customFormat="1" x14ac:dyDescent="0.2"/>
    <row r="825" s="232" customFormat="1" x14ac:dyDescent="0.2"/>
    <row r="826" s="232" customFormat="1" x14ac:dyDescent="0.2"/>
    <row r="827" s="232" customFormat="1" x14ac:dyDescent="0.2"/>
    <row r="828" s="232" customFormat="1" x14ac:dyDescent="0.2"/>
    <row r="829" s="232" customFormat="1" x14ac:dyDescent="0.2"/>
    <row r="830" s="232" customFormat="1" x14ac:dyDescent="0.2"/>
    <row r="831" s="232" customFormat="1" x14ac:dyDescent="0.2"/>
    <row r="832" s="232" customFormat="1" x14ac:dyDescent="0.2"/>
    <row r="833" s="232" customFormat="1" x14ac:dyDescent="0.2"/>
    <row r="834" s="232" customFormat="1" x14ac:dyDescent="0.2"/>
    <row r="835" s="232" customFormat="1" x14ac:dyDescent="0.2"/>
    <row r="836" s="232" customFormat="1" x14ac:dyDescent="0.2"/>
    <row r="837" s="232" customFormat="1" x14ac:dyDescent="0.2"/>
    <row r="838" s="232" customFormat="1" x14ac:dyDescent="0.2"/>
    <row r="839" s="232" customFormat="1" x14ac:dyDescent="0.2"/>
    <row r="840" s="232" customFormat="1" x14ac:dyDescent="0.2"/>
    <row r="841" s="232" customFormat="1" x14ac:dyDescent="0.2"/>
    <row r="842" s="232" customFormat="1" x14ac:dyDescent="0.2"/>
    <row r="843" s="232" customFormat="1" x14ac:dyDescent="0.2"/>
    <row r="844" s="232" customFormat="1" x14ac:dyDescent="0.2"/>
    <row r="845" s="232" customFormat="1" x14ac:dyDescent="0.2"/>
    <row r="846" s="232" customFormat="1" x14ac:dyDescent="0.2"/>
    <row r="847" s="232" customFormat="1" x14ac:dyDescent="0.2"/>
    <row r="848" s="232" customFormat="1" x14ac:dyDescent="0.2"/>
    <row r="849" s="232" customFormat="1" x14ac:dyDescent="0.2"/>
    <row r="850" s="232" customFormat="1" x14ac:dyDescent="0.2"/>
    <row r="851" s="232" customFormat="1" x14ac:dyDescent="0.2"/>
    <row r="852" s="232" customFormat="1" x14ac:dyDescent="0.2"/>
    <row r="853" s="232" customFormat="1" x14ac:dyDescent="0.2"/>
    <row r="854" s="232" customFormat="1" x14ac:dyDescent="0.2"/>
    <row r="855" s="232" customFormat="1" x14ac:dyDescent="0.2"/>
    <row r="856" s="232" customFormat="1" x14ac:dyDescent="0.2"/>
    <row r="857" s="232" customFormat="1" x14ac:dyDescent="0.2"/>
    <row r="858" s="232" customFormat="1" x14ac:dyDescent="0.2"/>
    <row r="859" s="232" customFormat="1" x14ac:dyDescent="0.2"/>
    <row r="860" s="232" customFormat="1" x14ac:dyDescent="0.2"/>
    <row r="861" s="232" customFormat="1" x14ac:dyDescent="0.2"/>
    <row r="862" s="232" customFormat="1" x14ac:dyDescent="0.2"/>
    <row r="863" s="232" customFormat="1" x14ac:dyDescent="0.2"/>
    <row r="864" s="232" customFormat="1" x14ac:dyDescent="0.2"/>
    <row r="865" s="232" customFormat="1" x14ac:dyDescent="0.2"/>
    <row r="866" s="232" customFormat="1" x14ac:dyDescent="0.2"/>
    <row r="867" s="232" customFormat="1" x14ac:dyDescent="0.2"/>
    <row r="868" s="232" customFormat="1" x14ac:dyDescent="0.2"/>
    <row r="869" s="232" customFormat="1" x14ac:dyDescent="0.2"/>
    <row r="870" s="232" customFormat="1" x14ac:dyDescent="0.2"/>
    <row r="871" s="232" customFormat="1" x14ac:dyDescent="0.2"/>
    <row r="872" s="232" customFormat="1" x14ac:dyDescent="0.2"/>
    <row r="873" s="232" customFormat="1" x14ac:dyDescent="0.2"/>
    <row r="874" s="232" customFormat="1" x14ac:dyDescent="0.2"/>
    <row r="875" s="232" customFormat="1" x14ac:dyDescent="0.2"/>
    <row r="876" s="232" customFormat="1" x14ac:dyDescent="0.2"/>
    <row r="877" s="232" customFormat="1" x14ac:dyDescent="0.2"/>
    <row r="878" s="232" customFormat="1" x14ac:dyDescent="0.2"/>
    <row r="879" s="232" customFormat="1" x14ac:dyDescent="0.2"/>
    <row r="880" s="232" customFormat="1" x14ac:dyDescent="0.2"/>
    <row r="881" s="232" customFormat="1" x14ac:dyDescent="0.2"/>
    <row r="882" s="232" customFormat="1" x14ac:dyDescent="0.2"/>
    <row r="883" s="232" customFormat="1" x14ac:dyDescent="0.2"/>
    <row r="884" s="232" customFormat="1" x14ac:dyDescent="0.2"/>
    <row r="885" s="232" customFormat="1" x14ac:dyDescent="0.2"/>
    <row r="886" s="232" customFormat="1" x14ac:dyDescent="0.2"/>
    <row r="887" s="232" customFormat="1" x14ac:dyDescent="0.2"/>
    <row r="888" s="232" customFormat="1" x14ac:dyDescent="0.2"/>
    <row r="889" s="232" customFormat="1" x14ac:dyDescent="0.2"/>
    <row r="890" s="232" customFormat="1" x14ac:dyDescent="0.2"/>
    <row r="891" s="232" customFormat="1" x14ac:dyDescent="0.2"/>
    <row r="892" s="232" customFormat="1" x14ac:dyDescent="0.2"/>
    <row r="893" s="232" customFormat="1" x14ac:dyDescent="0.2"/>
    <row r="894" s="232" customFormat="1" x14ac:dyDescent="0.2"/>
    <row r="895" s="232" customFormat="1" x14ac:dyDescent="0.2"/>
    <row r="896" s="232" customFormat="1" x14ac:dyDescent="0.2"/>
    <row r="897" s="232" customFormat="1" x14ac:dyDescent="0.2"/>
    <row r="898" s="232" customFormat="1" x14ac:dyDescent="0.2"/>
    <row r="899" s="232" customFormat="1" x14ac:dyDescent="0.2"/>
    <row r="900" s="232" customFormat="1" x14ac:dyDescent="0.2"/>
    <row r="901" s="232" customFormat="1" x14ac:dyDescent="0.2"/>
    <row r="902" s="232" customFormat="1" x14ac:dyDescent="0.2"/>
    <row r="903" s="232" customFormat="1" x14ac:dyDescent="0.2"/>
    <row r="904" s="232" customFormat="1" x14ac:dyDescent="0.2"/>
    <row r="905" s="232" customFormat="1" x14ac:dyDescent="0.2"/>
    <row r="906" s="232" customFormat="1" x14ac:dyDescent="0.2"/>
    <row r="907" s="232" customFormat="1" x14ac:dyDescent="0.2"/>
    <row r="908" s="232" customFormat="1" x14ac:dyDescent="0.2"/>
    <row r="909" s="232" customFormat="1" x14ac:dyDescent="0.2"/>
    <row r="910" s="232" customFormat="1" x14ac:dyDescent="0.2"/>
    <row r="911" s="232" customFormat="1" x14ac:dyDescent="0.2"/>
    <row r="912" s="232" customFormat="1" x14ac:dyDescent="0.2"/>
    <row r="913" s="232" customFormat="1" x14ac:dyDescent="0.2"/>
    <row r="914" s="232" customFormat="1" x14ac:dyDescent="0.2"/>
    <row r="915" s="232" customFormat="1" x14ac:dyDescent="0.2"/>
    <row r="916" s="232" customFormat="1" x14ac:dyDescent="0.2"/>
    <row r="917" s="232" customFormat="1" x14ac:dyDescent="0.2"/>
    <row r="918" s="232" customFormat="1" x14ac:dyDescent="0.2"/>
    <row r="919" s="232" customFormat="1" x14ac:dyDescent="0.2"/>
    <row r="920" s="232" customFormat="1" x14ac:dyDescent="0.2"/>
    <row r="921" s="232" customFormat="1" x14ac:dyDescent="0.2"/>
    <row r="922" s="232" customFormat="1" x14ac:dyDescent="0.2"/>
    <row r="923" s="232" customFormat="1" x14ac:dyDescent="0.2"/>
    <row r="924" s="232" customFormat="1" x14ac:dyDescent="0.2"/>
    <row r="925" s="232" customFormat="1" x14ac:dyDescent="0.2"/>
    <row r="926" s="232" customFormat="1" x14ac:dyDescent="0.2"/>
    <row r="927" s="232" customFormat="1" x14ac:dyDescent="0.2"/>
    <row r="928" s="232" customFormat="1" x14ac:dyDescent="0.2"/>
    <row r="929" s="232" customFormat="1" x14ac:dyDescent="0.2"/>
    <row r="930" s="232" customFormat="1" x14ac:dyDescent="0.2"/>
    <row r="931" s="232" customFormat="1" x14ac:dyDescent="0.2"/>
    <row r="932" s="232" customFormat="1" x14ac:dyDescent="0.2"/>
    <row r="933" s="232" customFormat="1" x14ac:dyDescent="0.2"/>
    <row r="934" s="232" customFormat="1" x14ac:dyDescent="0.2"/>
    <row r="935" s="232" customFormat="1" x14ac:dyDescent="0.2"/>
    <row r="936" s="232" customFormat="1" x14ac:dyDescent="0.2"/>
    <row r="937" s="232" customFormat="1" x14ac:dyDescent="0.2"/>
    <row r="938" s="232" customFormat="1" x14ac:dyDescent="0.2"/>
    <row r="939" s="232" customFormat="1" x14ac:dyDescent="0.2"/>
    <row r="940" s="232" customFormat="1" x14ac:dyDescent="0.2"/>
    <row r="941" s="232" customFormat="1" x14ac:dyDescent="0.2"/>
    <row r="942" s="232" customFormat="1" x14ac:dyDescent="0.2"/>
    <row r="943" s="232" customFormat="1" x14ac:dyDescent="0.2"/>
    <row r="944" s="232" customFormat="1" x14ac:dyDescent="0.2"/>
    <row r="945" s="232" customFormat="1" x14ac:dyDescent="0.2"/>
    <row r="946" s="232" customFormat="1" x14ac:dyDescent="0.2"/>
    <row r="947" s="232" customFormat="1" x14ac:dyDescent="0.2"/>
    <row r="948" s="232" customFormat="1" x14ac:dyDescent="0.2"/>
    <row r="949" s="232" customFormat="1" x14ac:dyDescent="0.2"/>
    <row r="950" s="232" customFormat="1" x14ac:dyDescent="0.2"/>
    <row r="951" s="232" customFormat="1" x14ac:dyDescent="0.2"/>
    <row r="952" s="232" customFormat="1" x14ac:dyDescent="0.2"/>
    <row r="953" s="232" customFormat="1" x14ac:dyDescent="0.2"/>
    <row r="954" s="232" customFormat="1" x14ac:dyDescent="0.2"/>
    <row r="955" s="232" customFormat="1" x14ac:dyDescent="0.2"/>
    <row r="956" s="232" customFormat="1" x14ac:dyDescent="0.2"/>
    <row r="957" s="232" customFormat="1" x14ac:dyDescent="0.2"/>
    <row r="958" s="232" customFormat="1" x14ac:dyDescent="0.2"/>
    <row r="959" s="232" customFormat="1" x14ac:dyDescent="0.2"/>
    <row r="960" s="232" customFormat="1" x14ac:dyDescent="0.2"/>
    <row r="961" s="232" customFormat="1" x14ac:dyDescent="0.2"/>
    <row r="962" s="232" customFormat="1" x14ac:dyDescent="0.2"/>
    <row r="963" s="232" customFormat="1" x14ac:dyDescent="0.2"/>
    <row r="964" s="232" customFormat="1" x14ac:dyDescent="0.2"/>
    <row r="965" s="232" customFormat="1" x14ac:dyDescent="0.2"/>
    <row r="966" s="232" customFormat="1" x14ac:dyDescent="0.2"/>
    <row r="967" s="232" customFormat="1" x14ac:dyDescent="0.2"/>
    <row r="968" s="232" customFormat="1" x14ac:dyDescent="0.2"/>
    <row r="969" s="232" customFormat="1" x14ac:dyDescent="0.2"/>
    <row r="970" s="232" customFormat="1" x14ac:dyDescent="0.2"/>
    <row r="971" s="232" customFormat="1" x14ac:dyDescent="0.2"/>
    <row r="972" s="232" customFormat="1" x14ac:dyDescent="0.2"/>
    <row r="973" s="232" customFormat="1" x14ac:dyDescent="0.2"/>
    <row r="974" s="232" customFormat="1" x14ac:dyDescent="0.2"/>
    <row r="975" s="232" customFormat="1" x14ac:dyDescent="0.2"/>
    <row r="976" s="232" customFormat="1" x14ac:dyDescent="0.2"/>
    <row r="977" s="232" customFormat="1" x14ac:dyDescent="0.2"/>
    <row r="978" s="232" customFormat="1" x14ac:dyDescent="0.2"/>
    <row r="979" s="232" customFormat="1" x14ac:dyDescent="0.2"/>
    <row r="980" s="232" customFormat="1" x14ac:dyDescent="0.2"/>
    <row r="981" s="232" customFormat="1" x14ac:dyDescent="0.2"/>
    <row r="982" s="232" customFormat="1" x14ac:dyDescent="0.2"/>
    <row r="983" s="232" customFormat="1" x14ac:dyDescent="0.2"/>
    <row r="984" s="232" customFormat="1" x14ac:dyDescent="0.2"/>
    <row r="985" s="232" customFormat="1" x14ac:dyDescent="0.2"/>
    <row r="986" s="232" customFormat="1" x14ac:dyDescent="0.2"/>
    <row r="987" s="232" customFormat="1" x14ac:dyDescent="0.2"/>
    <row r="988" s="232" customFormat="1" x14ac:dyDescent="0.2"/>
    <row r="989" s="232" customFormat="1" x14ac:dyDescent="0.2"/>
    <row r="990" s="232" customFormat="1" x14ac:dyDescent="0.2"/>
    <row r="991" s="232" customFormat="1" x14ac:dyDescent="0.2"/>
    <row r="992" s="232" customFormat="1" x14ac:dyDescent="0.2"/>
    <row r="993" s="232" customFormat="1" x14ac:dyDescent="0.2"/>
    <row r="994" s="232" customFormat="1" x14ac:dyDescent="0.2"/>
    <row r="995" s="232" customFormat="1" x14ac:dyDescent="0.2"/>
    <row r="996" s="232" customFormat="1" x14ac:dyDescent="0.2"/>
    <row r="997" s="232" customFormat="1" x14ac:dyDescent="0.2"/>
    <row r="998" s="232" customFormat="1" x14ac:dyDescent="0.2"/>
    <row r="999" s="232" customFormat="1" x14ac:dyDescent="0.2"/>
    <row r="1000" s="232" customFormat="1" x14ac:dyDescent="0.2"/>
    <row r="1001" s="232" customFormat="1" x14ac:dyDescent="0.2"/>
    <row r="1002" s="232" customFormat="1" x14ac:dyDescent="0.2"/>
    <row r="1003" s="232" customFormat="1" x14ac:dyDescent="0.2"/>
    <row r="1004" s="232" customFormat="1" x14ac:dyDescent="0.2"/>
    <row r="1005" s="232" customFormat="1" x14ac:dyDescent="0.2"/>
    <row r="1006" s="232" customFormat="1" x14ac:dyDescent="0.2"/>
    <row r="1007" s="232" customFormat="1" x14ac:dyDescent="0.2"/>
    <row r="1008" s="232" customFormat="1" x14ac:dyDescent="0.2"/>
    <row r="1009" s="232" customFormat="1" x14ac:dyDescent="0.2"/>
    <row r="1010" s="232" customFormat="1" x14ac:dyDescent="0.2"/>
    <row r="1011" s="232" customFormat="1" x14ac:dyDescent="0.2"/>
    <row r="1012" s="232" customFormat="1" x14ac:dyDescent="0.2"/>
    <row r="1013" s="232" customFormat="1" x14ac:dyDescent="0.2"/>
    <row r="1014" s="232" customFormat="1" x14ac:dyDescent="0.2"/>
    <row r="1015" s="232" customFormat="1" x14ac:dyDescent="0.2"/>
    <row r="1016" s="232" customFormat="1" x14ac:dyDescent="0.2"/>
    <row r="1017" s="232" customFormat="1" x14ac:dyDescent="0.2"/>
    <row r="1018" s="232" customFormat="1" x14ac:dyDescent="0.2"/>
    <row r="1019" s="232" customFormat="1" x14ac:dyDescent="0.2"/>
    <row r="1020" s="232" customFormat="1" x14ac:dyDescent="0.2"/>
    <row r="1021" s="232" customFormat="1" x14ac:dyDescent="0.2"/>
    <row r="1022" s="232" customFormat="1" x14ac:dyDescent="0.2"/>
    <row r="1023" s="232" customFormat="1" x14ac:dyDescent="0.2"/>
    <row r="1024" s="232" customFormat="1" x14ac:dyDescent="0.2"/>
    <row r="1025" s="232" customFormat="1" x14ac:dyDescent="0.2"/>
    <row r="1026" s="232" customFormat="1" x14ac:dyDescent="0.2"/>
    <row r="1027" s="232" customFormat="1" x14ac:dyDescent="0.2"/>
    <row r="1028" s="232" customFormat="1" x14ac:dyDescent="0.2"/>
    <row r="1029" s="232" customFormat="1" x14ac:dyDescent="0.2"/>
    <row r="1030" s="232" customFormat="1" x14ac:dyDescent="0.2"/>
    <row r="1031" s="232" customFormat="1" x14ac:dyDescent="0.2"/>
    <row r="1032" s="232" customFormat="1" x14ac:dyDescent="0.2"/>
    <row r="1033" s="232" customFormat="1" x14ac:dyDescent="0.2"/>
    <row r="1034" s="232" customFormat="1" x14ac:dyDescent="0.2"/>
    <row r="1035" s="232" customFormat="1" x14ac:dyDescent="0.2"/>
    <row r="1036" s="232" customFormat="1" x14ac:dyDescent="0.2"/>
    <row r="1037" s="232" customFormat="1" x14ac:dyDescent="0.2"/>
    <row r="1038" s="232" customFormat="1" x14ac:dyDescent="0.2"/>
    <row r="1039" s="232" customFormat="1" x14ac:dyDescent="0.2"/>
    <row r="1040" s="232" customFormat="1" x14ac:dyDescent="0.2"/>
    <row r="1041" s="232" customFormat="1" x14ac:dyDescent="0.2"/>
    <row r="1042" s="232" customFormat="1" x14ac:dyDescent="0.2"/>
    <row r="1043" s="232" customFormat="1" x14ac:dyDescent="0.2"/>
    <row r="1044" s="232" customFormat="1" x14ac:dyDescent="0.2"/>
    <row r="1045" s="232" customFormat="1" x14ac:dyDescent="0.2"/>
    <row r="1046" s="232" customFormat="1" x14ac:dyDescent="0.2"/>
    <row r="1047" s="232" customFormat="1" x14ac:dyDescent="0.2"/>
    <row r="1048" s="232" customFormat="1" x14ac:dyDescent="0.2"/>
    <row r="1049" s="232" customFormat="1" x14ac:dyDescent="0.2"/>
    <row r="1050" s="232" customFormat="1" x14ac:dyDescent="0.2"/>
    <row r="1051" s="232" customFormat="1" x14ac:dyDescent="0.2"/>
    <row r="1052" s="232" customFormat="1" x14ac:dyDescent="0.2"/>
    <row r="1053" s="232" customFormat="1" x14ac:dyDescent="0.2"/>
    <row r="1054" s="232" customFormat="1" x14ac:dyDescent="0.2"/>
    <row r="1055" s="232" customFormat="1" x14ac:dyDescent="0.2"/>
    <row r="1056" s="232" customFormat="1" x14ac:dyDescent="0.2"/>
    <row r="1057" s="232" customFormat="1" x14ac:dyDescent="0.2"/>
    <row r="1058" s="232" customFormat="1" x14ac:dyDescent="0.2"/>
    <row r="1059" s="232" customFormat="1" x14ac:dyDescent="0.2"/>
    <row r="1060" s="232" customFormat="1" x14ac:dyDescent="0.2"/>
    <row r="1061" s="232" customFormat="1" x14ac:dyDescent="0.2"/>
    <row r="1062" s="232" customFormat="1" x14ac:dyDescent="0.2"/>
    <row r="1063" s="232" customFormat="1" x14ac:dyDescent="0.2"/>
    <row r="1064" s="232" customFormat="1" x14ac:dyDescent="0.2"/>
    <row r="1065" s="232" customFormat="1" x14ac:dyDescent="0.2"/>
    <row r="1066" s="232" customFormat="1" x14ac:dyDescent="0.2"/>
    <row r="1067" s="232" customFormat="1" x14ac:dyDescent="0.2"/>
    <row r="1068" s="232" customFormat="1" x14ac:dyDescent="0.2"/>
    <row r="1069" s="232" customFormat="1" x14ac:dyDescent="0.2"/>
    <row r="1070" s="232" customFormat="1" x14ac:dyDescent="0.2"/>
    <row r="1071" s="232" customFormat="1" x14ac:dyDescent="0.2"/>
    <row r="1072" s="232" customFormat="1" x14ac:dyDescent="0.2"/>
    <row r="1073" s="232" customFormat="1" x14ac:dyDescent="0.2"/>
    <row r="1074" s="232" customFormat="1" x14ac:dyDescent="0.2"/>
    <row r="1075" s="232" customFormat="1" x14ac:dyDescent="0.2"/>
    <row r="1076" s="232" customFormat="1" x14ac:dyDescent="0.2"/>
    <row r="1077" s="232" customFormat="1" x14ac:dyDescent="0.2"/>
    <row r="1078" s="232" customFormat="1" x14ac:dyDescent="0.2"/>
    <row r="1079" s="232" customFormat="1" x14ac:dyDescent="0.2"/>
    <row r="1080" s="232" customFormat="1" x14ac:dyDescent="0.2"/>
    <row r="1081" s="232" customFormat="1" x14ac:dyDescent="0.2"/>
    <row r="1082" s="232" customFormat="1" x14ac:dyDescent="0.2"/>
    <row r="1083" s="232" customFormat="1" x14ac:dyDescent="0.2"/>
    <row r="1084" s="232" customFormat="1" x14ac:dyDescent="0.2"/>
    <row r="1085" s="232" customFormat="1" x14ac:dyDescent="0.2"/>
    <row r="1086" s="232" customFormat="1" x14ac:dyDescent="0.2"/>
  </sheetData>
  <mergeCells count="97">
    <mergeCell ref="G46:G49"/>
    <mergeCell ref="H46:H47"/>
    <mergeCell ref="H48:H49"/>
    <mergeCell ref="H43:H45"/>
    <mergeCell ref="G37:G40"/>
    <mergeCell ref="G41:G45"/>
    <mergeCell ref="E41:E45"/>
    <mergeCell ref="F41:F45"/>
    <mergeCell ref="B46:B49"/>
    <mergeCell ref="C46:C49"/>
    <mergeCell ref="D46:D49"/>
    <mergeCell ref="E46:E49"/>
    <mergeCell ref="F46:F49"/>
    <mergeCell ref="B41:B45"/>
    <mergeCell ref="C41:C45"/>
    <mergeCell ref="D41:D45"/>
    <mergeCell ref="I44:I45"/>
    <mergeCell ref="J44:J45"/>
    <mergeCell ref="L57:L58"/>
    <mergeCell ref="J35:J36"/>
    <mergeCell ref="I39:I40"/>
    <mergeCell ref="J39:J40"/>
    <mergeCell ref="I35:I36"/>
    <mergeCell ref="I48:I49"/>
    <mergeCell ref="J48:J49"/>
    <mergeCell ref="B22:B26"/>
    <mergeCell ref="H24:H26"/>
    <mergeCell ref="G32:G36"/>
    <mergeCell ref="H34:H36"/>
    <mergeCell ref="B37:B40"/>
    <mergeCell ref="C37:C40"/>
    <mergeCell ref="D37:D40"/>
    <mergeCell ref="B27:B31"/>
    <mergeCell ref="C27:C31"/>
    <mergeCell ref="D27:D31"/>
    <mergeCell ref="E27:E31"/>
    <mergeCell ref="B32:B36"/>
    <mergeCell ref="C32:C36"/>
    <mergeCell ref="D32:D36"/>
    <mergeCell ref="E32:E36"/>
    <mergeCell ref="F32:F36"/>
    <mergeCell ref="E37:E40"/>
    <mergeCell ref="F37:F40"/>
    <mergeCell ref="J30:J31"/>
    <mergeCell ref="F27:F31"/>
    <mergeCell ref="G27:G31"/>
    <mergeCell ref="H29:H31"/>
    <mergeCell ref="I30:I31"/>
    <mergeCell ref="H37:H38"/>
    <mergeCell ref="H39:H40"/>
    <mergeCell ref="J20:J21"/>
    <mergeCell ref="C22:C26"/>
    <mergeCell ref="D22:D26"/>
    <mergeCell ref="E22:E26"/>
    <mergeCell ref="F22:F26"/>
    <mergeCell ref="G22:G26"/>
    <mergeCell ref="J25:J26"/>
    <mergeCell ref="G17:G21"/>
    <mergeCell ref="H19:H21"/>
    <mergeCell ref="I25:I26"/>
    <mergeCell ref="B6:C8"/>
    <mergeCell ref="B2:C5"/>
    <mergeCell ref="B14:N14"/>
    <mergeCell ref="C15:C16"/>
    <mergeCell ref="I20:I21"/>
    <mergeCell ref="D17:D21"/>
    <mergeCell ref="E17:E21"/>
    <mergeCell ref="F17:F21"/>
    <mergeCell ref="B15:B16"/>
    <mergeCell ref="H15:H16"/>
    <mergeCell ref="M2:N5"/>
    <mergeCell ref="M6:N8"/>
    <mergeCell ref="D2:L8"/>
    <mergeCell ref="G15:G16"/>
    <mergeCell ref="D13:N13"/>
    <mergeCell ref="E15:E16"/>
    <mergeCell ref="F15:F16"/>
    <mergeCell ref="J15:J16"/>
    <mergeCell ref="K15:K16"/>
    <mergeCell ref="M15:M16"/>
    <mergeCell ref="L15:L16"/>
    <mergeCell ref="D15:D16"/>
    <mergeCell ref="P53:T53"/>
    <mergeCell ref="V53:Z53"/>
    <mergeCell ref="AB53:AF53"/>
    <mergeCell ref="D10:N10"/>
    <mergeCell ref="D12:N12"/>
    <mergeCell ref="N15:N16"/>
    <mergeCell ref="H17:H18"/>
    <mergeCell ref="H22:H23"/>
    <mergeCell ref="H27:H28"/>
    <mergeCell ref="H32:H33"/>
    <mergeCell ref="H41:H42"/>
    <mergeCell ref="I15:I16"/>
    <mergeCell ref="B50:F50"/>
    <mergeCell ref="B17:B21"/>
    <mergeCell ref="C17:C21"/>
  </mergeCells>
  <conditionalFormatting sqref="N50">
    <cfRule type="cellIs" dxfId="168" priority="1" operator="equal">
      <formula>1</formula>
    </cfRule>
  </conditionalFormatting>
  <dataValidations count="1">
    <dataValidation showDropDown="1" showInputMessage="1" showErrorMessage="1" sqref="D41:D45 D26:D36 D22 D17" xr:uid="{00000000-0002-0000-0D00-000000000000}"/>
  </dataValidations>
  <printOptions horizontalCentered="1" verticalCentered="1"/>
  <pageMargins left="0.31496062992125984" right="0.31496062992125984" top="0.35433070866141736" bottom="0.35433070866141736" header="0.15748031496062992" footer="0.15748031496062992"/>
  <pageSetup scale="51" orientation="landscape" r:id="rId1"/>
  <headerFooter>
    <oddFooter>&amp;L&amp;"Arial Narrow,Cursiva"&amp;8F-PY.103.62 - Definición y cuantificación de indicadores - POA - 2&amp;C&amp;"Arial Narrow,Normal"&amp;8Página &amp;P de &amp;N&amp;R&amp;"Arial Narrow,Normal"&amp;8Fecha aprobación de esta versión del POA: ____________________________________</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pageSetUpPr fitToPage="1"/>
  </sheetPr>
  <dimension ref="A1:BF408"/>
  <sheetViews>
    <sheetView showGridLines="0" showZeros="0" topLeftCell="A14" zoomScale="115" zoomScaleNormal="115" workbookViewId="0">
      <selection activeCell="B22" sqref="A22:XFD25"/>
    </sheetView>
  </sheetViews>
  <sheetFormatPr baseColWidth="10" defaultColWidth="11.42578125" defaultRowHeight="12.75" x14ac:dyDescent="0.2"/>
  <cols>
    <col min="1" max="1" width="1.85546875" style="232" customWidth="1"/>
    <col min="2" max="2" width="7.42578125" style="232" customWidth="1"/>
    <col min="3" max="3" width="31" style="232" customWidth="1"/>
    <col min="4" max="4" width="8.85546875" style="232" customWidth="1"/>
    <col min="5" max="5" width="29.42578125" customWidth="1"/>
    <col min="6" max="6" width="39.7109375" customWidth="1"/>
    <col min="7" max="7" width="18.140625" customWidth="1"/>
    <col min="8" max="8" width="17.28515625" customWidth="1"/>
    <col min="9" max="9" width="18.7109375" customWidth="1"/>
    <col min="10" max="11" width="13.140625" customWidth="1"/>
    <col min="12" max="12" width="14.85546875" customWidth="1"/>
    <col min="13" max="13" width="15.28515625" style="232" bestFit="1" customWidth="1"/>
    <col min="14" max="14" width="11.42578125" style="232"/>
    <col min="15" max="15" width="0" style="232" hidden="1" customWidth="1"/>
    <col min="16" max="16" width="14.28515625" hidden="1" customWidth="1"/>
    <col min="17" max="24" width="0" style="232" hidden="1" customWidth="1"/>
    <col min="25" max="58" width="11.42578125" style="232"/>
  </cols>
  <sheetData>
    <row r="1" spans="2:16" s="232" customFormat="1" ht="9" customHeight="1" thickBot="1" x14ac:dyDescent="0.25"/>
    <row r="2" spans="2:16" ht="12.75" customHeight="1" x14ac:dyDescent="0.2">
      <c r="B2" s="2303"/>
      <c r="C2" s="2422"/>
      <c r="D2" s="2441" t="s">
        <v>1469</v>
      </c>
      <c r="E2" s="2441"/>
      <c r="F2" s="2441"/>
      <c r="G2" s="2441"/>
      <c r="H2" s="2441"/>
      <c r="I2" s="2441"/>
      <c r="J2" s="2442"/>
      <c r="K2" s="2330">
        <f>+'POA-1'!M2</f>
        <v>0</v>
      </c>
      <c r="L2" s="2332"/>
      <c r="P2" s="72" t="s">
        <v>279</v>
      </c>
    </row>
    <row r="3" spans="2:16" ht="12.75" customHeight="1" x14ac:dyDescent="0.2">
      <c r="B3" s="2306"/>
      <c r="C3" s="2423"/>
      <c r="D3" s="2443"/>
      <c r="E3" s="2443"/>
      <c r="F3" s="2443"/>
      <c r="G3" s="2443"/>
      <c r="H3" s="2443"/>
      <c r="I3" s="2443"/>
      <c r="J3" s="2444"/>
      <c r="K3" s="2333"/>
      <c r="L3" s="2335"/>
      <c r="P3" s="73">
        <v>1</v>
      </c>
    </row>
    <row r="4" spans="2:16" ht="12.75" customHeight="1" x14ac:dyDescent="0.2">
      <c r="B4" s="2306"/>
      <c r="C4" s="2423"/>
      <c r="D4" s="2443"/>
      <c r="E4" s="2443"/>
      <c r="F4" s="2443"/>
      <c r="G4" s="2443"/>
      <c r="H4" s="2443"/>
      <c r="I4" s="2443"/>
      <c r="J4" s="2444"/>
      <c r="K4" s="2333"/>
      <c r="L4" s="2335"/>
    </row>
    <row r="5" spans="2:16" ht="12.75" customHeight="1" x14ac:dyDescent="0.2">
      <c r="B5" s="2306"/>
      <c r="C5" s="2423"/>
      <c r="D5" s="2443"/>
      <c r="E5" s="2443"/>
      <c r="F5" s="2443"/>
      <c r="G5" s="2443"/>
      <c r="H5" s="2443"/>
      <c r="I5" s="2443"/>
      <c r="J5" s="2444"/>
      <c r="K5" s="2336"/>
      <c r="L5" s="2338"/>
    </row>
    <row r="6" spans="2:16" ht="12.75" customHeight="1" x14ac:dyDescent="0.2">
      <c r="B6" s="2420"/>
      <c r="C6" s="2421"/>
      <c r="D6" s="2443"/>
      <c r="E6" s="2443"/>
      <c r="F6" s="2443"/>
      <c r="G6" s="2443"/>
      <c r="H6" s="2443"/>
      <c r="I6" s="2443"/>
      <c r="J6" s="2444"/>
      <c r="K6" s="2323" t="str">
        <f>+'POA-1'!M6</f>
        <v>Código: F-E-GIP-53</v>
      </c>
      <c r="L6" s="2335"/>
    </row>
    <row r="7" spans="2:16" ht="12.75" customHeight="1" x14ac:dyDescent="0.2">
      <c r="B7" s="2420"/>
      <c r="C7" s="2421"/>
      <c r="D7" s="2443"/>
      <c r="E7" s="2443"/>
      <c r="F7" s="2443"/>
      <c r="G7" s="2443"/>
      <c r="H7" s="2443"/>
      <c r="I7" s="2443"/>
      <c r="J7" s="2444"/>
      <c r="K7" s="2333"/>
      <c r="L7" s="2335"/>
    </row>
    <row r="8" spans="2:16" ht="8.25" customHeight="1" thickBot="1" x14ac:dyDescent="0.25">
      <c r="B8" s="2478"/>
      <c r="C8" s="2479"/>
      <c r="D8" s="2466"/>
      <c r="E8" s="2466"/>
      <c r="F8" s="2466"/>
      <c r="G8" s="2466"/>
      <c r="H8" s="2466"/>
      <c r="I8" s="2466"/>
      <c r="J8" s="2467"/>
      <c r="K8" s="2464"/>
      <c r="L8" s="2465"/>
    </row>
    <row r="9" spans="2:16" x14ac:dyDescent="0.2">
      <c r="B9" s="295"/>
      <c r="C9" s="296"/>
      <c r="D9" s="296"/>
      <c r="E9" s="593"/>
      <c r="F9" s="593"/>
      <c r="G9" s="593"/>
      <c r="H9" s="593"/>
      <c r="I9" s="593"/>
      <c r="J9" s="593"/>
      <c r="K9" s="593"/>
      <c r="L9" s="594"/>
    </row>
    <row r="10" spans="2:16" ht="16.5" customHeight="1" x14ac:dyDescent="0.2">
      <c r="B10" s="257"/>
      <c r="C10" s="2480" t="s">
        <v>250</v>
      </c>
      <c r="D10" s="2480"/>
      <c r="E10" s="280">
        <f>+'POA-1'!E9</f>
        <v>0</v>
      </c>
      <c r="F10" s="280"/>
      <c r="G10" s="280"/>
      <c r="H10" s="280"/>
      <c r="I10" s="280"/>
      <c r="J10" s="280"/>
      <c r="K10" s="280"/>
      <c r="L10" s="294"/>
    </row>
    <row r="11" spans="2:16" ht="17.25" customHeight="1" x14ac:dyDescent="0.2">
      <c r="B11" s="257"/>
      <c r="C11" s="592"/>
      <c r="D11" s="592"/>
      <c r="L11" s="239"/>
    </row>
    <row r="12" spans="2:16" ht="36.75" customHeight="1" x14ac:dyDescent="0.2">
      <c r="B12" s="257"/>
      <c r="C12" s="2480" t="s">
        <v>1133</v>
      </c>
      <c r="D12" s="2480"/>
      <c r="E12" s="2382">
        <f>+'POA-1'!E11</f>
        <v>0</v>
      </c>
      <c r="F12" s="2382"/>
      <c r="G12" s="2382"/>
      <c r="H12" s="2382"/>
      <c r="I12" s="2382"/>
      <c r="J12" s="2382"/>
      <c r="K12" s="2382"/>
      <c r="L12" s="2383"/>
    </row>
    <row r="13" spans="2:16" ht="24.95" hidden="1" customHeight="1" x14ac:dyDescent="0.2">
      <c r="B13" s="257"/>
      <c r="C13" s="258"/>
      <c r="D13" s="258"/>
      <c r="E13" s="259" t="s">
        <v>251</v>
      </c>
      <c r="F13" s="2445">
        <f>+'POA-1'!E26</f>
        <v>0</v>
      </c>
      <c r="G13" s="2445"/>
      <c r="H13" s="2445"/>
      <c r="I13" s="2445"/>
      <c r="J13" s="2445"/>
      <c r="K13" s="2445"/>
      <c r="L13" s="2446"/>
    </row>
    <row r="14" spans="2:16" ht="22.5" customHeight="1" thickBot="1" x14ac:dyDescent="0.25">
      <c r="B14" s="240"/>
      <c r="C14" s="241"/>
      <c r="D14" s="241"/>
      <c r="E14" s="538"/>
      <c r="F14" s="538"/>
      <c r="G14" s="538"/>
      <c r="H14" s="538"/>
      <c r="I14" s="538"/>
      <c r="J14" s="538"/>
      <c r="K14" s="538"/>
      <c r="L14" s="595"/>
    </row>
    <row r="15" spans="2:16" ht="20.25" customHeight="1" thickBot="1" x14ac:dyDescent="0.3">
      <c r="B15" s="2424" t="s">
        <v>354</v>
      </c>
      <c r="C15" s="2425"/>
      <c r="D15" s="2425"/>
      <c r="E15" s="2425"/>
      <c r="F15" s="2425"/>
      <c r="G15" s="2425"/>
      <c r="H15" s="2425"/>
      <c r="I15" s="2425"/>
      <c r="J15" s="2425"/>
      <c r="K15" s="2425"/>
      <c r="L15" s="2426"/>
    </row>
    <row r="16" spans="2:16" ht="31.5" hidden="1" customHeight="1" thickBot="1" x14ac:dyDescent="0.25">
      <c r="B16" s="2470" t="s">
        <v>1230</v>
      </c>
      <c r="C16" s="2470" t="s">
        <v>1227</v>
      </c>
      <c r="D16" s="2481" t="s">
        <v>1229</v>
      </c>
      <c r="E16" s="2460" t="s">
        <v>351</v>
      </c>
      <c r="F16" s="2461"/>
      <c r="G16" s="2476" t="s">
        <v>1307</v>
      </c>
      <c r="H16" s="2457" t="s">
        <v>1308</v>
      </c>
      <c r="I16" s="2458"/>
      <c r="J16" s="2458"/>
      <c r="K16" s="2458"/>
      <c r="L16" s="2459"/>
    </row>
    <row r="17" spans="2:18" ht="36.75" hidden="1" customHeight="1" thickBot="1" x14ac:dyDescent="0.25">
      <c r="B17" s="2471"/>
      <c r="C17" s="2471"/>
      <c r="D17" s="2482"/>
      <c r="E17" s="2462"/>
      <c r="F17" s="2463"/>
      <c r="G17" s="2477"/>
      <c r="H17" s="502" t="s">
        <v>1470</v>
      </c>
      <c r="I17" s="444" t="str">
        <f>FINANC!H30</f>
        <v>PGN / APN</v>
      </c>
      <c r="J17" s="284" t="str">
        <f>FINANC!J30</f>
        <v>Recursos Propios</v>
      </c>
      <c r="K17" s="285" t="s">
        <v>86</v>
      </c>
      <c r="L17" s="680" t="s">
        <v>64</v>
      </c>
    </row>
    <row r="18" spans="2:18" ht="20.25" hidden="1" customHeight="1" x14ac:dyDescent="0.2">
      <c r="B18" s="2412" t="str">
        <f>'POA-1'!D31</f>
        <v>.1</v>
      </c>
      <c r="C18" s="2472" t="str">
        <f>Proyecto!C50</f>
        <v>Plantación de Material Vegetal en sistema tradicional</v>
      </c>
      <c r="D18" s="596" t="str">
        <f>'POA-2'!I17</f>
        <v>0.1</v>
      </c>
      <c r="E18" s="286">
        <f>+'POA-1'!I31</f>
        <v>0</v>
      </c>
      <c r="F18" s="719" t="str">
        <f>+'POA-1'!$E$31</f>
        <v>Plantación de Material Vegetal en sistema tradicional</v>
      </c>
      <c r="G18" s="506" t="e">
        <f>'POA-1'!M31</f>
        <v>#DIV/0!</v>
      </c>
      <c r="H18" s="503" t="e">
        <f>(F81*$H$49%)</f>
        <v>#REF!</v>
      </c>
      <c r="I18" s="504" t="e">
        <f>(G81*$H$49%)</f>
        <v>#REF!</v>
      </c>
      <c r="J18" s="505" t="e">
        <f>(H81*$H$49%)</f>
        <v>#REF!</v>
      </c>
      <c r="K18" s="677" t="e">
        <f>(I81*$H$49%)</f>
        <v>#REF!</v>
      </c>
      <c r="L18" s="506" t="e">
        <f>H18+I18+J18+K18</f>
        <v>#REF!</v>
      </c>
      <c r="P18" s="256" t="e">
        <f>L18+L22+L26+L30+L34+L37+L41</f>
        <v>#REF!</v>
      </c>
    </row>
    <row r="19" spans="2:18" ht="20.25" hidden="1" customHeight="1" x14ac:dyDescent="0.2">
      <c r="B19" s="2413"/>
      <c r="C19" s="2473"/>
      <c r="D19" s="597" t="str">
        <f>'POA-2'!I18</f>
        <v>0.2</v>
      </c>
      <c r="E19" s="287">
        <f>+'POA-1'!I32</f>
        <v>0</v>
      </c>
      <c r="F19" s="720" t="str">
        <f>+'POA-1'!$E$31</f>
        <v>Plantación de Material Vegetal en sistema tradicional</v>
      </c>
      <c r="G19" s="510">
        <f>'POA-1'!M32</f>
        <v>0</v>
      </c>
      <c r="H19" s="507" t="e">
        <f>+G19-I19-J19-K19</f>
        <v>#REF!</v>
      </c>
      <c r="I19" s="508" t="e">
        <f>(G82*$H$50%)</f>
        <v>#REF!</v>
      </c>
      <c r="J19" s="509" t="e">
        <f>(H82*$H$50%)</f>
        <v>#REF!</v>
      </c>
      <c r="K19" s="678" t="e">
        <f>(I82*$H$50%)</f>
        <v>#REF!</v>
      </c>
      <c r="L19" s="510" t="e">
        <f t="shared" ref="L19:L21" si="0">H19+I19+J19+K19</f>
        <v>#REF!</v>
      </c>
      <c r="P19" s="256" t="e">
        <f>L19+L23+L27+L31+L35+L38+L42</f>
        <v>#REF!</v>
      </c>
    </row>
    <row r="20" spans="2:18" ht="20.25" hidden="1" customHeight="1" x14ac:dyDescent="0.2">
      <c r="B20" s="2413"/>
      <c r="C20" s="2473"/>
      <c r="D20" s="597" t="str">
        <f>'POA-2'!I19</f>
        <v>0.3</v>
      </c>
      <c r="E20" s="288">
        <f>+'POA-1'!I33</f>
        <v>0</v>
      </c>
      <c r="F20" s="721" t="str">
        <f>+'POA-1'!$E$31</f>
        <v>Plantación de Material Vegetal en sistema tradicional</v>
      </c>
      <c r="G20" s="510">
        <f>'POA-1'!M33</f>
        <v>0</v>
      </c>
      <c r="H20" s="507">
        <f>IF(G20&gt;0,(G20-I20-J20-K20),0)</f>
        <v>0</v>
      </c>
      <c r="I20" s="508">
        <f>IF(G20&gt;0,(G83*$H$51%),0%)</f>
        <v>0</v>
      </c>
      <c r="J20" s="509">
        <f>IF(G20&gt;0,(H83*$H$51%),0%)</f>
        <v>0</v>
      </c>
      <c r="K20" s="678">
        <f>IF(G20&gt;0,(I83*$H$51%),0%)</f>
        <v>0</v>
      </c>
      <c r="L20" s="510">
        <f t="shared" si="0"/>
        <v>0</v>
      </c>
      <c r="P20" s="256">
        <f>L20+L24+L28+L32+L39</f>
        <v>0</v>
      </c>
    </row>
    <row r="21" spans="2:18" ht="20.25" hidden="1" customHeight="1" thickBot="1" x14ac:dyDescent="0.25">
      <c r="B21" s="2414"/>
      <c r="C21" s="2474"/>
      <c r="D21" s="598" t="str">
        <f>'POA-2'!I20</f>
        <v>0.4</v>
      </c>
      <c r="E21" s="287">
        <f>+'POA-1'!I34</f>
        <v>0</v>
      </c>
      <c r="F21" s="720" t="str">
        <f>+IF(E21&lt;&gt;"",'POA-1'!E31,"")</f>
        <v>Plantación de Material Vegetal en sistema tradicional</v>
      </c>
      <c r="G21" s="514">
        <f>'POA-1'!M34</f>
        <v>0</v>
      </c>
      <c r="H21" s="511" t="e">
        <f>(F84*$H$52%)</f>
        <v>#REF!</v>
      </c>
      <c r="I21" s="512" t="e">
        <f>(G84*$H$52%)</f>
        <v>#REF!</v>
      </c>
      <c r="J21" s="513" t="e">
        <f>(H84*$H$52%)</f>
        <v>#REF!</v>
      </c>
      <c r="K21" s="679" t="e">
        <f>(I84*$H$52%)</f>
        <v>#REF!</v>
      </c>
      <c r="L21" s="515" t="e">
        <f t="shared" si="0"/>
        <v>#REF!</v>
      </c>
      <c r="P21" s="256" t="e">
        <f>L21+L25+L29+L33+L36+L40+L43</f>
        <v>#REF!</v>
      </c>
    </row>
    <row r="22" spans="2:18" ht="25.9" hidden="1" customHeight="1" x14ac:dyDescent="0.2">
      <c r="B22" s="2412" t="str">
        <f>'POA-1'!D35</f>
        <v>.1</v>
      </c>
      <c r="C22" s="2475" t="str">
        <f>Proyecto!C51</f>
        <v>Plantación de Material Vegetal al azar o por núcleos</v>
      </c>
      <c r="D22" s="596" t="str">
        <f>'POA-2'!I22</f>
        <v>0.1</v>
      </c>
      <c r="E22" s="286">
        <f>+'POA-1'!I35</f>
        <v>0</v>
      </c>
      <c r="F22" s="719" t="str">
        <f>+'POA-1'!$E$35</f>
        <v>Plantación de Material Vegetal al azar o por núcleos</v>
      </c>
      <c r="G22" s="506" t="e">
        <f>'POA-1'!M35</f>
        <v>#DIV/0!</v>
      </c>
      <c r="H22" s="503" t="e">
        <f>(F81*$H$53%)</f>
        <v>#REF!</v>
      </c>
      <c r="I22" s="504" t="e">
        <f>(G81*$H$53%)</f>
        <v>#REF!</v>
      </c>
      <c r="J22" s="505" t="e">
        <f>(H81*$H$53%)</f>
        <v>#REF!</v>
      </c>
      <c r="K22" s="504" t="e">
        <f>(I81*$H$53%)</f>
        <v>#REF!</v>
      </c>
      <c r="L22" s="516" t="e">
        <f t="shared" ref="L22:L43" si="1">SUM(H22:K22)</f>
        <v>#REF!</v>
      </c>
      <c r="P22" s="256" t="e">
        <f>SUM(P18:P21)</f>
        <v>#REF!</v>
      </c>
    </row>
    <row r="23" spans="2:18" ht="25.9" hidden="1" customHeight="1" x14ac:dyDescent="0.2">
      <c r="B23" s="2413"/>
      <c r="C23" s="2473"/>
      <c r="D23" s="597" t="str">
        <f>'POA-2'!I23</f>
        <v>0.2</v>
      </c>
      <c r="E23" s="287">
        <f>+'POA-1'!I36</f>
        <v>0</v>
      </c>
      <c r="F23" s="720" t="str">
        <f>+'POA-1'!$E$35</f>
        <v>Plantación de Material Vegetal al azar o por núcleos</v>
      </c>
      <c r="G23" s="510">
        <f>'POA-1'!M36</f>
        <v>0</v>
      </c>
      <c r="H23" s="507" t="e">
        <f>+G23-I23-J23-K23</f>
        <v>#REF!</v>
      </c>
      <c r="I23" s="508" t="e">
        <f>(G82*$H$54%)</f>
        <v>#REF!</v>
      </c>
      <c r="J23" s="509" t="e">
        <f>(H82*$H$54%)</f>
        <v>#REF!</v>
      </c>
      <c r="K23" s="508" t="e">
        <f>(I82*$H$54%)</f>
        <v>#REF!</v>
      </c>
      <c r="L23" s="510" t="e">
        <f t="shared" si="1"/>
        <v>#REF!</v>
      </c>
    </row>
    <row r="24" spans="2:18" ht="25.9" hidden="1" customHeight="1" x14ac:dyDescent="0.2">
      <c r="B24" s="2413"/>
      <c r="C24" s="2473"/>
      <c r="D24" s="597" t="str">
        <f>'POA-2'!I24</f>
        <v>0.3</v>
      </c>
      <c r="E24" s="288">
        <f>+'POA-1'!I37</f>
        <v>0</v>
      </c>
      <c r="F24" s="721" t="str">
        <f>+'POA-1'!$E$35</f>
        <v>Plantación de Material Vegetal al azar o por núcleos</v>
      </c>
      <c r="G24" s="510">
        <f>'POA-1'!M37</f>
        <v>0</v>
      </c>
      <c r="H24" s="507">
        <f>IF(G24&gt;0,(G24-I24-J24-K24),0)</f>
        <v>0</v>
      </c>
      <c r="I24" s="508">
        <f>IF(G24&gt;0,(G83*$H$55%),0%)</f>
        <v>0</v>
      </c>
      <c r="J24" s="509">
        <f>IF(G24&gt;0,(H83*$H$55%),0%)</f>
        <v>0</v>
      </c>
      <c r="K24" s="508">
        <f>IF(G24&gt;0,(I83*$H$55%),0%)</f>
        <v>0</v>
      </c>
      <c r="L24" s="510">
        <f t="shared" si="1"/>
        <v>0</v>
      </c>
    </row>
    <row r="25" spans="2:18" ht="25.9" hidden="1" customHeight="1" thickBot="1" x14ac:dyDescent="0.25">
      <c r="B25" s="2414"/>
      <c r="C25" s="2473"/>
      <c r="D25" s="598" t="str">
        <f>'POA-2'!I25</f>
        <v>0.4</v>
      </c>
      <c r="E25" s="289">
        <f>+'POA-1'!I38</f>
        <v>0</v>
      </c>
      <c r="F25" s="722" t="str">
        <f>+IF(E25&lt;&gt;"",'POA-1'!E35,"")</f>
        <v>Plantación de Material Vegetal al azar o por núcleos</v>
      </c>
      <c r="G25" s="514">
        <f>'POA-1'!M38</f>
        <v>0</v>
      </c>
      <c r="H25" s="511" t="e">
        <f>(F84*$H$56%)</f>
        <v>#REF!</v>
      </c>
      <c r="I25" s="512" t="e">
        <f>(G84*$H$56%)</f>
        <v>#REF!</v>
      </c>
      <c r="J25" s="513" t="e">
        <f>(H84*$H$56%)</f>
        <v>#REF!</v>
      </c>
      <c r="K25" s="512" t="e">
        <f>(I84*$H$56%)</f>
        <v>#REF!</v>
      </c>
      <c r="L25" s="515" t="e">
        <f t="shared" si="1"/>
        <v>#REF!</v>
      </c>
    </row>
    <row r="26" spans="2:18" ht="25.9" hidden="1" customHeight="1" x14ac:dyDescent="0.2">
      <c r="B26" s="2412" t="str">
        <f>'POA-1'!D39</f>
        <v>.1</v>
      </c>
      <c r="C26" s="2472">
        <f>Proyecto!C52</f>
        <v>0</v>
      </c>
      <c r="D26" s="596" t="str">
        <f>'POA-2'!I27</f>
        <v>0.1</v>
      </c>
      <c r="E26" s="290">
        <f>+'POA-1'!I39</f>
        <v>0</v>
      </c>
      <c r="F26" s="723">
        <f>+'POA-1'!$E$39</f>
        <v>0</v>
      </c>
      <c r="G26" s="506" t="e">
        <f>'POA-1'!M39</f>
        <v>#REF!</v>
      </c>
      <c r="H26" s="503" t="e">
        <f>(F81*$H$57%)</f>
        <v>#REF!</v>
      </c>
      <c r="I26" s="504" t="e">
        <f>(G81*$H$57%)</f>
        <v>#REF!</v>
      </c>
      <c r="J26" s="505" t="e">
        <f>(H81*$H$57%)</f>
        <v>#REF!</v>
      </c>
      <c r="K26" s="504" t="e">
        <f>(I81*$H$57%)</f>
        <v>#REF!</v>
      </c>
      <c r="L26" s="516" t="e">
        <f t="shared" si="1"/>
        <v>#REF!</v>
      </c>
    </row>
    <row r="27" spans="2:18" ht="25.9" hidden="1" customHeight="1" x14ac:dyDescent="0.2">
      <c r="B27" s="2413"/>
      <c r="C27" s="2473"/>
      <c r="D27" s="597" t="str">
        <f>'POA-2'!I28</f>
        <v>0.2</v>
      </c>
      <c r="E27" s="287">
        <f>+'POA-1'!I40</f>
        <v>0</v>
      </c>
      <c r="F27" s="720">
        <f>+'POA-1'!$E$39</f>
        <v>0</v>
      </c>
      <c r="G27" s="510" t="e">
        <f>'POA-1'!M40</f>
        <v>#REF!</v>
      </c>
      <c r="H27" s="507" t="e">
        <f>+G27-I27-J27-K27</f>
        <v>#REF!</v>
      </c>
      <c r="I27" s="508" t="e">
        <f>(G82*$H$58%)</f>
        <v>#REF!</v>
      </c>
      <c r="J27" s="509" t="e">
        <f>(H82*$H$58%)</f>
        <v>#REF!</v>
      </c>
      <c r="K27" s="508" t="e">
        <f>(I82*$H$58%)</f>
        <v>#REF!</v>
      </c>
      <c r="L27" s="510" t="e">
        <f t="shared" si="1"/>
        <v>#REF!</v>
      </c>
    </row>
    <row r="28" spans="2:18" ht="25.9" hidden="1" customHeight="1" x14ac:dyDescent="0.2">
      <c r="B28" s="2413"/>
      <c r="C28" s="2473"/>
      <c r="D28" s="597" t="str">
        <f>'POA-2'!I29</f>
        <v>0.3</v>
      </c>
      <c r="E28" s="288">
        <f>+'POA-1'!I41</f>
        <v>0</v>
      </c>
      <c r="F28" s="721">
        <f>+'POA-1'!$E$39</f>
        <v>0</v>
      </c>
      <c r="G28" s="510">
        <f>'POA-1'!M41</f>
        <v>0</v>
      </c>
      <c r="H28" s="507">
        <f>IF(G28&gt;0,(G28-I28-J28-K28),0)</f>
        <v>0</v>
      </c>
      <c r="I28" s="508">
        <f>IF(G28&gt;0,(G83*$H$59%),0%)</f>
        <v>0</v>
      </c>
      <c r="J28" s="509">
        <f>IF(G28&gt;0,(H83*$H$59%),0%)</f>
        <v>0</v>
      </c>
      <c r="K28" s="508">
        <f>IF(G28&gt;0,(I83*$H$59%),0%)</f>
        <v>0</v>
      </c>
      <c r="L28" s="510">
        <f t="shared" si="1"/>
        <v>0</v>
      </c>
    </row>
    <row r="29" spans="2:18" ht="25.9" hidden="1" customHeight="1" thickBot="1" x14ac:dyDescent="0.25">
      <c r="B29" s="2414"/>
      <c r="C29" s="2474"/>
      <c r="D29" s="598" t="str">
        <f>'POA-2'!I30</f>
        <v>0.4</v>
      </c>
      <c r="E29" s="287">
        <f>+'POA-1'!I42</f>
        <v>0</v>
      </c>
      <c r="F29" s="720">
        <f>+IF(E29&lt;&gt;"",'POA-1'!E39,"")</f>
        <v>0</v>
      </c>
      <c r="G29" s="514" t="e">
        <f>'POA-1'!M42</f>
        <v>#REF!</v>
      </c>
      <c r="H29" s="511" t="e">
        <f>(F84*$H$60%)</f>
        <v>#REF!</v>
      </c>
      <c r="I29" s="512" t="e">
        <f>(G84*$H$60%)</f>
        <v>#REF!</v>
      </c>
      <c r="J29" s="513" t="e">
        <f>(H84*$H$60%)</f>
        <v>#REF!</v>
      </c>
      <c r="K29" s="512" t="e">
        <f>(I84*$H$60%)</f>
        <v>#REF!</v>
      </c>
      <c r="L29" s="514" t="e">
        <f t="shared" si="1"/>
        <v>#REF!</v>
      </c>
    </row>
    <row r="30" spans="2:18" ht="20.25" hidden="1" customHeight="1" x14ac:dyDescent="0.2">
      <c r="B30" s="2412" t="str">
        <f>'POA-1'!D43</f>
        <v>0.1</v>
      </c>
      <c r="C30" s="2475" t="str">
        <f>Proyecto!C53</f>
        <v>Cobertura arbórea mediante Sistemas Agroforestales / Silvopastoriles (SAF/SSP)</v>
      </c>
      <c r="D30" s="596" t="str">
        <f>'POA-2'!I32</f>
        <v>0.1</v>
      </c>
      <c r="E30" s="286">
        <f>+'POA-1'!I43</f>
        <v>0</v>
      </c>
      <c r="F30" s="719" t="str">
        <f>+'POA-1'!$E$43</f>
        <v>Cobertura arbórea mediante Sistemas Agroforestales / Silvopastoriles (SAF/SSP)</v>
      </c>
      <c r="G30" s="506" t="e">
        <f>'POA-1'!M43</f>
        <v>#REF!</v>
      </c>
      <c r="H30" s="503" t="e">
        <f>(F81*$H$61%)</f>
        <v>#REF!</v>
      </c>
      <c r="I30" s="504" t="e">
        <f>(G81*$H$61%)</f>
        <v>#REF!</v>
      </c>
      <c r="J30" s="505" t="e">
        <f>(H81*$H$61%)</f>
        <v>#REF!</v>
      </c>
      <c r="K30" s="504" t="e">
        <f>(I81*$H$61%)</f>
        <v>#REF!</v>
      </c>
      <c r="L30" s="506" t="e">
        <f t="shared" si="1"/>
        <v>#REF!</v>
      </c>
    </row>
    <row r="31" spans="2:18" ht="20.25" hidden="1" customHeight="1" x14ac:dyDescent="0.2">
      <c r="B31" s="2413"/>
      <c r="C31" s="2473"/>
      <c r="D31" s="597" t="str">
        <f>'POA-2'!I33</f>
        <v>0.2</v>
      </c>
      <c r="E31" s="287">
        <f>+'POA-1'!I44</f>
        <v>0</v>
      </c>
      <c r="F31" s="720" t="str">
        <f>+'POA-1'!$E$43</f>
        <v>Cobertura arbórea mediante Sistemas Agroforestales / Silvopastoriles (SAF/SSP)</v>
      </c>
      <c r="G31" s="510" t="e">
        <f>'POA-1'!M44</f>
        <v>#REF!</v>
      </c>
      <c r="H31" s="507" t="e">
        <f>+G31-I31-J31-K31</f>
        <v>#REF!</v>
      </c>
      <c r="I31" s="508" t="e">
        <f>(G82*$H$62%)</f>
        <v>#REF!</v>
      </c>
      <c r="J31" s="509" t="e">
        <f>(H82*$H$62%)</f>
        <v>#REF!</v>
      </c>
      <c r="K31" s="508" t="e">
        <f>(I82*$H$62%)</f>
        <v>#REF!</v>
      </c>
      <c r="L31" s="510" t="e">
        <f t="shared" si="1"/>
        <v>#REF!</v>
      </c>
    </row>
    <row r="32" spans="2:18" ht="20.25" hidden="1" customHeight="1" x14ac:dyDescent="0.2">
      <c r="B32" s="2413"/>
      <c r="C32" s="2473"/>
      <c r="D32" s="597" t="str">
        <f>'POA-2'!I34</f>
        <v>0.3</v>
      </c>
      <c r="E32" s="288">
        <f>+'POA-1'!I45</f>
        <v>0</v>
      </c>
      <c r="F32" s="721" t="str">
        <f>+'POA-1'!$E$43</f>
        <v>Cobertura arbórea mediante Sistemas Agroforestales / Silvopastoriles (SAF/SSP)</v>
      </c>
      <c r="G32" s="510">
        <f>'POA-1'!M45</f>
        <v>0</v>
      </c>
      <c r="H32" s="507">
        <f>IF(G32&gt;0,(G32-I32-J32-K32),0)</f>
        <v>0</v>
      </c>
      <c r="I32" s="508">
        <f>IF(G32&gt;0,(G83*$H$63%),0%)</f>
        <v>0</v>
      </c>
      <c r="J32" s="509">
        <f>IF(G32&gt;0,(H83*$H$63%),0%)</f>
        <v>0</v>
      </c>
      <c r="K32" s="508">
        <f>IF(G32&gt;0,(I83*$H$63%),0)</f>
        <v>0</v>
      </c>
      <c r="L32" s="510">
        <f t="shared" si="1"/>
        <v>0</v>
      </c>
      <c r="R32" s="235" t="s">
        <v>296</v>
      </c>
    </row>
    <row r="33" spans="2:12" ht="20.25" hidden="1" customHeight="1" thickBot="1" x14ac:dyDescent="0.25">
      <c r="B33" s="2414"/>
      <c r="C33" s="2473"/>
      <c r="D33" s="598" t="str">
        <f>'POA-2'!I35</f>
        <v>0.4</v>
      </c>
      <c r="E33" s="289">
        <f>+'POA-1'!I46</f>
        <v>0</v>
      </c>
      <c r="F33" s="722" t="str">
        <f>+IF(E33&lt;&gt;"",'POA-1'!E43,"")</f>
        <v>Cobertura arbórea mediante Sistemas Agroforestales / Silvopastoriles (SAF/SSP)</v>
      </c>
      <c r="G33" s="515" t="e">
        <f>'POA-1'!M46</f>
        <v>#REF!</v>
      </c>
      <c r="H33" s="517" t="e">
        <f>(F84*$H$64%)</f>
        <v>#REF!</v>
      </c>
      <c r="I33" s="518" t="e">
        <f>(G84*$H$64%)</f>
        <v>#REF!</v>
      </c>
      <c r="J33" s="519" t="e">
        <f>(H84*$H$64%)</f>
        <v>#REF!</v>
      </c>
      <c r="K33" s="518" t="e">
        <f>(I84*$H$64%)</f>
        <v>#REF!</v>
      </c>
      <c r="L33" s="515" t="e">
        <f t="shared" si="1"/>
        <v>#REF!</v>
      </c>
    </row>
    <row r="34" spans="2:12" ht="20.25" hidden="1" customHeight="1" x14ac:dyDescent="0.2">
      <c r="B34" s="2412" t="str">
        <f>'POA-1'!D47</f>
        <v>.1</v>
      </c>
      <c r="C34" s="2472" t="str">
        <f>Proyecto!C54</f>
        <v>Cercas o Barreras Vivas (CV - BV)</v>
      </c>
      <c r="D34" s="596" t="str">
        <f>'POA-2'!I37</f>
        <v>0.1</v>
      </c>
      <c r="E34" s="290">
        <f>+'POA-1'!I47</f>
        <v>0</v>
      </c>
      <c r="F34" s="723" t="str">
        <f>+'POA-1'!$E$47</f>
        <v>Cercas o Barreras Vivas (CV - BV)</v>
      </c>
      <c r="G34" s="516" t="e">
        <f>'POA-1'!M47</f>
        <v>#REF!</v>
      </c>
      <c r="H34" s="520" t="e">
        <f>(F81*$H$65%)</f>
        <v>#REF!</v>
      </c>
      <c r="I34" s="521" t="e">
        <f>(G81*$H$65%)</f>
        <v>#REF!</v>
      </c>
      <c r="J34" s="504" t="e">
        <f>(H81*$H$65%)</f>
        <v>#REF!</v>
      </c>
      <c r="K34" s="522" t="e">
        <f>(I81*$H$65%)</f>
        <v>#REF!</v>
      </c>
      <c r="L34" s="516" t="e">
        <f t="shared" si="1"/>
        <v>#REF!</v>
      </c>
    </row>
    <row r="35" spans="2:12" ht="20.25" hidden="1" customHeight="1" x14ac:dyDescent="0.2">
      <c r="B35" s="2413"/>
      <c r="C35" s="2473"/>
      <c r="D35" s="597" t="str">
        <f>'POA-2'!I38</f>
        <v>0.2</v>
      </c>
      <c r="E35" s="287">
        <f>+'POA-1'!I48</f>
        <v>0</v>
      </c>
      <c r="F35" s="720" t="str">
        <f>+'POA-1'!$E$47</f>
        <v>Cercas o Barreras Vivas (CV - BV)</v>
      </c>
      <c r="G35" s="510" t="e">
        <f>'POA-1'!M48</f>
        <v>#REF!</v>
      </c>
      <c r="H35" s="507" t="e">
        <f>IF(G35&gt;0,(G35-I35-J35-K35),0)</f>
        <v>#REF!</v>
      </c>
      <c r="I35" s="508" t="e">
        <f>(G82*$H$66%)</f>
        <v>#REF!</v>
      </c>
      <c r="J35" s="508" t="e">
        <f>(H82*$H$66%)</f>
        <v>#REF!</v>
      </c>
      <c r="K35" s="509" t="e">
        <f>(I82*$H$66%)</f>
        <v>#REF!</v>
      </c>
      <c r="L35" s="510" t="e">
        <f t="shared" si="1"/>
        <v>#REF!</v>
      </c>
    </row>
    <row r="36" spans="2:12" ht="20.25" hidden="1" customHeight="1" thickBot="1" x14ac:dyDescent="0.25">
      <c r="B36" s="2414"/>
      <c r="C36" s="2474"/>
      <c r="D36" s="597" t="str">
        <f>'POA-2'!I39</f>
        <v>0.3</v>
      </c>
      <c r="E36" s="291">
        <f>+'POA-1'!I49</f>
        <v>0</v>
      </c>
      <c r="F36" s="724" t="str">
        <f>+'POA-1'!$E$47</f>
        <v>Cercas o Barreras Vivas (CV - BV)</v>
      </c>
      <c r="G36" s="514" t="e">
        <f>'POA-1'!M49</f>
        <v>#REF!</v>
      </c>
      <c r="H36" s="511" t="e">
        <f>(F84*$H$67%)</f>
        <v>#REF!</v>
      </c>
      <c r="I36" s="512" t="e">
        <f>(G84*$H$67%)</f>
        <v>#REF!</v>
      </c>
      <c r="J36" s="512" t="e">
        <f>(H84*$H$67%)</f>
        <v>#REF!</v>
      </c>
      <c r="K36" s="513" t="e">
        <f>(I84*$H$67%)</f>
        <v>#REF!</v>
      </c>
      <c r="L36" s="514" t="e">
        <f t="shared" si="1"/>
        <v>#REF!</v>
      </c>
    </row>
    <row r="37" spans="2:12" ht="20.25" hidden="1" customHeight="1" x14ac:dyDescent="0.2">
      <c r="B37" s="2412" t="str">
        <f>'POA-1'!D50</f>
        <v>.1</v>
      </c>
      <c r="C37" s="2475">
        <f>Proyecto!C55</f>
        <v>0</v>
      </c>
      <c r="D37" s="599" t="str">
        <f>'POA-2'!I41</f>
        <v>0.1</v>
      </c>
      <c r="E37" s="292">
        <f>+'POA-1'!I50</f>
        <v>0</v>
      </c>
      <c r="F37" s="725">
        <f>+'POA-1'!$E$50</f>
        <v>0</v>
      </c>
      <c r="G37" s="727" t="e">
        <f>'POA-1'!M50</f>
        <v>#REF!</v>
      </c>
      <c r="H37" s="662" t="e">
        <f>(F81*$H$68%)</f>
        <v>#REF!</v>
      </c>
      <c r="I37" s="663" t="e">
        <f>(G81*$H$68%)</f>
        <v>#REF!</v>
      </c>
      <c r="J37" s="663" t="e">
        <f>(H81*$H$68%)</f>
        <v>#REF!</v>
      </c>
      <c r="K37" s="664" t="e">
        <f>(I81*$H$68%)</f>
        <v>#REF!</v>
      </c>
      <c r="L37" s="506" t="e">
        <f t="shared" si="1"/>
        <v>#REF!</v>
      </c>
    </row>
    <row r="38" spans="2:12" ht="20.25" hidden="1" customHeight="1" x14ac:dyDescent="0.2">
      <c r="B38" s="2413"/>
      <c r="C38" s="2473"/>
      <c r="D38" s="600" t="str">
        <f>'POA-2'!I42</f>
        <v>0.2</v>
      </c>
      <c r="E38" s="288">
        <f>+'POA-1'!I51</f>
        <v>0</v>
      </c>
      <c r="F38" s="721">
        <f>+'POA-1'!$E$50</f>
        <v>0</v>
      </c>
      <c r="G38" s="728" t="e">
        <f>'POA-1'!M51</f>
        <v>#REF!</v>
      </c>
      <c r="H38" s="507" t="e">
        <f>+G38-I38-J38-K38</f>
        <v>#REF!</v>
      </c>
      <c r="I38" s="671" t="e">
        <f>(G82*$H$69%)</f>
        <v>#REF!</v>
      </c>
      <c r="J38" s="665" t="e">
        <f>(H82*$H$69%)</f>
        <v>#REF!</v>
      </c>
      <c r="K38" s="666" t="e">
        <f>(I82*$H$69%)</f>
        <v>#REF!</v>
      </c>
      <c r="L38" s="510" t="e">
        <f t="shared" si="1"/>
        <v>#REF!</v>
      </c>
    </row>
    <row r="39" spans="2:12" ht="20.25" hidden="1" customHeight="1" x14ac:dyDescent="0.2">
      <c r="B39" s="2413"/>
      <c r="C39" s="2473"/>
      <c r="D39" s="600" t="str">
        <f>'POA-2'!I43</f>
        <v>0.3</v>
      </c>
      <c r="E39" s="287">
        <f>+'POA-1'!I52</f>
        <v>0</v>
      </c>
      <c r="F39" s="720">
        <f>+'POA-1'!$E$50</f>
        <v>0</v>
      </c>
      <c r="G39" s="728">
        <f>'POA-1'!M52</f>
        <v>0</v>
      </c>
      <c r="H39" s="507">
        <f>IF(G39&gt;0,(G39-I39-J39-K39),0)</f>
        <v>0</v>
      </c>
      <c r="I39" s="665">
        <f>IF(G39&gt;0,(G83*$H$70%),0%)</f>
        <v>0</v>
      </c>
      <c r="J39" s="665">
        <f>IF(G39&gt;0,(H83*$H$70%),0%)</f>
        <v>0</v>
      </c>
      <c r="K39" s="666">
        <f>IF(G39&gt;0,(I83*$H$70%),0%)</f>
        <v>0</v>
      </c>
      <c r="L39" s="510">
        <f t="shared" si="1"/>
        <v>0</v>
      </c>
    </row>
    <row r="40" spans="2:12" ht="20.25" hidden="1" customHeight="1" thickBot="1" x14ac:dyDescent="0.25">
      <c r="B40" s="2414"/>
      <c r="C40" s="2473"/>
      <c r="D40" s="601" t="str">
        <f>'POA-2'!I44</f>
        <v>0.4</v>
      </c>
      <c r="E40" s="293">
        <f>+'POA-1'!I53</f>
        <v>0</v>
      </c>
      <c r="F40" s="726">
        <f>+IF(E40&lt;&gt;"",'POA-1'!E50,"")</f>
        <v>0</v>
      </c>
      <c r="G40" s="729" t="e">
        <f>'POA-1'!M53</f>
        <v>#REF!</v>
      </c>
      <c r="H40" s="667" t="e">
        <f>(F84*$H$71%)</f>
        <v>#REF!</v>
      </c>
      <c r="I40" s="668" t="e">
        <f>(G84*$H$71%)</f>
        <v>#REF!</v>
      </c>
      <c r="J40" s="668" t="e">
        <f>(H84*$H$71%)</f>
        <v>#REF!</v>
      </c>
      <c r="K40" s="669" t="e">
        <f>(I84*$H$71%)</f>
        <v>#REF!</v>
      </c>
      <c r="L40" s="515" t="e">
        <f t="shared" si="1"/>
        <v>#REF!</v>
      </c>
    </row>
    <row r="41" spans="2:12" ht="20.25" hidden="1" customHeight="1" x14ac:dyDescent="0.2">
      <c r="B41" s="2412" t="str">
        <f>'POA-1'!D54</f>
        <v>.1</v>
      </c>
      <c r="C41" s="2472" t="str">
        <f>Proyecto!C56</f>
        <v>Aislamiento con material vegetal</v>
      </c>
      <c r="D41" s="602" t="str">
        <f>'POA-2'!I46</f>
        <v>0.1</v>
      </c>
      <c r="E41" s="287">
        <f>+'POA-1'!I54</f>
        <v>0</v>
      </c>
      <c r="F41" s="720" t="str">
        <f>+'POA-1'!$E$54</f>
        <v>Aislamiento con material vegetal</v>
      </c>
      <c r="G41" s="730" t="e">
        <f>'POA-1'!M54</f>
        <v>#REF!</v>
      </c>
      <c r="H41" s="670" t="e">
        <f>(F81*$H$72%)</f>
        <v>#REF!</v>
      </c>
      <c r="I41" s="671" t="e">
        <f>(G81*$H$72%)</f>
        <v>#REF!</v>
      </c>
      <c r="J41" s="671" t="e">
        <f>(H81*$H$72%)</f>
        <v>#REF!</v>
      </c>
      <c r="K41" s="672" t="e">
        <f>(I81*$H$72%)</f>
        <v>#REF!</v>
      </c>
      <c r="L41" s="516" t="e">
        <f t="shared" si="1"/>
        <v>#REF!</v>
      </c>
    </row>
    <row r="42" spans="2:12" ht="20.25" hidden="1" customHeight="1" x14ac:dyDescent="0.2">
      <c r="B42" s="2413"/>
      <c r="C42" s="2473"/>
      <c r="D42" s="600" t="str">
        <f>'POA-2'!I47</f>
        <v>0.2</v>
      </c>
      <c r="E42" s="288">
        <f>+'POA-1'!I55</f>
        <v>0</v>
      </c>
      <c r="F42" s="721" t="str">
        <f>+'POA-1'!$E$54</f>
        <v>Aislamiento con material vegetal</v>
      </c>
      <c r="G42" s="728" t="e">
        <f>'POA-1'!M55</f>
        <v>#REF!</v>
      </c>
      <c r="H42" s="507" t="e">
        <f>IF(G42&gt;0,(G42-I42-J42-K42),0)</f>
        <v>#REF!</v>
      </c>
      <c r="I42" s="665" t="e">
        <f>(G82*$H$73%)</f>
        <v>#REF!</v>
      </c>
      <c r="J42" s="665" t="e">
        <f>(H82*$H$73%)</f>
        <v>#REF!</v>
      </c>
      <c r="K42" s="666" t="e">
        <f>(I82*$H$73%)</f>
        <v>#REF!</v>
      </c>
      <c r="L42" s="510" t="e">
        <f t="shared" si="1"/>
        <v>#REF!</v>
      </c>
    </row>
    <row r="43" spans="2:12" ht="20.25" hidden="1" customHeight="1" thickBot="1" x14ac:dyDescent="0.25">
      <c r="B43" s="2414"/>
      <c r="C43" s="2474"/>
      <c r="D43" s="603" t="str">
        <f>'POA-2'!I48</f>
        <v>0.3</v>
      </c>
      <c r="E43" s="287">
        <f>+'POA-1'!I56</f>
        <v>0</v>
      </c>
      <c r="F43" s="720" t="str">
        <f>+IF(E43&lt;&gt;"",'POA-1'!E54,"")</f>
        <v>Aislamiento con material vegetal</v>
      </c>
      <c r="G43" s="731" t="e">
        <f>'POA-1'!M56</f>
        <v>#REF!</v>
      </c>
      <c r="H43" s="673" t="e">
        <f>(F84*$H$74%)</f>
        <v>#REF!</v>
      </c>
      <c r="I43" s="674" t="e">
        <f>(G84*$H$74%)</f>
        <v>#REF!</v>
      </c>
      <c r="J43" s="674" t="e">
        <f>(H84*$H$74%)</f>
        <v>#REF!</v>
      </c>
      <c r="K43" s="675" t="e">
        <f>(I84*$H$74%)</f>
        <v>#REF!</v>
      </c>
      <c r="L43" s="514" t="e">
        <f t="shared" si="1"/>
        <v>#REF!</v>
      </c>
    </row>
    <row r="44" spans="2:12" ht="32.25" customHeight="1" thickBot="1" x14ac:dyDescent="0.25">
      <c r="B44" s="2468" t="s">
        <v>1138</v>
      </c>
      <c r="C44" s="2469"/>
      <c r="D44" s="2469"/>
      <c r="E44" s="2469"/>
      <c r="F44" s="2469"/>
      <c r="G44" s="732">
        <f>IFERROR((SUM(G18:G43)),0)</f>
        <v>0</v>
      </c>
      <c r="H44" s="715">
        <f t="shared" ref="H44:L44" si="2">IFERROR((SUM(H18:H43)),0)</f>
        <v>0</v>
      </c>
      <c r="I44" s="716">
        <f t="shared" si="2"/>
        <v>0</v>
      </c>
      <c r="J44" s="716">
        <f t="shared" si="2"/>
        <v>0</v>
      </c>
      <c r="K44" s="717">
        <f t="shared" si="2"/>
        <v>0</v>
      </c>
      <c r="L44" s="718">
        <f t="shared" si="2"/>
        <v>0</v>
      </c>
    </row>
    <row r="45" spans="2:12" s="232" customFormat="1" x14ac:dyDescent="0.2">
      <c r="B45" s="295"/>
      <c r="C45" s="296"/>
      <c r="D45" s="296"/>
      <c r="E45" s="296"/>
      <c r="F45" s="296"/>
      <c r="G45" s="296"/>
      <c r="H45" s="296"/>
      <c r="I45" s="296"/>
      <c r="J45" s="296"/>
      <c r="K45" s="296"/>
      <c r="L45" s="642"/>
    </row>
    <row r="46" spans="2:12" s="232" customFormat="1" hidden="1" x14ac:dyDescent="0.2">
      <c r="B46" s="257"/>
      <c r="C46" s="258"/>
      <c r="D46" s="258"/>
      <c r="E46" s="258"/>
      <c r="F46" s="258"/>
      <c r="L46" s="643"/>
    </row>
    <row r="47" spans="2:12" s="232" customFormat="1" hidden="1" x14ac:dyDescent="0.2">
      <c r="B47" s="257"/>
      <c r="C47" s="258"/>
      <c r="D47" s="258"/>
      <c r="E47" s="258"/>
      <c r="F47" s="258"/>
      <c r="L47" s="643"/>
    </row>
    <row r="48" spans="2:12" s="232" customFormat="1" ht="12" hidden="1" customHeight="1" x14ac:dyDescent="0.2">
      <c r="B48" s="257"/>
      <c r="C48" s="258"/>
      <c r="D48" s="258"/>
      <c r="E48" s="258"/>
      <c r="F48" s="258"/>
      <c r="H48" s="644" t="s">
        <v>1152</v>
      </c>
      <c r="I48" s="644"/>
      <c r="J48" s="644"/>
      <c r="K48" s="644"/>
      <c r="L48" s="643"/>
    </row>
    <row r="49" spans="2:12" s="232" customFormat="1" ht="13.5" hidden="1" x14ac:dyDescent="0.25">
      <c r="B49" s="257"/>
      <c r="C49" s="258"/>
      <c r="D49" s="258"/>
      <c r="E49" s="645">
        <f t="shared" ref="E49:F49" si="3">E18</f>
        <v>0</v>
      </c>
      <c r="F49" s="645" t="str">
        <f t="shared" si="3"/>
        <v>Plantación de Material Vegetal en sistema tradicional</v>
      </c>
      <c r="G49" s="646" t="e">
        <f>G18</f>
        <v>#DIV/0!</v>
      </c>
      <c r="H49" s="647">
        <f>IFERROR(((G49*100)/$E$81),0)</f>
        <v>0</v>
      </c>
      <c r="I49" s="647"/>
      <c r="L49" s="643"/>
    </row>
    <row r="50" spans="2:12" s="232" customFormat="1" ht="13.5" hidden="1" x14ac:dyDescent="0.25">
      <c r="B50" s="257"/>
      <c r="C50" s="258"/>
      <c r="D50" s="258"/>
      <c r="E50" s="645">
        <f t="shared" ref="E50:G73" si="4">E19</f>
        <v>0</v>
      </c>
      <c r="F50" s="645" t="str">
        <f t="shared" si="4"/>
        <v>Plantación de Material Vegetal en sistema tradicional</v>
      </c>
      <c r="G50" s="646">
        <f t="shared" si="4"/>
        <v>0</v>
      </c>
      <c r="H50" s="647" t="e">
        <f>(G50*100)/$E$82</f>
        <v>#REF!</v>
      </c>
      <c r="I50" s="647"/>
      <c r="L50" s="643"/>
    </row>
    <row r="51" spans="2:12" s="232" customFormat="1" ht="13.5" hidden="1" x14ac:dyDescent="0.25">
      <c r="B51" s="257"/>
      <c r="C51" s="258"/>
      <c r="D51" s="258"/>
      <c r="E51" s="645">
        <f t="shared" si="4"/>
        <v>0</v>
      </c>
      <c r="F51" s="645" t="str">
        <f t="shared" si="4"/>
        <v>Plantación de Material Vegetal en sistema tradicional</v>
      </c>
      <c r="G51" s="646">
        <f t="shared" si="4"/>
        <v>0</v>
      </c>
      <c r="H51" s="647">
        <f>IFERROR(((G51*100)/$E$83),0)</f>
        <v>0</v>
      </c>
      <c r="I51" s="647"/>
      <c r="L51" s="643"/>
    </row>
    <row r="52" spans="2:12" s="232" customFormat="1" ht="13.5" hidden="1" x14ac:dyDescent="0.25">
      <c r="B52" s="257"/>
      <c r="C52" s="258"/>
      <c r="D52" s="258"/>
      <c r="E52" s="645">
        <f t="shared" si="4"/>
        <v>0</v>
      </c>
      <c r="F52" s="645" t="str">
        <f t="shared" si="4"/>
        <v>Plantación de Material Vegetal en sistema tradicional</v>
      </c>
      <c r="G52" s="646">
        <f t="shared" si="4"/>
        <v>0</v>
      </c>
      <c r="H52" s="647">
        <f>IFERROR(((G52*100)/$E$84),0)</f>
        <v>0</v>
      </c>
      <c r="I52" s="647"/>
      <c r="L52" s="643"/>
    </row>
    <row r="53" spans="2:12" s="232" customFormat="1" ht="13.5" hidden="1" x14ac:dyDescent="0.25">
      <c r="B53" s="257"/>
      <c r="C53" s="258"/>
      <c r="D53" s="258"/>
      <c r="E53" s="645">
        <f t="shared" si="4"/>
        <v>0</v>
      </c>
      <c r="F53" s="645" t="str">
        <f t="shared" si="4"/>
        <v>Plantación de Material Vegetal al azar o por núcleos</v>
      </c>
      <c r="G53" s="646" t="e">
        <f t="shared" si="4"/>
        <v>#DIV/0!</v>
      </c>
      <c r="H53" s="647">
        <f>IFERROR(((G53*100)/$E$81),0)</f>
        <v>0</v>
      </c>
      <c r="I53" s="647"/>
      <c r="L53" s="643"/>
    </row>
    <row r="54" spans="2:12" s="232" customFormat="1" ht="13.5" hidden="1" x14ac:dyDescent="0.25">
      <c r="B54" s="257"/>
      <c r="C54" s="258"/>
      <c r="D54" s="258"/>
      <c r="E54" s="645">
        <f t="shared" si="4"/>
        <v>0</v>
      </c>
      <c r="F54" s="645" t="str">
        <f t="shared" si="4"/>
        <v>Plantación de Material Vegetal al azar o por núcleos</v>
      </c>
      <c r="G54" s="646">
        <f t="shared" si="4"/>
        <v>0</v>
      </c>
      <c r="H54" s="647" t="e">
        <f>(G54*100)/$E$82</f>
        <v>#REF!</v>
      </c>
      <c r="I54" s="647"/>
      <c r="L54" s="643"/>
    </row>
    <row r="55" spans="2:12" s="232" customFormat="1" ht="13.5" hidden="1" x14ac:dyDescent="0.25">
      <c r="B55" s="257"/>
      <c r="C55" s="258"/>
      <c r="D55" s="258"/>
      <c r="E55" s="645">
        <f t="shared" si="4"/>
        <v>0</v>
      </c>
      <c r="F55" s="645" t="str">
        <f t="shared" si="4"/>
        <v>Plantación de Material Vegetal al azar o por núcleos</v>
      </c>
      <c r="G55" s="646">
        <f t="shared" si="4"/>
        <v>0</v>
      </c>
      <c r="H55" s="647">
        <f>IFERROR(((G55*100)/$E$83),0)</f>
        <v>0</v>
      </c>
      <c r="I55" s="647"/>
      <c r="L55" s="643"/>
    </row>
    <row r="56" spans="2:12" s="232" customFormat="1" ht="13.5" hidden="1" x14ac:dyDescent="0.25">
      <c r="B56" s="257"/>
      <c r="C56" s="258"/>
      <c r="D56" s="258"/>
      <c r="E56" s="645">
        <f t="shared" si="4"/>
        <v>0</v>
      </c>
      <c r="F56" s="645" t="str">
        <f t="shared" si="4"/>
        <v>Plantación de Material Vegetal al azar o por núcleos</v>
      </c>
      <c r="G56" s="646">
        <f t="shared" si="4"/>
        <v>0</v>
      </c>
      <c r="H56" s="647">
        <f>IFERROR(((G56*100)/$E$84),0)</f>
        <v>0</v>
      </c>
      <c r="I56" s="647"/>
      <c r="L56" s="643"/>
    </row>
    <row r="57" spans="2:12" s="232" customFormat="1" ht="13.5" hidden="1" x14ac:dyDescent="0.25">
      <c r="B57" s="257"/>
      <c r="C57" s="258"/>
      <c r="D57" s="258"/>
      <c r="E57" s="645">
        <f t="shared" si="4"/>
        <v>0</v>
      </c>
      <c r="F57" s="645">
        <f t="shared" si="4"/>
        <v>0</v>
      </c>
      <c r="G57" s="646" t="e">
        <f t="shared" si="4"/>
        <v>#REF!</v>
      </c>
      <c r="H57" s="647">
        <f>IFERROR(((G57*100)/$E$81),0)</f>
        <v>0</v>
      </c>
      <c r="I57" s="647"/>
      <c r="L57" s="643"/>
    </row>
    <row r="58" spans="2:12" s="232" customFormat="1" ht="13.5" hidden="1" x14ac:dyDescent="0.25">
      <c r="B58" s="257"/>
      <c r="C58" s="258"/>
      <c r="D58" s="258"/>
      <c r="E58" s="645">
        <f t="shared" si="4"/>
        <v>0</v>
      </c>
      <c r="F58" s="645">
        <f t="shared" si="4"/>
        <v>0</v>
      </c>
      <c r="G58" s="646" t="e">
        <f t="shared" si="4"/>
        <v>#REF!</v>
      </c>
      <c r="H58" s="647">
        <f>IFERROR(((G58*100)/$E$82),0)</f>
        <v>0</v>
      </c>
      <c r="I58" s="647"/>
      <c r="L58" s="643"/>
    </row>
    <row r="59" spans="2:12" s="232" customFormat="1" ht="13.5" hidden="1" x14ac:dyDescent="0.25">
      <c r="B59" s="257"/>
      <c r="C59" s="258"/>
      <c r="D59" s="258"/>
      <c r="E59" s="645">
        <f t="shared" si="4"/>
        <v>0</v>
      </c>
      <c r="F59" s="645">
        <f t="shared" si="4"/>
        <v>0</v>
      </c>
      <c r="G59" s="646">
        <f t="shared" si="4"/>
        <v>0</v>
      </c>
      <c r="H59" s="647">
        <f>IFERROR(((G59*100)/$E$83),0)</f>
        <v>0</v>
      </c>
      <c r="I59" s="647"/>
      <c r="L59" s="643"/>
    </row>
    <row r="60" spans="2:12" s="232" customFormat="1" ht="13.5" hidden="1" x14ac:dyDescent="0.25">
      <c r="B60" s="257"/>
      <c r="C60" s="258"/>
      <c r="D60" s="258"/>
      <c r="E60" s="645">
        <f t="shared" si="4"/>
        <v>0</v>
      </c>
      <c r="F60" s="645">
        <f t="shared" si="4"/>
        <v>0</v>
      </c>
      <c r="G60" s="646" t="e">
        <f t="shared" si="4"/>
        <v>#REF!</v>
      </c>
      <c r="H60" s="647">
        <f>IFERROR(((G60*100)/$E$84),0)</f>
        <v>0</v>
      </c>
      <c r="I60" s="647"/>
      <c r="L60" s="643"/>
    </row>
    <row r="61" spans="2:12" s="232" customFormat="1" ht="13.5" hidden="1" x14ac:dyDescent="0.25">
      <c r="B61" s="257"/>
      <c r="C61" s="258"/>
      <c r="D61" s="258"/>
      <c r="E61" s="645">
        <f t="shared" si="4"/>
        <v>0</v>
      </c>
      <c r="F61" s="645" t="str">
        <f t="shared" si="4"/>
        <v>Cobertura arbórea mediante Sistemas Agroforestales / Silvopastoriles (SAF/SSP)</v>
      </c>
      <c r="G61" s="646" t="e">
        <f t="shared" si="4"/>
        <v>#REF!</v>
      </c>
      <c r="H61" s="647">
        <f>IFERROR(((G61*100)/$E$81),0)</f>
        <v>0</v>
      </c>
      <c r="I61" s="647"/>
      <c r="L61" s="643"/>
    </row>
    <row r="62" spans="2:12" s="232" customFormat="1" ht="13.5" hidden="1" x14ac:dyDescent="0.25">
      <c r="B62" s="257"/>
      <c r="C62" s="258"/>
      <c r="D62" s="258"/>
      <c r="E62" s="645">
        <f t="shared" si="4"/>
        <v>0</v>
      </c>
      <c r="F62" s="645" t="str">
        <f t="shared" si="4"/>
        <v>Cobertura arbórea mediante Sistemas Agroforestales / Silvopastoriles (SAF/SSP)</v>
      </c>
      <c r="G62" s="646" t="e">
        <f t="shared" si="4"/>
        <v>#REF!</v>
      </c>
      <c r="H62" s="647">
        <f>IFERROR(((G62*100)/$E$82),0)</f>
        <v>0</v>
      </c>
      <c r="I62" s="647"/>
      <c r="L62" s="643"/>
    </row>
    <row r="63" spans="2:12" s="232" customFormat="1" ht="13.5" hidden="1" x14ac:dyDescent="0.25">
      <c r="B63" s="257"/>
      <c r="C63" s="258"/>
      <c r="D63" s="258"/>
      <c r="E63" s="645">
        <f t="shared" si="4"/>
        <v>0</v>
      </c>
      <c r="F63" s="645" t="str">
        <f t="shared" si="4"/>
        <v>Cobertura arbórea mediante Sistemas Agroforestales / Silvopastoriles (SAF/SSP)</v>
      </c>
      <c r="G63" s="646">
        <f t="shared" si="4"/>
        <v>0</v>
      </c>
      <c r="H63" s="647">
        <f>IFERROR(((G63*100)/$E$83),0)</f>
        <v>0</v>
      </c>
      <c r="I63" s="647"/>
      <c r="L63" s="643"/>
    </row>
    <row r="64" spans="2:12" s="232" customFormat="1" ht="13.5" hidden="1" x14ac:dyDescent="0.25">
      <c r="B64" s="257"/>
      <c r="C64" s="258"/>
      <c r="D64" s="258"/>
      <c r="E64" s="645">
        <f t="shared" si="4"/>
        <v>0</v>
      </c>
      <c r="F64" s="645" t="str">
        <f t="shared" si="4"/>
        <v>Cobertura arbórea mediante Sistemas Agroforestales / Silvopastoriles (SAF/SSP)</v>
      </c>
      <c r="G64" s="646" t="e">
        <f t="shared" si="4"/>
        <v>#REF!</v>
      </c>
      <c r="H64" s="647">
        <f>IFERROR(((G64*100)/$E$84),0)</f>
        <v>0</v>
      </c>
      <c r="I64" s="647"/>
      <c r="L64" s="643"/>
    </row>
    <row r="65" spans="2:13" s="232" customFormat="1" ht="13.5" hidden="1" x14ac:dyDescent="0.25">
      <c r="B65" s="257"/>
      <c r="C65" s="258"/>
      <c r="D65" s="258"/>
      <c r="E65" s="645">
        <f t="shared" si="4"/>
        <v>0</v>
      </c>
      <c r="F65" s="645" t="str">
        <f t="shared" si="4"/>
        <v>Cercas o Barreras Vivas (CV - BV)</v>
      </c>
      <c r="G65" s="646" t="e">
        <f t="shared" si="4"/>
        <v>#REF!</v>
      </c>
      <c r="H65" s="647">
        <f>IFERROR(((G65*100)/$E$81),0)</f>
        <v>0</v>
      </c>
      <c r="I65" s="647"/>
      <c r="L65" s="643"/>
    </row>
    <row r="66" spans="2:13" s="232" customFormat="1" ht="13.5" hidden="1" x14ac:dyDescent="0.25">
      <c r="B66" s="257"/>
      <c r="C66" s="258"/>
      <c r="D66" s="258"/>
      <c r="E66" s="645">
        <f t="shared" si="4"/>
        <v>0</v>
      </c>
      <c r="F66" s="645" t="str">
        <f t="shared" si="4"/>
        <v>Cercas o Barreras Vivas (CV - BV)</v>
      </c>
      <c r="G66" s="646" t="e">
        <f t="shared" si="4"/>
        <v>#REF!</v>
      </c>
      <c r="H66" s="647">
        <f>IFERROR(((G66*100)/$E$82),0)</f>
        <v>0</v>
      </c>
      <c r="I66" s="647"/>
      <c r="L66" s="643"/>
    </row>
    <row r="67" spans="2:13" s="232" customFormat="1" ht="13.5" hidden="1" x14ac:dyDescent="0.25">
      <c r="B67" s="257"/>
      <c r="C67" s="258"/>
      <c r="D67" s="258"/>
      <c r="E67" s="645">
        <f t="shared" si="4"/>
        <v>0</v>
      </c>
      <c r="F67" s="645" t="str">
        <f t="shared" si="4"/>
        <v>Cercas o Barreras Vivas (CV - BV)</v>
      </c>
      <c r="G67" s="646" t="e">
        <f t="shared" si="4"/>
        <v>#REF!</v>
      </c>
      <c r="H67" s="647">
        <f>IFERROR(((G67*100)/$E$84),0)</f>
        <v>0</v>
      </c>
      <c r="I67" s="647"/>
      <c r="L67" s="643"/>
    </row>
    <row r="68" spans="2:13" s="232" customFormat="1" ht="13.5" hidden="1" x14ac:dyDescent="0.25">
      <c r="B68" s="257"/>
      <c r="C68" s="258"/>
      <c r="D68" s="258"/>
      <c r="E68" s="645">
        <f t="shared" si="4"/>
        <v>0</v>
      </c>
      <c r="F68" s="645">
        <f t="shared" si="4"/>
        <v>0</v>
      </c>
      <c r="G68" s="646" t="e">
        <f t="shared" si="4"/>
        <v>#REF!</v>
      </c>
      <c r="H68" s="647">
        <f>IFERROR(((G68*100)/$E$81),0)</f>
        <v>0</v>
      </c>
      <c r="I68" s="647"/>
      <c r="L68" s="643"/>
    </row>
    <row r="69" spans="2:13" s="232" customFormat="1" ht="13.5" hidden="1" x14ac:dyDescent="0.25">
      <c r="B69" s="257"/>
      <c r="C69" s="258"/>
      <c r="D69" s="258"/>
      <c r="E69" s="645">
        <f t="shared" si="4"/>
        <v>0</v>
      </c>
      <c r="F69" s="645">
        <f t="shared" si="4"/>
        <v>0</v>
      </c>
      <c r="G69" s="646" t="e">
        <f t="shared" si="4"/>
        <v>#REF!</v>
      </c>
      <c r="H69" s="647">
        <f>IFERROR(((G69*100)/$E$82),0)</f>
        <v>0</v>
      </c>
      <c r="I69" s="647"/>
      <c r="L69" s="643"/>
    </row>
    <row r="70" spans="2:13" s="232" customFormat="1" ht="13.5" hidden="1" x14ac:dyDescent="0.25">
      <c r="B70" s="257"/>
      <c r="C70" s="258"/>
      <c r="D70" s="258"/>
      <c r="E70" s="645">
        <f t="shared" si="4"/>
        <v>0</v>
      </c>
      <c r="F70" s="645">
        <f t="shared" si="4"/>
        <v>0</v>
      </c>
      <c r="G70" s="646">
        <f t="shared" si="4"/>
        <v>0</v>
      </c>
      <c r="H70" s="647">
        <f>IFERROR(((G70*100)/$E$83),0)</f>
        <v>0</v>
      </c>
      <c r="I70" s="647"/>
      <c r="L70" s="643"/>
    </row>
    <row r="71" spans="2:13" s="232" customFormat="1" ht="13.5" hidden="1" x14ac:dyDescent="0.25">
      <c r="B71" s="257"/>
      <c r="C71" s="258"/>
      <c r="D71" s="258"/>
      <c r="E71" s="645">
        <f t="shared" si="4"/>
        <v>0</v>
      </c>
      <c r="F71" s="645">
        <f t="shared" si="4"/>
        <v>0</v>
      </c>
      <c r="G71" s="646" t="e">
        <f t="shared" si="4"/>
        <v>#REF!</v>
      </c>
      <c r="H71" s="647">
        <f>IFERROR(((G71*100)/$E$84),0)</f>
        <v>0</v>
      </c>
      <c r="I71" s="647"/>
      <c r="L71" s="643"/>
    </row>
    <row r="72" spans="2:13" s="232" customFormat="1" ht="13.5" hidden="1" x14ac:dyDescent="0.25">
      <c r="B72" s="257"/>
      <c r="C72" s="258"/>
      <c r="D72" s="258"/>
      <c r="E72" s="645">
        <f t="shared" si="4"/>
        <v>0</v>
      </c>
      <c r="F72" s="645" t="str">
        <f t="shared" si="4"/>
        <v>Aislamiento con material vegetal</v>
      </c>
      <c r="G72" s="646" t="e">
        <f t="shared" si="4"/>
        <v>#REF!</v>
      </c>
      <c r="H72" s="647">
        <f>IFERROR(((G72*100)/$E$81),0)</f>
        <v>0</v>
      </c>
      <c r="I72" s="647"/>
      <c r="L72" s="643"/>
    </row>
    <row r="73" spans="2:13" s="232" customFormat="1" ht="13.5" hidden="1" x14ac:dyDescent="0.25">
      <c r="B73" s="257"/>
      <c r="C73" s="258"/>
      <c r="D73" s="258"/>
      <c r="E73" s="645">
        <f t="shared" si="4"/>
        <v>0</v>
      </c>
      <c r="F73" s="645" t="str">
        <f t="shared" si="4"/>
        <v>Aislamiento con material vegetal</v>
      </c>
      <c r="G73" s="646" t="e">
        <f t="shared" si="4"/>
        <v>#REF!</v>
      </c>
      <c r="H73" s="647">
        <f>IFERROR(((G73*100)/$E$82),0)</f>
        <v>0</v>
      </c>
      <c r="I73" s="647"/>
      <c r="L73" s="643"/>
    </row>
    <row r="74" spans="2:13" s="232" customFormat="1" ht="13.5" hidden="1" x14ac:dyDescent="0.25">
      <c r="B74" s="257"/>
      <c r="C74" s="258"/>
      <c r="D74" s="258"/>
      <c r="E74" s="645">
        <f t="shared" ref="E74:F74" si="5">E43</f>
        <v>0</v>
      </c>
      <c r="F74" s="645" t="str">
        <f t="shared" si="5"/>
        <v>Aislamiento con material vegetal</v>
      </c>
      <c r="G74" s="646" t="e">
        <f>G43</f>
        <v>#REF!</v>
      </c>
      <c r="H74" s="647">
        <f>IFERROR(((G74*100)/$E$84),0)</f>
        <v>0</v>
      </c>
      <c r="I74" s="647"/>
      <c r="L74" s="643"/>
    </row>
    <row r="75" spans="2:13" s="232" customFormat="1" hidden="1" x14ac:dyDescent="0.2">
      <c r="B75" s="257"/>
      <c r="C75" s="258"/>
      <c r="D75" s="258"/>
      <c r="E75" s="258"/>
      <c r="F75" s="258"/>
      <c r="G75" s="272" t="e">
        <f>SUM(G49:G74)</f>
        <v>#DIV/0!</v>
      </c>
      <c r="H75" s="272"/>
      <c r="I75" s="648"/>
      <c r="J75" s="648">
        <f>SUM(J49:J74)</f>
        <v>0</v>
      </c>
      <c r="K75" s="648">
        <f t="shared" ref="K75:L75" si="6">SUM(K49:K74)</f>
        <v>0</v>
      </c>
      <c r="L75" s="649">
        <f t="shared" si="6"/>
        <v>0</v>
      </c>
      <c r="M75" s="272"/>
    </row>
    <row r="76" spans="2:13" s="232" customFormat="1" hidden="1" x14ac:dyDescent="0.2">
      <c r="B76" s="257"/>
      <c r="C76" s="258"/>
      <c r="D76" s="258"/>
      <c r="E76" s="258"/>
      <c r="F76" s="258"/>
      <c r="G76" s="272"/>
      <c r="H76" s="272"/>
      <c r="I76" s="272"/>
      <c r="L76" s="643"/>
    </row>
    <row r="77" spans="2:13" s="232" customFormat="1" hidden="1" x14ac:dyDescent="0.2">
      <c r="B77" s="257"/>
      <c r="C77" s="258"/>
      <c r="D77" s="258"/>
      <c r="E77" s="258"/>
      <c r="F77" s="258"/>
      <c r="G77" s="272"/>
      <c r="H77" s="272"/>
      <c r="I77" s="272"/>
      <c r="L77" s="643"/>
    </row>
    <row r="78" spans="2:13" s="232" customFormat="1" hidden="1" x14ac:dyDescent="0.2">
      <c r="B78" s="257"/>
      <c r="C78" s="258"/>
      <c r="D78" s="258"/>
      <c r="E78" s="258"/>
      <c r="F78" s="258"/>
      <c r="G78" s="272"/>
      <c r="H78" s="272"/>
      <c r="I78" s="272"/>
      <c r="L78" s="643"/>
    </row>
    <row r="79" spans="2:13" s="232" customFormat="1" hidden="1" x14ac:dyDescent="0.2">
      <c r="B79" s="257"/>
      <c r="C79" s="258"/>
      <c r="D79" s="258"/>
      <c r="E79" s="258"/>
      <c r="F79" s="258"/>
      <c r="G79" s="272"/>
      <c r="H79" s="272"/>
      <c r="I79" s="272"/>
      <c r="L79" s="643"/>
    </row>
    <row r="80" spans="2:13" s="232" customFormat="1" hidden="1" x14ac:dyDescent="0.2">
      <c r="B80" s="257"/>
      <c r="C80" s="258"/>
      <c r="D80" s="258"/>
      <c r="E80" s="650" t="s">
        <v>1138</v>
      </c>
      <c r="F80" s="651" t="s">
        <v>257</v>
      </c>
      <c r="G80" s="275" t="s">
        <v>258</v>
      </c>
      <c r="H80" s="275" t="s">
        <v>1153</v>
      </c>
      <c r="I80" s="275" t="s">
        <v>86</v>
      </c>
      <c r="L80" s="643"/>
    </row>
    <row r="81" spans="2:12" s="232" customFormat="1" hidden="1" x14ac:dyDescent="0.2">
      <c r="B81" s="257"/>
      <c r="C81" s="258"/>
      <c r="D81" s="258"/>
      <c r="E81" s="691" t="e">
        <f>'POA-1'!U34</f>
        <v>#DIV/0!</v>
      </c>
      <c r="F81" s="652" t="e">
        <f>FINANC!H83</f>
        <v>#REF!</v>
      </c>
      <c r="G81" s="245" t="e">
        <f>FINANC!J83</f>
        <v>#REF!</v>
      </c>
      <c r="H81" s="245" t="e">
        <f>FINANC!L83</f>
        <v>#REF!</v>
      </c>
      <c r="I81" s="245" t="e">
        <f>FINANC!R83</f>
        <v>#REF!</v>
      </c>
      <c r="L81" s="643"/>
    </row>
    <row r="82" spans="2:12" s="232" customFormat="1" hidden="1" x14ac:dyDescent="0.2">
      <c r="B82" s="257"/>
      <c r="C82" s="258"/>
      <c r="D82" s="258"/>
      <c r="E82" s="691" t="e">
        <f>'POA-1'!U35</f>
        <v>#REF!</v>
      </c>
      <c r="F82" s="652" t="e">
        <f>FINANC!H84</f>
        <v>#REF!</v>
      </c>
      <c r="G82" s="245" t="e">
        <f>FINANC!J84</f>
        <v>#REF!</v>
      </c>
      <c r="H82" s="245" t="e">
        <f>FINANC!L84</f>
        <v>#REF!</v>
      </c>
      <c r="I82" s="245" t="e">
        <f>FINANC!R84</f>
        <v>#REF!</v>
      </c>
      <c r="L82" s="643"/>
    </row>
    <row r="83" spans="2:12" s="232" customFormat="1" hidden="1" x14ac:dyDescent="0.2">
      <c r="B83" s="257"/>
      <c r="C83" s="258"/>
      <c r="D83" s="258"/>
      <c r="E83" s="691">
        <f>'POA-1'!U36</f>
        <v>0</v>
      </c>
      <c r="F83" s="652" t="e">
        <f>FINANC!H85</f>
        <v>#REF!</v>
      </c>
      <c r="G83" s="245" t="e">
        <f>FINANC!J85</f>
        <v>#REF!</v>
      </c>
      <c r="H83" s="245" t="e">
        <f>FINANC!L85</f>
        <v>#REF!</v>
      </c>
      <c r="I83" s="245" t="e">
        <f>FINANC!R85</f>
        <v>#REF!</v>
      </c>
      <c r="L83" s="643"/>
    </row>
    <row r="84" spans="2:12" s="232" customFormat="1" hidden="1" x14ac:dyDescent="0.2">
      <c r="B84" s="257"/>
      <c r="C84" s="258"/>
      <c r="D84" s="258"/>
      <c r="E84" s="691" t="e">
        <f>'POA-1'!U37</f>
        <v>#DIV/0!</v>
      </c>
      <c r="F84" s="652" t="e">
        <f>FINANC!H86</f>
        <v>#REF!</v>
      </c>
      <c r="G84" s="245" t="e">
        <f>FINANC!J86</f>
        <v>#REF!</v>
      </c>
      <c r="H84" s="245" t="e">
        <f>FINANC!L86</f>
        <v>#REF!</v>
      </c>
      <c r="I84" s="245" t="e">
        <f>FINANC!R86</f>
        <v>#REF!</v>
      </c>
      <c r="L84" s="643"/>
    </row>
    <row r="85" spans="2:12" s="232" customFormat="1" hidden="1" x14ac:dyDescent="0.2">
      <c r="B85" s="257"/>
      <c r="C85" s="258"/>
      <c r="D85" s="258"/>
      <c r="E85" s="691" t="e">
        <f>SUM(E81:E84)</f>
        <v>#DIV/0!</v>
      </c>
      <c r="F85" s="652" t="e">
        <f>SUM(F81:F84)</f>
        <v>#REF!</v>
      </c>
      <c r="G85" s="245" t="e">
        <f t="shared" ref="G85" si="7">SUM(G81:G84)</f>
        <v>#REF!</v>
      </c>
      <c r="H85" s="245" t="e">
        <f>SUM(H81:H84)</f>
        <v>#REF!</v>
      </c>
      <c r="I85" s="245" t="e">
        <f>SUM(I81:I84)</f>
        <v>#REF!</v>
      </c>
      <c r="L85" s="643"/>
    </row>
    <row r="86" spans="2:12" s="232" customFormat="1" hidden="1" x14ac:dyDescent="0.2">
      <c r="B86" s="257"/>
      <c r="C86" s="258"/>
      <c r="D86" s="258"/>
      <c r="E86" s="258"/>
      <c r="F86" s="258"/>
      <c r="L86" s="643"/>
    </row>
    <row r="87" spans="2:12" s="232" customFormat="1" hidden="1" x14ac:dyDescent="0.2">
      <c r="B87" s="257"/>
      <c r="C87" s="258"/>
      <c r="D87" s="258"/>
      <c r="E87" s="258"/>
      <c r="F87" s="258"/>
      <c r="L87" s="643"/>
    </row>
    <row r="88" spans="2:12" s="232" customFormat="1" hidden="1" x14ac:dyDescent="0.2">
      <c r="B88" s="257"/>
      <c r="C88" s="258"/>
      <c r="D88" s="258"/>
      <c r="E88" s="258"/>
      <c r="F88" s="258"/>
      <c r="L88" s="643"/>
    </row>
    <row r="89" spans="2:12" s="232" customFormat="1" hidden="1" x14ac:dyDescent="0.2">
      <c r="B89" s="257"/>
      <c r="C89" s="258"/>
      <c r="D89" s="258"/>
      <c r="E89" s="258"/>
      <c r="F89" s="258"/>
      <c r="L89" s="643"/>
    </row>
    <row r="90" spans="2:12" s="232" customFormat="1" hidden="1" x14ac:dyDescent="0.2">
      <c r="B90" s="257"/>
      <c r="C90" s="258"/>
      <c r="D90" s="258"/>
      <c r="E90" s="258"/>
      <c r="F90" s="258"/>
      <c r="L90" s="643"/>
    </row>
    <row r="91" spans="2:12" s="232" customFormat="1" hidden="1" x14ac:dyDescent="0.2">
      <c r="B91" s="257"/>
      <c r="C91" s="258"/>
      <c r="D91" s="258"/>
      <c r="E91" s="258"/>
      <c r="F91" s="258"/>
      <c r="L91" s="643"/>
    </row>
    <row r="92" spans="2:12" s="232" customFormat="1" hidden="1" x14ac:dyDescent="0.2">
      <c r="B92" s="257"/>
      <c r="C92" s="258"/>
      <c r="D92" s="258"/>
      <c r="E92" s="258"/>
      <c r="F92" s="258"/>
      <c r="L92" s="643"/>
    </row>
    <row r="93" spans="2:12" hidden="1" x14ac:dyDescent="0.2">
      <c r="B93" s="257"/>
      <c r="C93" s="258"/>
      <c r="D93" s="258"/>
      <c r="E93" s="258"/>
      <c r="F93" s="258"/>
      <c r="G93" s="232"/>
      <c r="H93" s="232"/>
      <c r="I93" s="232"/>
      <c r="J93" s="232"/>
      <c r="K93" s="232"/>
      <c r="L93" s="643"/>
    </row>
    <row r="94" spans="2:12" hidden="1" x14ac:dyDescent="0.2">
      <c r="B94" s="257"/>
      <c r="C94" s="258"/>
      <c r="D94" s="258"/>
      <c r="E94" s="258"/>
      <c r="F94" s="258"/>
      <c r="G94" s="232"/>
      <c r="H94" s="232"/>
      <c r="I94" s="232"/>
      <c r="J94" s="232"/>
      <c r="K94" s="232"/>
      <c r="L94" s="643"/>
    </row>
    <row r="95" spans="2:12" hidden="1" x14ac:dyDescent="0.2">
      <c r="B95" s="257"/>
      <c r="C95" s="258"/>
      <c r="D95" s="258"/>
      <c r="E95" s="258"/>
      <c r="F95" s="258"/>
      <c r="G95" s="232"/>
      <c r="H95" s="232"/>
      <c r="I95" s="232"/>
      <c r="J95" s="232"/>
      <c r="K95" s="232"/>
      <c r="L95" s="643"/>
    </row>
    <row r="96" spans="2:12" hidden="1" x14ac:dyDescent="0.2">
      <c r="B96" s="257"/>
      <c r="C96" s="258"/>
      <c r="D96" s="258"/>
      <c r="E96" s="258"/>
      <c r="F96" s="258"/>
      <c r="G96" s="232"/>
      <c r="H96" s="232"/>
      <c r="I96" s="232"/>
      <c r="J96" s="232"/>
      <c r="K96" s="232"/>
      <c r="L96" s="643"/>
    </row>
    <row r="97" spans="2:12" hidden="1" x14ac:dyDescent="0.2">
      <c r="B97" s="257"/>
      <c r="C97" s="258"/>
      <c r="D97" s="258"/>
      <c r="E97" s="258"/>
      <c r="F97" s="258"/>
      <c r="G97" s="232"/>
      <c r="H97" s="232"/>
      <c r="I97" s="232"/>
      <c r="J97" s="232"/>
      <c r="K97" s="232"/>
      <c r="L97" s="643"/>
    </row>
    <row r="98" spans="2:12" hidden="1" x14ac:dyDescent="0.2">
      <c r="B98" s="257"/>
      <c r="C98" s="258"/>
      <c r="D98" s="258"/>
      <c r="E98" s="258"/>
      <c r="F98" s="258"/>
      <c r="G98" s="232"/>
      <c r="H98" s="232"/>
      <c r="I98" s="232"/>
      <c r="J98" s="232"/>
      <c r="K98" s="232"/>
      <c r="L98" s="643"/>
    </row>
    <row r="99" spans="2:12" hidden="1" x14ac:dyDescent="0.2">
      <c r="B99" s="257"/>
      <c r="C99" s="258"/>
      <c r="D99" s="258"/>
      <c r="E99" s="258"/>
      <c r="F99" s="258"/>
      <c r="G99" s="232"/>
      <c r="H99" s="232"/>
      <c r="I99" s="232"/>
      <c r="J99" s="232"/>
      <c r="K99" s="232"/>
      <c r="L99" s="643"/>
    </row>
    <row r="100" spans="2:12" hidden="1" x14ac:dyDescent="0.2">
      <c r="B100" s="257"/>
      <c r="C100" s="258"/>
      <c r="D100" s="258"/>
      <c r="E100" s="258"/>
      <c r="F100" s="258"/>
      <c r="G100" s="232"/>
      <c r="H100" s="232"/>
      <c r="I100" s="232"/>
      <c r="J100" s="232"/>
      <c r="K100" s="232"/>
      <c r="L100" s="643"/>
    </row>
    <row r="101" spans="2:12" hidden="1" x14ac:dyDescent="0.2">
      <c r="B101" s="257"/>
      <c r="C101" s="258"/>
      <c r="D101" s="258"/>
      <c r="E101" s="258"/>
      <c r="F101" s="258"/>
      <c r="G101" s="232"/>
      <c r="H101" s="232"/>
      <c r="I101" s="232"/>
      <c r="J101" s="232"/>
      <c r="K101" s="232"/>
      <c r="L101" s="643"/>
    </row>
    <row r="102" spans="2:12" hidden="1" x14ac:dyDescent="0.2">
      <c r="B102" s="257"/>
      <c r="C102" s="258"/>
      <c r="D102" s="258"/>
      <c r="E102" s="258"/>
      <c r="F102" s="258"/>
      <c r="G102" s="232"/>
      <c r="H102" s="232"/>
      <c r="I102" s="232"/>
      <c r="J102" s="232"/>
      <c r="K102" s="232"/>
      <c r="L102" s="643"/>
    </row>
    <row r="103" spans="2:12" hidden="1" x14ac:dyDescent="0.2">
      <c r="B103" s="257"/>
      <c r="C103" s="258"/>
      <c r="D103" s="258"/>
      <c r="E103" s="258"/>
      <c r="F103" s="258"/>
      <c r="G103" s="232"/>
      <c r="H103" s="232"/>
      <c r="I103" s="232"/>
      <c r="J103" s="232"/>
      <c r="K103" s="232"/>
      <c r="L103" s="643"/>
    </row>
    <row r="104" spans="2:12" hidden="1" x14ac:dyDescent="0.2">
      <c r="B104" s="257"/>
      <c r="C104" s="258"/>
      <c r="D104" s="258"/>
      <c r="E104" s="258"/>
      <c r="F104" s="258"/>
      <c r="G104" s="232"/>
      <c r="H104" s="232"/>
      <c r="I104" s="232"/>
      <c r="J104" s="232"/>
      <c r="K104" s="232"/>
      <c r="L104" s="643"/>
    </row>
    <row r="105" spans="2:12" hidden="1" x14ac:dyDescent="0.2">
      <c r="B105" s="257"/>
      <c r="C105" s="258"/>
      <c r="D105" s="258"/>
      <c r="E105" s="258"/>
      <c r="F105" s="258"/>
      <c r="G105" s="232"/>
      <c r="H105" s="232"/>
      <c r="I105" s="232"/>
      <c r="J105" s="232"/>
      <c r="K105" s="232"/>
      <c r="L105" s="643"/>
    </row>
    <row r="106" spans="2:12" hidden="1" x14ac:dyDescent="0.2">
      <c r="B106" s="257"/>
      <c r="C106" s="258"/>
      <c r="D106" s="258"/>
      <c r="E106" s="258"/>
      <c r="F106" s="258"/>
      <c r="G106" s="232"/>
      <c r="H106" s="232"/>
      <c r="I106" s="232"/>
      <c r="J106" s="232"/>
      <c r="K106" s="232"/>
      <c r="L106" s="643"/>
    </row>
    <row r="107" spans="2:12" hidden="1" x14ac:dyDescent="0.2">
      <c r="B107" s="257"/>
      <c r="C107" s="258"/>
      <c r="D107" s="258"/>
      <c r="E107" s="258"/>
      <c r="F107" s="258"/>
      <c r="G107" s="232"/>
      <c r="H107" s="232"/>
      <c r="I107" s="232"/>
      <c r="J107" s="232"/>
      <c r="K107" s="232"/>
      <c r="L107" s="643"/>
    </row>
    <row r="108" spans="2:12" hidden="1" x14ac:dyDescent="0.2">
      <c r="B108" s="257"/>
      <c r="C108" s="258"/>
      <c r="D108" s="258"/>
      <c r="E108" s="258"/>
      <c r="F108" s="258"/>
      <c r="G108" s="232"/>
      <c r="H108" s="232"/>
      <c r="I108" s="232"/>
      <c r="J108" s="232"/>
      <c r="K108" s="232"/>
      <c r="L108" s="643"/>
    </row>
    <row r="109" spans="2:12" hidden="1" x14ac:dyDescent="0.2">
      <c r="B109" s="257"/>
      <c r="C109" s="258"/>
      <c r="D109" s="258"/>
      <c r="E109" s="258"/>
      <c r="F109" s="258"/>
      <c r="G109" s="232"/>
      <c r="H109" s="232"/>
      <c r="I109" s="232"/>
      <c r="J109" s="232"/>
      <c r="K109" s="232"/>
      <c r="L109" s="643"/>
    </row>
    <row r="110" spans="2:12" hidden="1" x14ac:dyDescent="0.2">
      <c r="B110" s="257"/>
      <c r="C110" s="258"/>
      <c r="D110" s="258"/>
      <c r="E110" s="258"/>
      <c r="F110" s="258"/>
      <c r="G110" s="232"/>
      <c r="H110" s="232"/>
      <c r="I110" s="232"/>
      <c r="J110" s="232"/>
      <c r="K110" s="232"/>
      <c r="L110" s="643"/>
    </row>
    <row r="111" spans="2:12" hidden="1" x14ac:dyDescent="0.2">
      <c r="B111" s="257"/>
      <c r="C111" s="258"/>
      <c r="D111" s="258"/>
      <c r="E111" s="258"/>
      <c r="F111" s="258"/>
      <c r="G111" s="232"/>
      <c r="H111" s="232"/>
      <c r="I111" s="232"/>
      <c r="J111" s="232"/>
      <c r="K111" s="232"/>
      <c r="L111" s="643"/>
    </row>
    <row r="112" spans="2:12" hidden="1" x14ac:dyDescent="0.2">
      <c r="B112" s="257"/>
      <c r="C112" s="258"/>
      <c r="D112" s="258"/>
      <c r="E112" s="258"/>
      <c r="F112" s="258"/>
      <c r="G112" s="232"/>
      <c r="H112" s="232"/>
      <c r="I112" s="232"/>
      <c r="J112" s="232"/>
      <c r="K112" s="232"/>
      <c r="L112" s="643"/>
    </row>
    <row r="113" spans="2:12" hidden="1" x14ac:dyDescent="0.2">
      <c r="B113" s="257"/>
      <c r="C113" s="258"/>
      <c r="D113" s="258"/>
      <c r="E113" s="258"/>
      <c r="F113" s="258"/>
      <c r="G113" s="232"/>
      <c r="H113" s="232"/>
      <c r="I113" s="232"/>
      <c r="J113" s="232"/>
      <c r="K113" s="232"/>
      <c r="L113" s="643"/>
    </row>
    <row r="114" spans="2:12" hidden="1" x14ac:dyDescent="0.2">
      <c r="B114" s="257"/>
      <c r="C114" s="258"/>
      <c r="D114" s="258"/>
      <c r="E114" s="258"/>
      <c r="F114" s="258"/>
      <c r="G114" s="232"/>
      <c r="H114" s="232"/>
      <c r="I114" s="232"/>
      <c r="J114" s="232"/>
      <c r="K114" s="232"/>
      <c r="L114" s="643"/>
    </row>
    <row r="115" spans="2:12" hidden="1" x14ac:dyDescent="0.2">
      <c r="B115" s="257"/>
      <c r="C115" s="258"/>
      <c r="D115" s="258"/>
      <c r="E115" s="258"/>
      <c r="F115" s="258"/>
      <c r="G115" s="232"/>
      <c r="H115" s="232"/>
      <c r="I115" s="232"/>
      <c r="J115" s="232"/>
      <c r="K115" s="232"/>
      <c r="L115" s="643"/>
    </row>
    <row r="116" spans="2:12" hidden="1" x14ac:dyDescent="0.2">
      <c r="B116" s="257"/>
      <c r="C116" s="258"/>
      <c r="D116" s="258"/>
      <c r="E116" s="258"/>
      <c r="F116" s="258"/>
      <c r="G116" s="232"/>
      <c r="H116" s="232"/>
      <c r="I116" s="232"/>
      <c r="J116" s="232"/>
      <c r="K116" s="232"/>
      <c r="L116" s="643"/>
    </row>
    <row r="117" spans="2:12" hidden="1" x14ac:dyDescent="0.2">
      <c r="B117" s="257"/>
      <c r="C117" s="258"/>
      <c r="D117" s="258"/>
      <c r="E117" s="258"/>
      <c r="F117" s="258"/>
      <c r="G117" s="232"/>
      <c r="H117" s="232"/>
      <c r="I117" s="232"/>
      <c r="J117" s="232"/>
      <c r="K117" s="232"/>
      <c r="L117" s="643"/>
    </row>
    <row r="118" spans="2:12" hidden="1" x14ac:dyDescent="0.2">
      <c r="B118" s="257"/>
      <c r="C118" s="258"/>
      <c r="D118" s="258"/>
      <c r="E118" s="258"/>
      <c r="F118" s="258"/>
      <c r="G118" s="232"/>
      <c r="H118" s="232"/>
      <c r="I118" s="232"/>
      <c r="J118" s="232"/>
      <c r="K118" s="232"/>
      <c r="L118" s="643"/>
    </row>
    <row r="119" spans="2:12" hidden="1" x14ac:dyDescent="0.2">
      <c r="B119" s="257"/>
      <c r="C119" s="258"/>
      <c r="D119" s="258"/>
      <c r="E119" s="258"/>
      <c r="F119" s="258"/>
      <c r="G119" s="232"/>
      <c r="H119" s="232"/>
      <c r="I119" s="232"/>
      <c r="J119" s="232"/>
      <c r="K119" s="232"/>
      <c r="L119" s="643"/>
    </row>
    <row r="120" spans="2:12" hidden="1" x14ac:dyDescent="0.2">
      <c r="B120" s="257"/>
      <c r="C120" s="258"/>
      <c r="D120" s="258"/>
      <c r="E120" s="258"/>
      <c r="F120" s="258"/>
      <c r="G120" s="232"/>
      <c r="H120" s="232"/>
      <c r="I120" s="232"/>
      <c r="J120" s="232"/>
      <c r="K120" s="232"/>
      <c r="L120" s="643"/>
    </row>
    <row r="121" spans="2:12" hidden="1" x14ac:dyDescent="0.2">
      <c r="B121" s="257"/>
      <c r="C121" s="258"/>
      <c r="D121" s="258"/>
      <c r="E121" s="258"/>
      <c r="F121" s="258"/>
      <c r="G121" s="232"/>
      <c r="H121" s="232"/>
      <c r="I121" s="232"/>
      <c r="J121" s="232"/>
      <c r="K121" s="232"/>
      <c r="L121" s="643"/>
    </row>
    <row r="122" spans="2:12" hidden="1" x14ac:dyDescent="0.2">
      <c r="B122" s="257"/>
      <c r="C122" s="258"/>
      <c r="D122" s="258"/>
      <c r="E122" s="258"/>
      <c r="F122" s="258"/>
      <c r="G122" s="232"/>
      <c r="H122" s="232"/>
      <c r="I122" s="232"/>
      <c r="J122" s="232"/>
      <c r="K122" s="232"/>
      <c r="L122" s="643"/>
    </row>
    <row r="123" spans="2:12" hidden="1" x14ac:dyDescent="0.2">
      <c r="B123" s="257"/>
      <c r="C123" s="258"/>
      <c r="D123" s="258"/>
      <c r="E123" s="258"/>
      <c r="F123" s="258"/>
      <c r="G123" s="232"/>
      <c r="H123" s="232"/>
      <c r="I123" s="232"/>
      <c r="J123" s="232"/>
      <c r="K123" s="232"/>
      <c r="L123" s="643"/>
    </row>
    <row r="124" spans="2:12" hidden="1" x14ac:dyDescent="0.2">
      <c r="B124" s="257"/>
      <c r="C124" s="258"/>
      <c r="D124" s="258"/>
      <c r="E124" s="258"/>
      <c r="F124" s="258"/>
      <c r="G124" s="232"/>
      <c r="H124" s="232"/>
      <c r="I124" s="232"/>
      <c r="J124" s="232"/>
      <c r="K124" s="232"/>
      <c r="L124" s="643"/>
    </row>
    <row r="125" spans="2:12" hidden="1" x14ac:dyDescent="0.2">
      <c r="B125" s="257"/>
      <c r="C125" s="258"/>
      <c r="D125" s="258"/>
      <c r="E125" s="258"/>
      <c r="F125" s="258"/>
      <c r="G125" s="232"/>
      <c r="H125" s="232"/>
      <c r="I125" s="232"/>
      <c r="J125" s="232"/>
      <c r="K125" s="232"/>
      <c r="L125" s="643"/>
    </row>
    <row r="126" spans="2:12" hidden="1" x14ac:dyDescent="0.2">
      <c r="B126" s="257"/>
      <c r="C126" s="258"/>
      <c r="D126" s="258"/>
      <c r="E126" s="258"/>
      <c r="F126" s="258"/>
      <c r="G126" s="232"/>
      <c r="H126" s="232"/>
      <c r="I126" s="232"/>
      <c r="J126" s="232"/>
      <c r="K126" s="232"/>
      <c r="L126" s="643"/>
    </row>
    <row r="127" spans="2:12" hidden="1" x14ac:dyDescent="0.2">
      <c r="B127" s="257"/>
      <c r="C127" s="258"/>
      <c r="D127" s="258"/>
      <c r="E127" s="258"/>
      <c r="F127" s="258"/>
      <c r="G127" s="232"/>
      <c r="H127" s="232"/>
      <c r="I127" s="232"/>
      <c r="J127" s="232"/>
      <c r="K127" s="232"/>
      <c r="L127" s="643"/>
    </row>
    <row r="128" spans="2:12" hidden="1" x14ac:dyDescent="0.2">
      <c r="B128" s="257"/>
      <c r="C128" s="258"/>
      <c r="D128" s="258"/>
      <c r="E128" s="258"/>
      <c r="F128" s="258"/>
      <c r="G128" s="232"/>
      <c r="H128" s="232"/>
      <c r="I128" s="232"/>
      <c r="J128" s="232"/>
      <c r="K128" s="232"/>
      <c r="L128" s="643"/>
    </row>
    <row r="129" spans="2:12" hidden="1" x14ac:dyDescent="0.2">
      <c r="B129" s="257"/>
      <c r="C129" s="258"/>
      <c r="D129" s="258"/>
      <c r="E129" s="258"/>
      <c r="F129" s="258"/>
      <c r="G129" s="232"/>
      <c r="H129" s="232"/>
      <c r="I129" s="232"/>
      <c r="J129" s="232"/>
      <c r="K129" s="232"/>
      <c r="L129" s="643"/>
    </row>
    <row r="130" spans="2:12" hidden="1" x14ac:dyDescent="0.2">
      <c r="B130" s="257"/>
      <c r="C130" s="258"/>
      <c r="D130" s="258"/>
      <c r="E130" s="258"/>
      <c r="F130" s="258"/>
      <c r="G130" s="232"/>
      <c r="H130" s="232"/>
      <c r="I130" s="232"/>
      <c r="J130" s="232"/>
      <c r="K130" s="232"/>
      <c r="L130" s="643"/>
    </row>
    <row r="131" spans="2:12" hidden="1" x14ac:dyDescent="0.2">
      <c r="B131" s="257"/>
      <c r="C131" s="258"/>
      <c r="D131" s="258"/>
      <c r="E131" s="258"/>
      <c r="F131" s="258"/>
      <c r="G131" s="232"/>
      <c r="H131" s="232"/>
      <c r="I131" s="232"/>
      <c r="J131" s="232"/>
      <c r="K131" s="232"/>
      <c r="L131" s="643"/>
    </row>
    <row r="132" spans="2:12" hidden="1" x14ac:dyDescent="0.2">
      <c r="B132" s="257"/>
      <c r="C132" s="258"/>
      <c r="D132" s="258"/>
      <c r="E132" s="258"/>
      <c r="F132" s="258"/>
      <c r="G132" s="232"/>
      <c r="H132" s="232"/>
      <c r="I132" s="232"/>
      <c r="J132" s="232"/>
      <c r="K132" s="232"/>
      <c r="L132" s="643"/>
    </row>
    <row r="133" spans="2:12" hidden="1" x14ac:dyDescent="0.2">
      <c r="B133" s="257"/>
      <c r="C133" s="258"/>
      <c r="D133" s="258"/>
      <c r="E133" s="258"/>
      <c r="F133" s="258"/>
      <c r="G133" s="232"/>
      <c r="H133" s="232"/>
      <c r="I133" s="232"/>
      <c r="J133" s="232"/>
      <c r="K133" s="232"/>
      <c r="L133" s="643"/>
    </row>
    <row r="134" spans="2:12" hidden="1" x14ac:dyDescent="0.2">
      <c r="B134" s="257"/>
      <c r="C134" s="258"/>
      <c r="D134" s="258"/>
      <c r="E134" s="258"/>
      <c r="F134" s="258"/>
      <c r="G134" s="232"/>
      <c r="H134" s="232"/>
      <c r="I134" s="232"/>
      <c r="J134" s="232"/>
      <c r="K134" s="232"/>
      <c r="L134" s="643"/>
    </row>
    <row r="135" spans="2:12" hidden="1" x14ac:dyDescent="0.2">
      <c r="B135" s="257"/>
      <c r="C135" s="258"/>
      <c r="D135" s="258"/>
      <c r="E135" s="258"/>
      <c r="F135" s="258"/>
      <c r="G135" s="232"/>
      <c r="H135" s="232"/>
      <c r="I135" s="232"/>
      <c r="J135" s="232"/>
      <c r="K135" s="232"/>
      <c r="L135" s="643"/>
    </row>
    <row r="136" spans="2:12" hidden="1" x14ac:dyDescent="0.2">
      <c r="B136" s="257"/>
      <c r="C136" s="258"/>
      <c r="D136" s="258"/>
      <c r="E136" s="258"/>
      <c r="F136" s="258"/>
      <c r="G136" s="232"/>
      <c r="H136" s="232"/>
      <c r="I136" s="232"/>
      <c r="J136" s="232"/>
      <c r="K136" s="232"/>
      <c r="L136" s="643"/>
    </row>
    <row r="137" spans="2:12" hidden="1" x14ac:dyDescent="0.2">
      <c r="B137" s="257"/>
      <c r="C137" s="258"/>
      <c r="D137" s="258"/>
      <c r="E137" s="258"/>
      <c r="F137" s="258"/>
      <c r="G137" s="232"/>
      <c r="H137" s="232"/>
      <c r="I137" s="232"/>
      <c r="J137" s="232"/>
      <c r="K137" s="232"/>
      <c r="L137" s="643"/>
    </row>
    <row r="138" spans="2:12" hidden="1" x14ac:dyDescent="0.2">
      <c r="B138" s="257"/>
      <c r="C138" s="258"/>
      <c r="D138" s="258"/>
      <c r="E138" s="258"/>
      <c r="F138" s="258"/>
      <c r="G138" s="232"/>
      <c r="H138" s="232"/>
      <c r="I138" s="232"/>
      <c r="J138" s="232"/>
      <c r="K138" s="232"/>
      <c r="L138" s="643"/>
    </row>
    <row r="139" spans="2:12" hidden="1" x14ac:dyDescent="0.2">
      <c r="B139" s="257"/>
      <c r="C139" s="258"/>
      <c r="D139" s="258"/>
      <c r="E139" s="258"/>
      <c r="F139" s="258"/>
      <c r="G139" s="232"/>
      <c r="H139" s="232"/>
      <c r="I139" s="232"/>
      <c r="J139" s="232"/>
      <c r="K139" s="232"/>
      <c r="L139" s="643"/>
    </row>
    <row r="140" spans="2:12" hidden="1" x14ac:dyDescent="0.2">
      <c r="B140" s="257"/>
      <c r="C140" s="258"/>
      <c r="D140" s="258"/>
      <c r="E140" s="258"/>
      <c r="F140" s="258"/>
      <c r="G140" s="232"/>
      <c r="H140" s="232"/>
      <c r="I140" s="232"/>
      <c r="J140" s="232"/>
      <c r="K140" s="232"/>
      <c r="L140" s="643"/>
    </row>
    <row r="141" spans="2:12" hidden="1" x14ac:dyDescent="0.2">
      <c r="B141" s="257"/>
      <c r="C141" s="258"/>
      <c r="D141" s="258"/>
      <c r="E141" s="258"/>
      <c r="F141" s="258"/>
      <c r="G141" s="232"/>
      <c r="H141" s="232"/>
      <c r="I141" s="232"/>
      <c r="J141" s="232"/>
      <c r="K141" s="232"/>
      <c r="L141" s="643"/>
    </row>
    <row r="142" spans="2:12" hidden="1" x14ac:dyDescent="0.2">
      <c r="B142" s="257"/>
      <c r="C142" s="258"/>
      <c r="D142" s="258"/>
      <c r="E142" s="258"/>
      <c r="F142" s="258"/>
      <c r="G142" s="232"/>
      <c r="H142" s="232"/>
      <c r="I142" s="232"/>
      <c r="J142" s="232"/>
      <c r="K142" s="232"/>
      <c r="L142" s="643"/>
    </row>
    <row r="143" spans="2:12" hidden="1" x14ac:dyDescent="0.2">
      <c r="B143" s="257"/>
      <c r="C143" s="258"/>
      <c r="D143" s="258"/>
      <c r="E143" s="258"/>
      <c r="F143" s="258"/>
      <c r="G143" s="232"/>
      <c r="H143" s="232"/>
      <c r="I143" s="232"/>
      <c r="J143" s="232"/>
      <c r="K143" s="232"/>
      <c r="L143" s="643"/>
    </row>
    <row r="144" spans="2:12" hidden="1" x14ac:dyDescent="0.2">
      <c r="B144" s="257"/>
      <c r="C144" s="258"/>
      <c r="D144" s="258"/>
      <c r="E144" s="258"/>
      <c r="F144" s="258"/>
      <c r="G144" s="232"/>
      <c r="H144" s="232"/>
      <c r="I144" s="232"/>
      <c r="J144" s="232"/>
      <c r="K144" s="232"/>
      <c r="L144" s="643"/>
    </row>
    <row r="145" spans="2:12" hidden="1" x14ac:dyDescent="0.2">
      <c r="B145" s="257"/>
      <c r="C145" s="258"/>
      <c r="D145" s="258"/>
      <c r="E145" s="258"/>
      <c r="F145" s="258"/>
      <c r="G145" s="232"/>
      <c r="H145" s="232"/>
      <c r="I145" s="232"/>
      <c r="J145" s="232"/>
      <c r="K145" s="232"/>
      <c r="L145" s="643"/>
    </row>
    <row r="146" spans="2:12" hidden="1" x14ac:dyDescent="0.2">
      <c r="B146" s="257"/>
      <c r="C146" s="258"/>
      <c r="D146" s="258"/>
      <c r="E146" s="258"/>
      <c r="F146" s="258"/>
      <c r="G146" s="232"/>
      <c r="H146" s="232"/>
      <c r="I146" s="232"/>
      <c r="J146" s="232"/>
      <c r="K146" s="232"/>
      <c r="L146" s="643"/>
    </row>
    <row r="147" spans="2:12" hidden="1" x14ac:dyDescent="0.2">
      <c r="B147" s="257"/>
      <c r="C147" s="258"/>
      <c r="D147" s="258"/>
      <c r="E147" s="258"/>
      <c r="F147" s="258"/>
      <c r="G147" s="232"/>
      <c r="H147" s="232"/>
      <c r="I147" s="232"/>
      <c r="J147" s="232"/>
      <c r="K147" s="232"/>
      <c r="L147" s="643"/>
    </row>
    <row r="148" spans="2:12" hidden="1" x14ac:dyDescent="0.2">
      <c r="B148" s="257"/>
      <c r="C148" s="258"/>
      <c r="D148" s="258"/>
      <c r="E148" s="258"/>
      <c r="F148" s="258"/>
      <c r="G148" s="232"/>
      <c r="H148" s="232"/>
      <c r="I148" s="232"/>
      <c r="J148" s="232"/>
      <c r="K148" s="232"/>
      <c r="L148" s="643"/>
    </row>
    <row r="149" spans="2:12" hidden="1" x14ac:dyDescent="0.2">
      <c r="B149" s="257"/>
      <c r="C149" s="258"/>
      <c r="D149" s="258"/>
      <c r="E149" s="258"/>
      <c r="F149" s="258"/>
      <c r="G149" s="232"/>
      <c r="H149" s="232"/>
      <c r="I149" s="232"/>
      <c r="J149" s="232"/>
      <c r="K149" s="232"/>
      <c r="L149" s="643"/>
    </row>
    <row r="150" spans="2:12" hidden="1" x14ac:dyDescent="0.2">
      <c r="B150" s="257"/>
      <c r="C150" s="258"/>
      <c r="D150" s="258"/>
      <c r="E150" s="258"/>
      <c r="F150" s="258"/>
      <c r="G150" s="232"/>
      <c r="H150" s="232"/>
      <c r="I150" s="232"/>
      <c r="J150" s="232"/>
      <c r="K150" s="232"/>
      <c r="L150" s="643"/>
    </row>
    <row r="151" spans="2:12" hidden="1" x14ac:dyDescent="0.2">
      <c r="B151" s="257"/>
      <c r="C151" s="258"/>
      <c r="D151" s="258"/>
      <c r="E151" s="258"/>
      <c r="F151" s="258"/>
      <c r="G151" s="232"/>
      <c r="H151" s="232"/>
      <c r="I151" s="232"/>
      <c r="J151" s="232"/>
      <c r="K151" s="232"/>
      <c r="L151" s="643"/>
    </row>
    <row r="152" spans="2:12" hidden="1" x14ac:dyDescent="0.2">
      <c r="B152" s="257"/>
      <c r="C152" s="258"/>
      <c r="D152" s="258"/>
      <c r="E152" s="258"/>
      <c r="F152" s="258"/>
      <c r="G152" s="232"/>
      <c r="H152" s="232"/>
      <c r="I152" s="232"/>
      <c r="J152" s="232"/>
      <c r="K152" s="232"/>
      <c r="L152" s="643"/>
    </row>
    <row r="153" spans="2:12" hidden="1" x14ac:dyDescent="0.2">
      <c r="B153" s="257"/>
      <c r="C153" s="258"/>
      <c r="D153" s="258"/>
      <c r="E153" s="258"/>
      <c r="F153" s="258"/>
      <c r="G153" s="232"/>
      <c r="H153" s="232"/>
      <c r="I153" s="232"/>
      <c r="J153" s="232"/>
      <c r="K153" s="232"/>
      <c r="L153" s="643"/>
    </row>
    <row r="154" spans="2:12" hidden="1" x14ac:dyDescent="0.2">
      <c r="B154" s="257"/>
      <c r="C154" s="258"/>
      <c r="D154" s="258"/>
      <c r="E154" s="258"/>
      <c r="F154" s="258"/>
      <c r="G154" s="232"/>
      <c r="H154" s="232"/>
      <c r="I154" s="232"/>
      <c r="J154" s="232"/>
      <c r="K154" s="232"/>
      <c r="L154" s="643"/>
    </row>
    <row r="155" spans="2:12" hidden="1" x14ac:dyDescent="0.2">
      <c r="B155" s="257"/>
      <c r="C155" s="258"/>
      <c r="D155" s="258"/>
      <c r="E155" s="258"/>
      <c r="F155" s="258"/>
      <c r="G155" s="232"/>
      <c r="H155" s="232"/>
      <c r="I155" s="232"/>
      <c r="J155" s="232"/>
      <c r="K155" s="232"/>
      <c r="L155" s="643"/>
    </row>
    <row r="156" spans="2:12" hidden="1" x14ac:dyDescent="0.2">
      <c r="B156" s="257"/>
      <c r="C156" s="258"/>
      <c r="D156" s="258"/>
      <c r="E156" s="258"/>
      <c r="F156" s="258"/>
      <c r="G156" s="232"/>
      <c r="H156" s="232"/>
      <c r="I156" s="232"/>
      <c r="J156" s="232"/>
      <c r="K156" s="232"/>
      <c r="L156" s="643"/>
    </row>
    <row r="157" spans="2:12" hidden="1" x14ac:dyDescent="0.2">
      <c r="B157" s="257"/>
      <c r="C157" s="258"/>
      <c r="D157" s="258"/>
      <c r="E157" s="258"/>
      <c r="F157" s="258"/>
      <c r="G157" s="232"/>
      <c r="H157" s="232"/>
      <c r="I157" s="232"/>
      <c r="J157" s="232"/>
      <c r="K157" s="232"/>
      <c r="L157" s="643"/>
    </row>
    <row r="158" spans="2:12" hidden="1" x14ac:dyDescent="0.2">
      <c r="B158" s="257"/>
      <c r="C158" s="258"/>
      <c r="D158" s="258"/>
      <c r="E158" s="258"/>
      <c r="F158" s="258"/>
      <c r="G158" s="232"/>
      <c r="H158" s="232"/>
      <c r="I158" s="232"/>
      <c r="J158" s="232"/>
      <c r="K158" s="232"/>
      <c r="L158" s="643"/>
    </row>
    <row r="159" spans="2:12" hidden="1" x14ac:dyDescent="0.2">
      <c r="B159" s="257"/>
      <c r="C159" s="258"/>
      <c r="D159" s="258"/>
      <c r="E159" s="258"/>
      <c r="F159" s="258"/>
      <c r="G159" s="232"/>
      <c r="H159" s="232"/>
      <c r="I159" s="232"/>
      <c r="J159" s="232"/>
      <c r="K159" s="232"/>
      <c r="L159" s="643"/>
    </row>
    <row r="160" spans="2:12" hidden="1" x14ac:dyDescent="0.2">
      <c r="B160" s="257"/>
      <c r="C160" s="258"/>
      <c r="D160" s="258"/>
      <c r="E160" s="258"/>
      <c r="F160" s="258"/>
      <c r="G160" s="232"/>
      <c r="H160" s="232"/>
      <c r="I160" s="232"/>
      <c r="J160" s="232"/>
      <c r="K160" s="232"/>
      <c r="L160" s="643"/>
    </row>
    <row r="161" spans="2:12" hidden="1" x14ac:dyDescent="0.2">
      <c r="B161" s="257"/>
      <c r="C161" s="258"/>
      <c r="D161" s="258"/>
      <c r="E161" s="258"/>
      <c r="F161" s="258"/>
      <c r="G161" s="232"/>
      <c r="H161" s="232"/>
      <c r="I161" s="232"/>
      <c r="J161" s="232"/>
      <c r="K161" s="232"/>
      <c r="L161" s="643"/>
    </row>
    <row r="162" spans="2:12" hidden="1" x14ac:dyDescent="0.2">
      <c r="B162" s="257"/>
      <c r="C162" s="258"/>
      <c r="D162" s="258"/>
      <c r="E162" s="258"/>
      <c r="F162" s="258"/>
      <c r="G162" s="232"/>
      <c r="H162" s="232"/>
      <c r="I162" s="232"/>
      <c r="J162" s="232"/>
      <c r="K162" s="232"/>
      <c r="L162" s="643"/>
    </row>
    <row r="163" spans="2:12" hidden="1" x14ac:dyDescent="0.2">
      <c r="B163" s="257"/>
      <c r="C163" s="258"/>
      <c r="D163" s="258"/>
      <c r="E163" s="258"/>
      <c r="F163" s="258"/>
      <c r="G163" s="232"/>
      <c r="H163" s="232"/>
      <c r="I163" s="232"/>
      <c r="J163" s="232"/>
      <c r="K163" s="232"/>
      <c r="L163" s="643"/>
    </row>
    <row r="164" spans="2:12" hidden="1" x14ac:dyDescent="0.2">
      <c r="B164" s="257"/>
      <c r="C164" s="258"/>
      <c r="D164" s="258"/>
      <c r="E164" s="258"/>
      <c r="F164" s="258"/>
      <c r="G164" s="232"/>
      <c r="H164" s="232"/>
      <c r="I164" s="232"/>
      <c r="J164" s="232"/>
      <c r="K164" s="232"/>
      <c r="L164" s="643"/>
    </row>
    <row r="165" spans="2:12" hidden="1" x14ac:dyDescent="0.2">
      <c r="B165" s="257"/>
      <c r="C165" s="258"/>
      <c r="D165" s="258"/>
      <c r="E165" s="258"/>
      <c r="F165" s="258"/>
      <c r="G165" s="232"/>
      <c r="H165" s="232"/>
      <c r="I165" s="232"/>
      <c r="J165" s="232"/>
      <c r="K165" s="232"/>
      <c r="L165" s="643"/>
    </row>
    <row r="166" spans="2:12" hidden="1" x14ac:dyDescent="0.2">
      <c r="B166" s="257"/>
      <c r="C166" s="258"/>
      <c r="D166" s="258"/>
      <c r="E166" s="258"/>
      <c r="F166" s="258"/>
      <c r="G166" s="232"/>
      <c r="H166" s="232"/>
      <c r="I166" s="232"/>
      <c r="J166" s="232"/>
      <c r="K166" s="232"/>
      <c r="L166" s="643"/>
    </row>
    <row r="167" spans="2:12" hidden="1" x14ac:dyDescent="0.2">
      <c r="B167" s="257"/>
      <c r="C167" s="258"/>
      <c r="D167" s="258"/>
      <c r="E167" s="258"/>
      <c r="F167" s="258"/>
      <c r="G167" s="232"/>
      <c r="H167" s="232"/>
      <c r="I167" s="232"/>
      <c r="J167" s="232"/>
      <c r="K167" s="232"/>
      <c r="L167" s="643"/>
    </row>
    <row r="168" spans="2:12" hidden="1" x14ac:dyDescent="0.2">
      <c r="B168" s="257"/>
      <c r="C168" s="258"/>
      <c r="D168" s="258"/>
      <c r="E168" s="258"/>
      <c r="F168" s="258"/>
      <c r="G168" s="232"/>
      <c r="H168" s="232"/>
      <c r="I168" s="232"/>
      <c r="J168" s="232"/>
      <c r="K168" s="232"/>
      <c r="L168" s="643"/>
    </row>
    <row r="169" spans="2:12" hidden="1" x14ac:dyDescent="0.2">
      <c r="B169" s="257"/>
      <c r="C169" s="258"/>
      <c r="D169" s="258"/>
      <c r="E169" s="258"/>
      <c r="F169" s="258"/>
      <c r="G169" s="232"/>
      <c r="H169" s="232"/>
      <c r="I169" s="232"/>
      <c r="J169" s="232"/>
      <c r="K169" s="232"/>
      <c r="L169" s="643"/>
    </row>
    <row r="170" spans="2:12" hidden="1" x14ac:dyDescent="0.2">
      <c r="B170" s="257"/>
      <c r="C170" s="258"/>
      <c r="D170" s="258"/>
      <c r="E170" s="258"/>
      <c r="F170" s="258"/>
      <c r="G170" s="232"/>
      <c r="H170" s="232"/>
      <c r="I170" s="232"/>
      <c r="J170" s="232"/>
      <c r="K170" s="232"/>
      <c r="L170" s="643"/>
    </row>
    <row r="171" spans="2:12" hidden="1" x14ac:dyDescent="0.2">
      <c r="B171" s="257"/>
      <c r="C171" s="258"/>
      <c r="D171" s="258"/>
      <c r="E171" s="258"/>
      <c r="F171" s="258"/>
      <c r="G171" s="232"/>
      <c r="H171" s="232"/>
      <c r="I171" s="232"/>
      <c r="J171" s="232"/>
      <c r="K171" s="232"/>
      <c r="L171" s="643"/>
    </row>
    <row r="172" spans="2:12" hidden="1" x14ac:dyDescent="0.2">
      <c r="B172" s="257"/>
      <c r="C172" s="258"/>
      <c r="D172" s="258"/>
      <c r="E172" s="258"/>
      <c r="F172" s="258"/>
      <c r="G172" s="232"/>
      <c r="H172" s="232"/>
      <c r="I172" s="232"/>
      <c r="J172" s="232"/>
      <c r="K172" s="232"/>
      <c r="L172" s="643"/>
    </row>
    <row r="173" spans="2:12" hidden="1" x14ac:dyDescent="0.2">
      <c r="B173" s="257"/>
      <c r="C173" s="258"/>
      <c r="D173" s="258"/>
      <c r="E173" s="258"/>
      <c r="F173" s="258"/>
      <c r="G173" s="232"/>
      <c r="H173" s="232"/>
      <c r="I173" s="232"/>
      <c r="J173" s="232"/>
      <c r="K173" s="232"/>
      <c r="L173" s="643"/>
    </row>
    <row r="174" spans="2:12" hidden="1" x14ac:dyDescent="0.2">
      <c r="B174" s="257"/>
      <c r="C174" s="258"/>
      <c r="D174" s="258"/>
      <c r="E174" s="258"/>
      <c r="F174" s="258"/>
      <c r="G174" s="232"/>
      <c r="H174" s="232"/>
      <c r="I174" s="232"/>
      <c r="J174" s="232"/>
      <c r="K174" s="232"/>
      <c r="L174" s="643"/>
    </row>
    <row r="175" spans="2:12" hidden="1" x14ac:dyDescent="0.2">
      <c r="B175" s="257"/>
      <c r="C175" s="258"/>
      <c r="D175" s="258"/>
      <c r="E175" s="258"/>
      <c r="F175" s="258"/>
      <c r="G175" s="232"/>
      <c r="H175" s="232"/>
      <c r="I175" s="232"/>
      <c r="J175" s="232"/>
      <c r="K175" s="232"/>
      <c r="L175" s="643"/>
    </row>
    <row r="176" spans="2:12" hidden="1" x14ac:dyDescent="0.2">
      <c r="B176" s="257"/>
      <c r="C176" s="258"/>
      <c r="D176" s="258"/>
      <c r="E176" s="258"/>
      <c r="F176" s="258"/>
      <c r="G176" s="232"/>
      <c r="H176" s="232"/>
      <c r="I176" s="232"/>
      <c r="J176" s="232"/>
      <c r="K176" s="232"/>
      <c r="L176" s="643"/>
    </row>
    <row r="177" spans="2:12" hidden="1" x14ac:dyDescent="0.2">
      <c r="B177" s="257"/>
      <c r="C177" s="258"/>
      <c r="D177" s="258"/>
      <c r="E177" s="258"/>
      <c r="F177" s="258"/>
      <c r="G177" s="232"/>
      <c r="H177" s="232"/>
      <c r="I177" s="232"/>
      <c r="J177" s="232"/>
      <c r="K177" s="232"/>
      <c r="L177" s="643"/>
    </row>
    <row r="178" spans="2:12" hidden="1" x14ac:dyDescent="0.2">
      <c r="B178" s="257"/>
      <c r="C178" s="258"/>
      <c r="D178" s="258"/>
      <c r="E178" s="258"/>
      <c r="F178" s="258"/>
      <c r="G178" s="232"/>
      <c r="H178" s="232"/>
      <c r="I178" s="232"/>
      <c r="J178" s="232"/>
      <c r="K178" s="232"/>
      <c r="L178" s="643"/>
    </row>
    <row r="179" spans="2:12" hidden="1" x14ac:dyDescent="0.2">
      <c r="B179" s="257"/>
      <c r="C179" s="258"/>
      <c r="D179" s="258"/>
      <c r="E179" s="258"/>
      <c r="F179" s="258"/>
      <c r="G179" s="232"/>
      <c r="H179" s="232"/>
      <c r="I179" s="232"/>
      <c r="J179" s="232"/>
      <c r="K179" s="232"/>
      <c r="L179" s="643"/>
    </row>
    <row r="180" spans="2:12" hidden="1" x14ac:dyDescent="0.2">
      <c r="B180" s="257"/>
      <c r="C180" s="258"/>
      <c r="D180" s="258"/>
      <c r="E180" s="258"/>
      <c r="F180" s="258"/>
      <c r="G180" s="232"/>
      <c r="H180" s="232"/>
      <c r="I180" s="232"/>
      <c r="J180" s="232"/>
      <c r="K180" s="232"/>
      <c r="L180" s="643"/>
    </row>
    <row r="181" spans="2:12" hidden="1" x14ac:dyDescent="0.2">
      <c r="B181" s="257"/>
      <c r="C181" s="258"/>
      <c r="D181" s="258"/>
      <c r="E181" s="258"/>
      <c r="F181" s="258"/>
      <c r="G181" s="232"/>
      <c r="H181" s="232"/>
      <c r="I181" s="232"/>
      <c r="J181" s="232"/>
      <c r="K181" s="232"/>
      <c r="L181" s="643"/>
    </row>
    <row r="182" spans="2:12" hidden="1" x14ac:dyDescent="0.2">
      <c r="B182" s="257"/>
      <c r="C182" s="258"/>
      <c r="D182" s="258"/>
      <c r="E182" s="258"/>
      <c r="F182" s="258"/>
      <c r="G182" s="232"/>
      <c r="H182" s="232"/>
      <c r="I182" s="232"/>
      <c r="J182" s="232"/>
      <c r="K182" s="232"/>
      <c r="L182" s="643"/>
    </row>
    <row r="183" spans="2:12" hidden="1" x14ac:dyDescent="0.2">
      <c r="B183" s="257"/>
      <c r="C183" s="258"/>
      <c r="D183" s="258"/>
      <c r="E183" s="258"/>
      <c r="F183" s="258"/>
      <c r="G183" s="232"/>
      <c r="H183" s="232"/>
      <c r="I183" s="232"/>
      <c r="J183" s="232"/>
      <c r="K183" s="232"/>
      <c r="L183" s="643"/>
    </row>
    <row r="184" spans="2:12" hidden="1" x14ac:dyDescent="0.2">
      <c r="B184" s="257"/>
      <c r="C184" s="258"/>
      <c r="D184" s="258"/>
      <c r="E184" s="258"/>
      <c r="F184" s="258"/>
      <c r="G184" s="232"/>
      <c r="H184" s="232"/>
      <c r="I184" s="232"/>
      <c r="J184" s="232"/>
      <c r="K184" s="232"/>
      <c r="L184" s="643"/>
    </row>
    <row r="185" spans="2:12" hidden="1" x14ac:dyDescent="0.2">
      <c r="B185" s="257"/>
      <c r="C185" s="258"/>
      <c r="D185" s="258"/>
      <c r="E185" s="258"/>
      <c r="F185" s="258"/>
      <c r="G185" s="232"/>
      <c r="H185" s="232"/>
      <c r="I185" s="232"/>
      <c r="J185" s="232"/>
      <c r="K185" s="232"/>
      <c r="L185" s="643"/>
    </row>
    <row r="186" spans="2:12" hidden="1" x14ac:dyDescent="0.2">
      <c r="B186" s="257"/>
      <c r="C186" s="258"/>
      <c r="D186" s="258"/>
      <c r="E186" s="258"/>
      <c r="F186" s="258"/>
      <c r="G186" s="232"/>
      <c r="H186" s="232"/>
      <c r="I186" s="232"/>
      <c r="J186" s="232"/>
      <c r="K186" s="232"/>
      <c r="L186" s="643"/>
    </row>
    <row r="187" spans="2:12" hidden="1" x14ac:dyDescent="0.2">
      <c r="B187" s="257"/>
      <c r="C187" s="258"/>
      <c r="D187" s="258"/>
      <c r="E187" s="258"/>
      <c r="F187" s="258"/>
      <c r="G187" s="232"/>
      <c r="H187" s="232"/>
      <c r="I187" s="232"/>
      <c r="J187" s="232"/>
      <c r="K187" s="232"/>
      <c r="L187" s="643"/>
    </row>
    <row r="188" spans="2:12" hidden="1" x14ac:dyDescent="0.2">
      <c r="B188" s="257"/>
      <c r="C188" s="258"/>
      <c r="D188" s="258"/>
      <c r="E188" s="258"/>
      <c r="F188" s="258"/>
      <c r="G188" s="232"/>
      <c r="H188" s="232"/>
      <c r="I188" s="232"/>
      <c r="J188" s="232"/>
      <c r="K188" s="232"/>
      <c r="L188" s="643"/>
    </row>
    <row r="189" spans="2:12" hidden="1" x14ac:dyDescent="0.2">
      <c r="B189" s="257"/>
      <c r="C189" s="258"/>
      <c r="D189" s="258"/>
      <c r="E189" s="258"/>
      <c r="F189" s="258"/>
      <c r="G189" s="232"/>
      <c r="H189" s="232"/>
      <c r="I189" s="232"/>
      <c r="J189" s="232"/>
      <c r="K189" s="232"/>
      <c r="L189" s="643"/>
    </row>
    <row r="190" spans="2:12" hidden="1" x14ac:dyDescent="0.2">
      <c r="B190" s="257"/>
      <c r="C190" s="258"/>
      <c r="D190" s="258"/>
      <c r="E190" s="258"/>
      <c r="F190" s="258"/>
      <c r="G190" s="232"/>
      <c r="H190" s="232"/>
      <c r="I190" s="232"/>
      <c r="J190" s="232"/>
      <c r="K190" s="232"/>
      <c r="L190" s="643"/>
    </row>
    <row r="191" spans="2:12" hidden="1" x14ac:dyDescent="0.2">
      <c r="B191" s="257"/>
      <c r="C191" s="258"/>
      <c r="D191" s="258"/>
      <c r="E191" s="258"/>
      <c r="F191" s="258"/>
      <c r="G191" s="232"/>
      <c r="H191" s="232"/>
      <c r="I191" s="232"/>
      <c r="J191" s="232"/>
      <c r="K191" s="232"/>
      <c r="L191" s="643"/>
    </row>
    <row r="192" spans="2:12" hidden="1" x14ac:dyDescent="0.2">
      <c r="B192" s="257"/>
      <c r="C192" s="258"/>
      <c r="D192" s="258"/>
      <c r="E192" s="258"/>
      <c r="F192" s="258"/>
      <c r="G192" s="232"/>
      <c r="H192" s="232"/>
      <c r="I192" s="232"/>
      <c r="J192" s="232"/>
      <c r="K192" s="232"/>
      <c r="L192" s="643"/>
    </row>
    <row r="193" spans="2:12" hidden="1" x14ac:dyDescent="0.2">
      <c r="B193" s="257"/>
      <c r="C193" s="258"/>
      <c r="D193" s="258"/>
      <c r="E193" s="258"/>
      <c r="F193" s="258"/>
      <c r="G193" s="232"/>
      <c r="H193" s="232"/>
      <c r="I193" s="232"/>
      <c r="J193" s="232"/>
      <c r="K193" s="232"/>
      <c r="L193" s="643"/>
    </row>
    <row r="194" spans="2:12" hidden="1" x14ac:dyDescent="0.2">
      <c r="B194" s="257"/>
      <c r="C194" s="258"/>
      <c r="D194" s="258"/>
      <c r="E194" s="258"/>
      <c r="F194" s="258"/>
      <c r="G194" s="232"/>
      <c r="H194" s="232"/>
      <c r="I194" s="232"/>
      <c r="J194" s="232"/>
      <c r="K194" s="232"/>
      <c r="L194" s="643"/>
    </row>
    <row r="195" spans="2:12" hidden="1" x14ac:dyDescent="0.2">
      <c r="B195" s="257"/>
      <c r="C195" s="258"/>
      <c r="D195" s="258"/>
      <c r="E195" s="258"/>
      <c r="F195" s="258"/>
      <c r="G195" s="232"/>
      <c r="H195" s="232"/>
      <c r="I195" s="232"/>
      <c r="J195" s="232"/>
      <c r="K195" s="232"/>
      <c r="L195" s="643"/>
    </row>
    <row r="196" spans="2:12" hidden="1" x14ac:dyDescent="0.2">
      <c r="B196" s="257"/>
      <c r="C196" s="258"/>
      <c r="D196" s="258"/>
      <c r="E196" s="258"/>
      <c r="F196" s="258"/>
      <c r="G196" s="232"/>
      <c r="H196" s="232"/>
      <c r="I196" s="232"/>
      <c r="J196" s="232"/>
      <c r="K196" s="232"/>
      <c r="L196" s="643"/>
    </row>
    <row r="197" spans="2:12" hidden="1" x14ac:dyDescent="0.2">
      <c r="B197" s="257"/>
      <c r="C197" s="258"/>
      <c r="D197" s="258"/>
      <c r="E197" s="258"/>
      <c r="F197" s="258"/>
      <c r="G197" s="232"/>
      <c r="H197" s="232"/>
      <c r="I197" s="232"/>
      <c r="J197" s="232"/>
      <c r="K197" s="232"/>
      <c r="L197" s="643"/>
    </row>
    <row r="198" spans="2:12" hidden="1" x14ac:dyDescent="0.2">
      <c r="B198" s="257"/>
      <c r="C198" s="258"/>
      <c r="D198" s="258"/>
      <c r="E198" s="258"/>
      <c r="F198" s="258"/>
      <c r="G198" s="232"/>
      <c r="H198" s="232"/>
      <c r="I198" s="232"/>
      <c r="J198" s="232"/>
      <c r="K198" s="232"/>
      <c r="L198" s="643"/>
    </row>
    <row r="199" spans="2:12" hidden="1" x14ac:dyDescent="0.2">
      <c r="B199" s="257"/>
      <c r="C199" s="258"/>
      <c r="D199" s="258"/>
      <c r="E199" s="258"/>
      <c r="F199" s="258"/>
      <c r="G199" s="232"/>
      <c r="H199" s="232"/>
      <c r="I199" s="232"/>
      <c r="J199" s="232"/>
      <c r="K199" s="232"/>
      <c r="L199" s="643"/>
    </row>
    <row r="200" spans="2:12" hidden="1" x14ac:dyDescent="0.2">
      <c r="B200" s="257"/>
      <c r="C200" s="258"/>
      <c r="D200" s="258"/>
      <c r="E200" s="258"/>
      <c r="F200" s="258"/>
      <c r="G200" s="232"/>
      <c r="H200" s="232"/>
      <c r="I200" s="232"/>
      <c r="J200" s="232"/>
      <c r="K200" s="232"/>
      <c r="L200" s="643"/>
    </row>
    <row r="201" spans="2:12" hidden="1" x14ac:dyDescent="0.2">
      <c r="B201" s="257"/>
      <c r="C201" s="258"/>
      <c r="D201" s="258"/>
      <c r="E201" s="258"/>
      <c r="F201" s="258"/>
      <c r="G201" s="232"/>
      <c r="H201" s="232"/>
      <c r="I201" s="232"/>
      <c r="J201" s="232"/>
      <c r="K201" s="232"/>
      <c r="L201" s="643"/>
    </row>
    <row r="202" spans="2:12" hidden="1" x14ac:dyDescent="0.2">
      <c r="B202" s="257"/>
      <c r="C202" s="258"/>
      <c r="D202" s="258"/>
      <c r="E202" s="258"/>
      <c r="F202" s="258"/>
      <c r="G202" s="232"/>
      <c r="H202" s="232"/>
      <c r="I202" s="232"/>
      <c r="J202" s="232"/>
      <c r="K202" s="232"/>
      <c r="L202" s="643"/>
    </row>
    <row r="203" spans="2:12" hidden="1" x14ac:dyDescent="0.2">
      <c r="B203" s="257"/>
      <c r="C203" s="258"/>
      <c r="D203" s="258"/>
      <c r="E203" s="258"/>
      <c r="F203" s="258"/>
      <c r="G203" s="232"/>
      <c r="H203" s="232"/>
      <c r="I203" s="232"/>
      <c r="J203" s="232"/>
      <c r="K203" s="232"/>
      <c r="L203" s="643"/>
    </row>
    <row r="204" spans="2:12" hidden="1" x14ac:dyDescent="0.2">
      <c r="B204" s="257"/>
      <c r="C204" s="258"/>
      <c r="D204" s="258"/>
      <c r="E204" s="258"/>
      <c r="F204" s="258"/>
      <c r="G204" s="232"/>
      <c r="H204" s="232"/>
      <c r="I204" s="232"/>
      <c r="J204" s="232"/>
      <c r="K204" s="232"/>
      <c r="L204" s="643"/>
    </row>
    <row r="205" spans="2:12" hidden="1" x14ac:dyDescent="0.2">
      <c r="B205" s="257"/>
      <c r="C205" s="258"/>
      <c r="D205" s="258"/>
      <c r="E205" s="258"/>
      <c r="F205" s="258"/>
      <c r="G205" s="232"/>
      <c r="H205" s="232"/>
      <c r="I205" s="232"/>
      <c r="J205" s="232"/>
      <c r="K205" s="232"/>
      <c r="L205" s="643"/>
    </row>
    <row r="206" spans="2:12" hidden="1" x14ac:dyDescent="0.2">
      <c r="B206" s="257"/>
      <c r="C206" s="258"/>
      <c r="D206" s="258"/>
      <c r="E206" s="258"/>
      <c r="F206" s="258"/>
      <c r="G206" s="232"/>
      <c r="H206" s="232"/>
      <c r="I206" s="232"/>
      <c r="J206" s="232"/>
      <c r="K206" s="232"/>
      <c r="L206" s="643"/>
    </row>
    <row r="207" spans="2:12" hidden="1" x14ac:dyDescent="0.2">
      <c r="B207" s="257"/>
      <c r="C207" s="258"/>
      <c r="D207" s="258"/>
      <c r="E207" s="258"/>
      <c r="F207" s="258"/>
      <c r="G207" s="232"/>
      <c r="H207" s="232"/>
      <c r="I207" s="232"/>
      <c r="J207" s="232"/>
      <c r="K207" s="232"/>
      <c r="L207" s="643"/>
    </row>
    <row r="208" spans="2:12" hidden="1" x14ac:dyDescent="0.2">
      <c r="B208" s="257"/>
      <c r="C208" s="258"/>
      <c r="D208" s="258"/>
      <c r="E208" s="258"/>
      <c r="F208" s="258"/>
      <c r="G208" s="232"/>
      <c r="H208" s="232"/>
      <c r="I208" s="232"/>
      <c r="J208" s="232"/>
      <c r="K208" s="232"/>
      <c r="L208" s="643"/>
    </row>
    <row r="209" spans="2:12" hidden="1" x14ac:dyDescent="0.2">
      <c r="B209" s="257"/>
      <c r="C209" s="258"/>
      <c r="D209" s="258"/>
      <c r="E209" s="258"/>
      <c r="F209" s="258"/>
      <c r="G209" s="232"/>
      <c r="H209" s="232"/>
      <c r="I209" s="232"/>
      <c r="J209" s="232"/>
      <c r="K209" s="232"/>
      <c r="L209" s="643"/>
    </row>
    <row r="210" spans="2:12" hidden="1" x14ac:dyDescent="0.2">
      <c r="B210" s="257"/>
      <c r="C210" s="258"/>
      <c r="D210" s="258"/>
      <c r="E210" s="258"/>
      <c r="F210" s="258"/>
      <c r="G210" s="232"/>
      <c r="H210" s="232"/>
      <c r="I210" s="232"/>
      <c r="J210" s="232"/>
      <c r="K210" s="232"/>
      <c r="L210" s="643"/>
    </row>
    <row r="211" spans="2:12" hidden="1" x14ac:dyDescent="0.2">
      <c r="B211" s="257"/>
      <c r="C211" s="258"/>
      <c r="D211" s="258"/>
      <c r="E211" s="258"/>
      <c r="F211" s="258"/>
      <c r="G211" s="232"/>
      <c r="H211" s="232"/>
      <c r="I211" s="232"/>
      <c r="J211" s="232"/>
      <c r="K211" s="232"/>
      <c r="L211" s="643"/>
    </row>
    <row r="212" spans="2:12" hidden="1" x14ac:dyDescent="0.2">
      <c r="B212" s="257"/>
      <c r="C212" s="258"/>
      <c r="D212" s="258"/>
      <c r="E212" s="258"/>
      <c r="F212" s="258"/>
      <c r="G212" s="232"/>
      <c r="H212" s="232"/>
      <c r="I212" s="232"/>
      <c r="J212" s="232"/>
      <c r="K212" s="232"/>
      <c r="L212" s="643"/>
    </row>
    <row r="213" spans="2:12" ht="14.25" x14ac:dyDescent="0.2">
      <c r="B213" s="257"/>
      <c r="C213" s="258"/>
      <c r="D213" s="258"/>
      <c r="E213" s="258"/>
      <c r="F213" s="653" t="s">
        <v>1251</v>
      </c>
      <c r="G213" s="654">
        <f>+'POA-1'!E15</f>
        <v>0</v>
      </c>
      <c r="H213" s="258"/>
      <c r="I213" s="258"/>
      <c r="J213" s="258"/>
      <c r="K213" s="258"/>
      <c r="L213" s="265"/>
    </row>
    <row r="214" spans="2:12" ht="13.5" thickBot="1" x14ac:dyDescent="0.25">
      <c r="B214" s="240"/>
      <c r="C214" s="241"/>
      <c r="D214" s="241"/>
      <c r="E214" s="241"/>
      <c r="F214" s="241"/>
      <c r="G214" s="241"/>
      <c r="H214" s="241"/>
      <c r="I214" s="241"/>
      <c r="J214" s="241"/>
      <c r="K214" s="241"/>
      <c r="L214" s="553"/>
    </row>
    <row r="215" spans="2:12" x14ac:dyDescent="0.2">
      <c r="E215" s="232"/>
      <c r="F215" s="232"/>
      <c r="G215" s="232"/>
      <c r="H215" s="232"/>
      <c r="I215" s="232"/>
      <c r="J215" s="232"/>
      <c r="K215" s="232"/>
      <c r="L215" s="232"/>
    </row>
    <row r="216" spans="2:12" x14ac:dyDescent="0.2">
      <c r="E216" s="232"/>
      <c r="F216" s="232"/>
      <c r="G216" s="232"/>
      <c r="H216" s="232"/>
      <c r="I216" s="232"/>
      <c r="J216" s="232"/>
      <c r="K216" s="232"/>
      <c r="L216" s="232"/>
    </row>
    <row r="217" spans="2:12" x14ac:dyDescent="0.2">
      <c r="E217" s="232"/>
      <c r="F217" s="232"/>
      <c r="G217" s="232"/>
      <c r="H217" s="232"/>
      <c r="I217" s="232"/>
      <c r="J217" s="232"/>
      <c r="K217" s="232"/>
      <c r="L217" s="232"/>
    </row>
    <row r="218" spans="2:12" x14ac:dyDescent="0.2">
      <c r="E218" s="232"/>
      <c r="F218" s="232"/>
      <c r="G218" s="232"/>
      <c r="H218" s="232"/>
      <c r="I218" s="232"/>
      <c r="J218" s="232"/>
      <c r="K218" s="232"/>
      <c r="L218" s="232"/>
    </row>
    <row r="219" spans="2:12" x14ac:dyDescent="0.2">
      <c r="E219" s="232"/>
      <c r="F219" s="232"/>
      <c r="G219" s="232"/>
      <c r="H219" s="232"/>
      <c r="I219" s="232"/>
      <c r="J219" s="232"/>
      <c r="K219" s="232"/>
      <c r="L219" s="232"/>
    </row>
    <row r="220" spans="2:12" x14ac:dyDescent="0.2">
      <c r="E220" s="232"/>
      <c r="F220" s="232"/>
      <c r="G220" s="232"/>
      <c r="H220" s="232"/>
      <c r="I220" s="232"/>
      <c r="J220" s="232"/>
      <c r="K220" s="232"/>
      <c r="L220" s="232"/>
    </row>
    <row r="221" spans="2:12" x14ac:dyDescent="0.2">
      <c r="E221" s="232"/>
      <c r="F221" s="232"/>
      <c r="G221" s="232"/>
      <c r="H221" s="232"/>
      <c r="I221" s="232"/>
      <c r="J221" s="232"/>
      <c r="K221" s="232"/>
      <c r="L221" s="232"/>
    </row>
    <row r="222" spans="2:12" x14ac:dyDescent="0.2">
      <c r="E222" s="232"/>
      <c r="F222" s="232"/>
      <c r="G222" s="232"/>
      <c r="H222" s="232"/>
      <c r="I222" s="232"/>
      <c r="J222" s="232"/>
      <c r="K222" s="232"/>
      <c r="L222" s="232"/>
    </row>
    <row r="223" spans="2:12" x14ac:dyDescent="0.2">
      <c r="E223" s="232"/>
      <c r="F223" s="232"/>
      <c r="G223" s="232"/>
      <c r="H223" s="232"/>
      <c r="I223" s="232"/>
      <c r="J223" s="232"/>
      <c r="K223" s="232"/>
      <c r="L223" s="232"/>
    </row>
    <row r="224" spans="2:12" x14ac:dyDescent="0.2">
      <c r="E224" s="232"/>
      <c r="F224" s="232"/>
      <c r="G224" s="232"/>
      <c r="H224" s="232"/>
      <c r="I224" s="232"/>
      <c r="J224" s="232"/>
      <c r="K224" s="232"/>
      <c r="L224" s="232"/>
    </row>
    <row r="225" spans="5:12" x14ac:dyDescent="0.2">
      <c r="E225" s="232"/>
      <c r="F225" s="232"/>
      <c r="G225" s="232"/>
      <c r="H225" s="232"/>
      <c r="I225" s="232"/>
      <c r="J225" s="232"/>
      <c r="K225" s="232"/>
      <c r="L225" s="232"/>
    </row>
    <row r="226" spans="5:12" x14ac:dyDescent="0.2">
      <c r="E226" s="232"/>
      <c r="F226" s="232"/>
      <c r="G226" s="232"/>
      <c r="H226" s="232"/>
      <c r="I226" s="232"/>
      <c r="J226" s="232"/>
      <c r="K226" s="232"/>
      <c r="L226" s="232"/>
    </row>
    <row r="227" spans="5:12" x14ac:dyDescent="0.2">
      <c r="E227" s="232"/>
      <c r="F227" s="232"/>
      <c r="G227" s="232"/>
      <c r="H227" s="232"/>
      <c r="I227" s="232"/>
      <c r="J227" s="232"/>
      <c r="K227" s="232"/>
      <c r="L227" s="232"/>
    </row>
    <row r="228" spans="5:12" x14ac:dyDescent="0.2">
      <c r="E228" s="232"/>
      <c r="F228" s="232"/>
      <c r="G228" s="232"/>
      <c r="H228" s="232"/>
      <c r="I228" s="232"/>
      <c r="J228" s="232"/>
      <c r="K228" s="232"/>
      <c r="L228" s="232"/>
    </row>
    <row r="229" spans="5:12" x14ac:dyDescent="0.2">
      <c r="E229" s="232"/>
      <c r="F229" s="232"/>
      <c r="G229" s="232"/>
      <c r="H229" s="232"/>
      <c r="I229" s="232"/>
      <c r="J229" s="232"/>
      <c r="K229" s="232"/>
      <c r="L229" s="232"/>
    </row>
    <row r="230" spans="5:12" x14ac:dyDescent="0.2">
      <c r="E230" s="232"/>
      <c r="F230" s="232"/>
      <c r="G230" s="232"/>
      <c r="H230" s="232"/>
      <c r="I230" s="232"/>
      <c r="J230" s="232"/>
      <c r="K230" s="232"/>
      <c r="L230" s="232"/>
    </row>
    <row r="231" spans="5:12" x14ac:dyDescent="0.2">
      <c r="E231" s="232"/>
      <c r="F231" s="232"/>
      <c r="G231" s="232"/>
      <c r="H231" s="232"/>
      <c r="I231" s="232"/>
      <c r="J231" s="232"/>
      <c r="K231" s="232"/>
      <c r="L231" s="232"/>
    </row>
    <row r="232" spans="5:12" x14ac:dyDescent="0.2">
      <c r="E232" s="232"/>
      <c r="F232" s="232"/>
      <c r="G232" s="232"/>
      <c r="H232" s="232"/>
      <c r="I232" s="232"/>
      <c r="J232" s="232"/>
      <c r="K232" s="232"/>
      <c r="L232" s="232"/>
    </row>
    <row r="233" spans="5:12" x14ac:dyDescent="0.2">
      <c r="E233" s="232"/>
      <c r="F233" s="232"/>
      <c r="G233" s="232"/>
      <c r="H233" s="232"/>
      <c r="I233" s="232"/>
      <c r="J233" s="232"/>
      <c r="K233" s="232"/>
      <c r="L233" s="232"/>
    </row>
    <row r="234" spans="5:12" x14ac:dyDescent="0.2">
      <c r="E234" s="232"/>
      <c r="F234" s="232"/>
      <c r="G234" s="232"/>
      <c r="H234" s="232"/>
      <c r="I234" s="232"/>
      <c r="J234" s="232"/>
      <c r="K234" s="232"/>
      <c r="L234" s="232"/>
    </row>
    <row r="235" spans="5:12" x14ac:dyDescent="0.2">
      <c r="E235" s="232"/>
      <c r="F235" s="232"/>
      <c r="G235" s="232"/>
      <c r="H235" s="232"/>
      <c r="I235" s="232"/>
      <c r="J235" s="232"/>
      <c r="K235" s="232"/>
      <c r="L235" s="232"/>
    </row>
    <row r="236" spans="5:12" x14ac:dyDescent="0.2">
      <c r="E236" s="232"/>
      <c r="F236" s="232"/>
      <c r="G236" s="232"/>
      <c r="H236" s="232"/>
      <c r="I236" s="232"/>
      <c r="J236" s="232"/>
      <c r="K236" s="232"/>
      <c r="L236" s="232"/>
    </row>
    <row r="237" spans="5:12" x14ac:dyDescent="0.2">
      <c r="E237" s="232"/>
      <c r="F237" s="232"/>
      <c r="G237" s="232"/>
      <c r="H237" s="232"/>
      <c r="I237" s="232"/>
      <c r="J237" s="232"/>
      <c r="K237" s="232"/>
      <c r="L237" s="232"/>
    </row>
    <row r="238" spans="5:12" x14ac:dyDescent="0.2">
      <c r="E238" s="232"/>
      <c r="F238" s="232"/>
      <c r="G238" s="232"/>
      <c r="H238" s="232"/>
      <c r="I238" s="232"/>
      <c r="J238" s="232"/>
      <c r="K238" s="232"/>
      <c r="L238" s="232"/>
    </row>
    <row r="239" spans="5:12" x14ac:dyDescent="0.2">
      <c r="E239" s="232"/>
      <c r="F239" s="232"/>
      <c r="G239" s="232"/>
      <c r="H239" s="232"/>
      <c r="I239" s="232"/>
      <c r="J239" s="232"/>
      <c r="K239" s="232"/>
      <c r="L239" s="232"/>
    </row>
    <row r="240" spans="5:12" x14ac:dyDescent="0.2">
      <c r="E240" s="232"/>
      <c r="F240" s="232"/>
      <c r="G240" s="232"/>
      <c r="H240" s="232"/>
      <c r="I240" s="232"/>
      <c r="J240" s="232"/>
      <c r="K240" s="232"/>
      <c r="L240" s="232"/>
    </row>
    <row r="241" spans="5:12" x14ac:dyDescent="0.2">
      <c r="E241" s="232"/>
      <c r="F241" s="232"/>
      <c r="G241" s="232"/>
      <c r="H241" s="232"/>
      <c r="I241" s="232"/>
      <c r="J241" s="232"/>
      <c r="K241" s="232"/>
      <c r="L241" s="232"/>
    </row>
    <row r="242" spans="5:12" x14ac:dyDescent="0.2">
      <c r="E242" s="232"/>
      <c r="F242" s="232"/>
      <c r="G242" s="232"/>
      <c r="H242" s="232"/>
      <c r="I242" s="232"/>
      <c r="J242" s="232"/>
      <c r="K242" s="232"/>
      <c r="L242" s="232"/>
    </row>
    <row r="243" spans="5:12" x14ac:dyDescent="0.2">
      <c r="E243" s="232"/>
      <c r="F243" s="232"/>
      <c r="G243" s="232"/>
      <c r="H243" s="232"/>
      <c r="I243" s="232"/>
      <c r="J243" s="232"/>
      <c r="K243" s="232"/>
      <c r="L243" s="232"/>
    </row>
    <row r="244" spans="5:12" x14ac:dyDescent="0.2">
      <c r="E244" s="232"/>
      <c r="F244" s="232"/>
      <c r="G244" s="232"/>
      <c r="H244" s="232"/>
      <c r="I244" s="232"/>
      <c r="J244" s="232"/>
      <c r="K244" s="232"/>
      <c r="L244" s="232"/>
    </row>
    <row r="245" spans="5:12" x14ac:dyDescent="0.2">
      <c r="E245" s="232"/>
      <c r="F245" s="232"/>
      <c r="G245" s="232"/>
      <c r="H245" s="232"/>
      <c r="I245" s="232"/>
      <c r="J245" s="232"/>
      <c r="K245" s="232"/>
      <c r="L245" s="232"/>
    </row>
    <row r="246" spans="5:12" x14ac:dyDescent="0.2">
      <c r="E246" s="232"/>
      <c r="F246" s="232"/>
      <c r="G246" s="232"/>
      <c r="H246" s="232"/>
      <c r="I246" s="232"/>
      <c r="J246" s="232"/>
      <c r="K246" s="232"/>
      <c r="L246" s="232"/>
    </row>
    <row r="247" spans="5:12" x14ac:dyDescent="0.2">
      <c r="E247" s="232"/>
      <c r="F247" s="232"/>
      <c r="G247" s="232"/>
      <c r="H247" s="232"/>
      <c r="I247" s="232"/>
      <c r="J247" s="232"/>
      <c r="K247" s="232"/>
      <c r="L247" s="232"/>
    </row>
    <row r="248" spans="5:12" x14ac:dyDescent="0.2">
      <c r="E248" s="232"/>
      <c r="F248" s="232"/>
      <c r="G248" s="232"/>
      <c r="H248" s="232"/>
      <c r="I248" s="232"/>
      <c r="J248" s="232"/>
      <c r="K248" s="232"/>
      <c r="L248" s="232"/>
    </row>
    <row r="249" spans="5:12" x14ac:dyDescent="0.2">
      <c r="E249" s="232"/>
      <c r="F249" s="232"/>
      <c r="G249" s="232"/>
      <c r="H249" s="232"/>
      <c r="I249" s="232"/>
      <c r="J249" s="232"/>
      <c r="K249" s="232"/>
      <c r="L249" s="232"/>
    </row>
    <row r="250" spans="5:12" x14ac:dyDescent="0.2">
      <c r="E250" s="232"/>
      <c r="F250" s="232"/>
      <c r="G250" s="232"/>
      <c r="H250" s="232"/>
      <c r="I250" s="232"/>
      <c r="J250" s="232"/>
      <c r="K250" s="232"/>
      <c r="L250" s="232"/>
    </row>
    <row r="251" spans="5:12" x14ac:dyDescent="0.2">
      <c r="E251" s="232"/>
      <c r="F251" s="232"/>
      <c r="G251" s="232"/>
      <c r="H251" s="232"/>
      <c r="I251" s="232"/>
      <c r="J251" s="232"/>
      <c r="K251" s="232"/>
      <c r="L251" s="232"/>
    </row>
    <row r="252" spans="5:12" x14ac:dyDescent="0.2">
      <c r="E252" s="232"/>
      <c r="F252" s="232"/>
      <c r="G252" s="232"/>
      <c r="H252" s="232"/>
      <c r="I252" s="232"/>
      <c r="J252" s="232"/>
      <c r="K252" s="232"/>
      <c r="L252" s="232"/>
    </row>
    <row r="253" spans="5:12" x14ac:dyDescent="0.2">
      <c r="E253" s="232"/>
      <c r="F253" s="232"/>
      <c r="G253" s="232"/>
      <c r="H253" s="232"/>
      <c r="I253" s="232"/>
      <c r="J253" s="232"/>
      <c r="K253" s="232"/>
      <c r="L253" s="232"/>
    </row>
    <row r="254" spans="5:12" x14ac:dyDescent="0.2">
      <c r="E254" s="232"/>
      <c r="F254" s="232"/>
      <c r="G254" s="232"/>
      <c r="H254" s="232"/>
      <c r="I254" s="232"/>
      <c r="J254" s="232"/>
      <c r="K254" s="232"/>
      <c r="L254" s="232"/>
    </row>
    <row r="255" spans="5:12" x14ac:dyDescent="0.2">
      <c r="E255" s="232"/>
      <c r="F255" s="232"/>
      <c r="G255" s="232"/>
      <c r="H255" s="232"/>
      <c r="I255" s="232"/>
      <c r="J255" s="232"/>
      <c r="K255" s="232"/>
      <c r="L255" s="232"/>
    </row>
    <row r="256" spans="5:12" x14ac:dyDescent="0.2">
      <c r="E256" s="232"/>
      <c r="F256" s="232"/>
      <c r="G256" s="232"/>
      <c r="H256" s="232"/>
      <c r="I256" s="232"/>
      <c r="J256" s="232"/>
      <c r="K256" s="232"/>
      <c r="L256" s="232"/>
    </row>
    <row r="257" spans="5:12" x14ac:dyDescent="0.2">
      <c r="E257" s="232"/>
      <c r="F257" s="232"/>
      <c r="G257" s="232"/>
      <c r="H257" s="232"/>
      <c r="I257" s="232"/>
      <c r="J257" s="232"/>
      <c r="K257" s="232"/>
      <c r="L257" s="232"/>
    </row>
    <row r="258" spans="5:12" x14ac:dyDescent="0.2">
      <c r="E258" s="232"/>
      <c r="F258" s="232"/>
      <c r="G258" s="232"/>
      <c r="H258" s="232"/>
      <c r="I258" s="232"/>
      <c r="J258" s="232"/>
      <c r="K258" s="232"/>
      <c r="L258" s="232"/>
    </row>
    <row r="259" spans="5:12" x14ac:dyDescent="0.2">
      <c r="E259" s="232"/>
      <c r="F259" s="232"/>
      <c r="G259" s="232"/>
      <c r="H259" s="232"/>
      <c r="I259" s="232"/>
      <c r="J259" s="232"/>
      <c r="K259" s="232"/>
      <c r="L259" s="232"/>
    </row>
    <row r="260" spans="5:12" x14ac:dyDescent="0.2">
      <c r="E260" s="232"/>
      <c r="F260" s="232"/>
      <c r="G260" s="232"/>
      <c r="H260" s="232"/>
      <c r="I260" s="232"/>
      <c r="J260" s="232"/>
      <c r="K260" s="232"/>
      <c r="L260" s="232"/>
    </row>
    <row r="261" spans="5:12" x14ac:dyDescent="0.2">
      <c r="E261" s="232"/>
      <c r="F261" s="232"/>
      <c r="G261" s="232"/>
      <c r="H261" s="232"/>
      <c r="I261" s="232"/>
      <c r="J261" s="232"/>
      <c r="K261" s="232"/>
      <c r="L261" s="232"/>
    </row>
    <row r="262" spans="5:12" x14ac:dyDescent="0.2">
      <c r="E262" s="232"/>
      <c r="F262" s="232"/>
      <c r="G262" s="232"/>
      <c r="H262" s="232"/>
      <c r="I262" s="232"/>
      <c r="J262" s="232"/>
      <c r="K262" s="232"/>
      <c r="L262" s="232"/>
    </row>
    <row r="263" spans="5:12" x14ac:dyDescent="0.2">
      <c r="E263" s="232"/>
      <c r="F263" s="232"/>
      <c r="G263" s="232"/>
      <c r="H263" s="232"/>
      <c r="I263" s="232"/>
      <c r="J263" s="232"/>
      <c r="K263" s="232"/>
      <c r="L263" s="232"/>
    </row>
    <row r="264" spans="5:12" x14ac:dyDescent="0.2">
      <c r="E264" s="232"/>
      <c r="F264" s="232"/>
      <c r="G264" s="232"/>
      <c r="H264" s="232"/>
      <c r="I264" s="232"/>
      <c r="J264" s="232"/>
      <c r="K264" s="232"/>
      <c r="L264" s="232"/>
    </row>
    <row r="265" spans="5:12" x14ac:dyDescent="0.2">
      <c r="E265" s="232"/>
      <c r="F265" s="232"/>
      <c r="G265" s="232"/>
      <c r="H265" s="232"/>
      <c r="I265" s="232"/>
      <c r="J265" s="232"/>
      <c r="K265" s="232"/>
      <c r="L265" s="232"/>
    </row>
    <row r="266" spans="5:12" x14ac:dyDescent="0.2">
      <c r="E266" s="232"/>
      <c r="F266" s="232"/>
      <c r="G266" s="232"/>
      <c r="H266" s="232"/>
      <c r="I266" s="232"/>
      <c r="J266" s="232"/>
      <c r="K266" s="232"/>
      <c r="L266" s="232"/>
    </row>
    <row r="267" spans="5:12" x14ac:dyDescent="0.2">
      <c r="E267" s="232"/>
      <c r="F267" s="232"/>
      <c r="G267" s="232"/>
      <c r="H267" s="232"/>
      <c r="I267" s="232"/>
      <c r="J267" s="232"/>
      <c r="K267" s="232"/>
      <c r="L267" s="232"/>
    </row>
    <row r="268" spans="5:12" x14ac:dyDescent="0.2">
      <c r="E268" s="232"/>
      <c r="F268" s="232"/>
      <c r="G268" s="232"/>
      <c r="H268" s="232"/>
      <c r="I268" s="232"/>
      <c r="J268" s="232"/>
      <c r="K268" s="232"/>
      <c r="L268" s="232"/>
    </row>
    <row r="269" spans="5:12" x14ac:dyDescent="0.2">
      <c r="E269" s="232"/>
      <c r="F269" s="232"/>
      <c r="G269" s="232"/>
      <c r="H269" s="232"/>
      <c r="I269" s="232"/>
      <c r="J269" s="232"/>
      <c r="K269" s="232"/>
      <c r="L269" s="232"/>
    </row>
    <row r="270" spans="5:12" x14ac:dyDescent="0.2">
      <c r="E270" s="232"/>
      <c r="F270" s="232"/>
      <c r="G270" s="232"/>
      <c r="H270" s="232"/>
      <c r="I270" s="232"/>
      <c r="J270" s="232"/>
      <c r="K270" s="232"/>
      <c r="L270" s="232"/>
    </row>
    <row r="271" spans="5:12" x14ac:dyDescent="0.2">
      <c r="E271" s="232"/>
      <c r="F271" s="232"/>
      <c r="G271" s="232"/>
      <c r="H271" s="232"/>
      <c r="I271" s="232"/>
      <c r="J271" s="232"/>
      <c r="K271" s="232"/>
      <c r="L271" s="232"/>
    </row>
    <row r="272" spans="5:12" x14ac:dyDescent="0.2">
      <c r="E272" s="232"/>
      <c r="F272" s="232"/>
      <c r="G272" s="232"/>
      <c r="H272" s="232"/>
      <c r="I272" s="232"/>
      <c r="J272" s="232"/>
      <c r="K272" s="232"/>
      <c r="L272" s="232"/>
    </row>
    <row r="273" spans="5:12" x14ac:dyDescent="0.2">
      <c r="E273" s="232"/>
      <c r="F273" s="232"/>
      <c r="G273" s="232"/>
      <c r="H273" s="232"/>
      <c r="I273" s="232"/>
      <c r="J273" s="232"/>
      <c r="K273" s="232"/>
      <c r="L273" s="232"/>
    </row>
    <row r="274" spans="5:12" x14ac:dyDescent="0.2">
      <c r="E274" s="232"/>
      <c r="F274" s="232"/>
      <c r="G274" s="232"/>
      <c r="H274" s="232"/>
      <c r="I274" s="232"/>
      <c r="J274" s="232"/>
      <c r="K274" s="232"/>
      <c r="L274" s="232"/>
    </row>
    <row r="275" spans="5:12" x14ac:dyDescent="0.2">
      <c r="E275" s="232"/>
      <c r="F275" s="232"/>
      <c r="G275" s="232"/>
      <c r="H275" s="232"/>
      <c r="I275" s="232"/>
      <c r="J275" s="232"/>
      <c r="K275" s="232"/>
      <c r="L275" s="232"/>
    </row>
    <row r="276" spans="5:12" x14ac:dyDescent="0.2">
      <c r="E276" s="232"/>
      <c r="F276" s="232"/>
      <c r="G276" s="232"/>
      <c r="H276" s="232"/>
      <c r="I276" s="232"/>
      <c r="J276" s="232"/>
      <c r="K276" s="232"/>
      <c r="L276" s="232"/>
    </row>
    <row r="277" spans="5:12" x14ac:dyDescent="0.2">
      <c r="E277" s="232"/>
      <c r="F277" s="232"/>
      <c r="G277" s="232"/>
      <c r="H277" s="232"/>
      <c r="I277" s="232"/>
      <c r="J277" s="232"/>
      <c r="K277" s="232"/>
      <c r="L277" s="232"/>
    </row>
    <row r="278" spans="5:12" x14ac:dyDescent="0.2">
      <c r="E278" s="232"/>
      <c r="F278" s="232"/>
      <c r="G278" s="232"/>
      <c r="H278" s="232"/>
      <c r="I278" s="232"/>
      <c r="J278" s="232"/>
      <c r="K278" s="232"/>
      <c r="L278" s="232"/>
    </row>
    <row r="279" spans="5:12" x14ac:dyDescent="0.2">
      <c r="E279" s="232"/>
      <c r="F279" s="232"/>
      <c r="G279" s="232"/>
      <c r="H279" s="232"/>
      <c r="I279" s="232"/>
      <c r="J279" s="232"/>
      <c r="K279" s="232"/>
      <c r="L279" s="232"/>
    </row>
    <row r="280" spans="5:12" x14ac:dyDescent="0.2">
      <c r="E280" s="232"/>
      <c r="F280" s="232"/>
      <c r="G280" s="232"/>
      <c r="H280" s="232"/>
      <c r="I280" s="232"/>
      <c r="J280" s="232"/>
      <c r="K280" s="232"/>
      <c r="L280" s="232"/>
    </row>
    <row r="281" spans="5:12" x14ac:dyDescent="0.2">
      <c r="E281" s="232"/>
      <c r="F281" s="232"/>
      <c r="G281" s="232"/>
      <c r="H281" s="232"/>
      <c r="I281" s="232"/>
      <c r="J281" s="232"/>
      <c r="K281" s="232"/>
      <c r="L281" s="232"/>
    </row>
    <row r="282" spans="5:12" x14ac:dyDescent="0.2">
      <c r="E282" s="232"/>
      <c r="F282" s="232"/>
      <c r="G282" s="232"/>
      <c r="H282" s="232"/>
      <c r="I282" s="232"/>
      <c r="J282" s="232"/>
      <c r="K282" s="232"/>
      <c r="L282" s="232"/>
    </row>
    <row r="283" spans="5:12" x14ac:dyDescent="0.2">
      <c r="E283" s="232"/>
      <c r="F283" s="232"/>
      <c r="G283" s="232"/>
      <c r="H283" s="232"/>
      <c r="I283" s="232"/>
      <c r="J283" s="232"/>
      <c r="K283" s="232"/>
      <c r="L283" s="232"/>
    </row>
    <row r="284" spans="5:12" x14ac:dyDescent="0.2">
      <c r="E284" s="232"/>
      <c r="F284" s="232"/>
      <c r="G284" s="232"/>
      <c r="H284" s="232"/>
      <c r="I284" s="232"/>
      <c r="J284" s="232"/>
      <c r="K284" s="232"/>
      <c r="L284" s="232"/>
    </row>
    <row r="285" spans="5:12" x14ac:dyDescent="0.2">
      <c r="E285" s="232"/>
      <c r="F285" s="232"/>
      <c r="G285" s="232"/>
      <c r="H285" s="232"/>
      <c r="I285" s="232"/>
      <c r="J285" s="232"/>
      <c r="K285" s="232"/>
      <c r="L285" s="232"/>
    </row>
    <row r="286" spans="5:12" x14ac:dyDescent="0.2">
      <c r="E286" s="232"/>
      <c r="F286" s="232"/>
      <c r="G286" s="232"/>
      <c r="H286" s="232"/>
      <c r="I286" s="232"/>
      <c r="J286" s="232"/>
      <c r="K286" s="232"/>
      <c r="L286" s="232"/>
    </row>
    <row r="287" spans="5:12" x14ac:dyDescent="0.2">
      <c r="E287" s="232"/>
      <c r="F287" s="232"/>
      <c r="G287" s="232"/>
      <c r="H287" s="232"/>
      <c r="I287" s="232"/>
      <c r="J287" s="232"/>
      <c r="K287" s="232"/>
      <c r="L287" s="232"/>
    </row>
    <row r="288" spans="5:12" x14ac:dyDescent="0.2">
      <c r="E288" s="232"/>
      <c r="F288" s="232"/>
      <c r="G288" s="232"/>
      <c r="H288" s="232"/>
      <c r="I288" s="232"/>
      <c r="J288" s="232"/>
      <c r="K288" s="232"/>
      <c r="L288" s="232"/>
    </row>
    <row r="289" spans="5:12" x14ac:dyDescent="0.2">
      <c r="E289" s="232"/>
      <c r="F289" s="232"/>
      <c r="G289" s="232"/>
      <c r="H289" s="232"/>
      <c r="I289" s="232"/>
      <c r="J289" s="232"/>
      <c r="K289" s="232"/>
      <c r="L289" s="232"/>
    </row>
    <row r="290" spans="5:12" x14ac:dyDescent="0.2">
      <c r="E290" s="232"/>
      <c r="F290" s="232"/>
      <c r="G290" s="232"/>
      <c r="H290" s="232"/>
      <c r="I290" s="232"/>
      <c r="J290" s="232"/>
      <c r="K290" s="232"/>
      <c r="L290" s="232"/>
    </row>
    <row r="291" spans="5:12" x14ac:dyDescent="0.2">
      <c r="E291" s="232"/>
      <c r="F291" s="232"/>
      <c r="G291" s="232"/>
      <c r="H291" s="232"/>
      <c r="I291" s="232"/>
      <c r="J291" s="232"/>
      <c r="K291" s="232"/>
      <c r="L291" s="232"/>
    </row>
    <row r="292" spans="5:12" x14ac:dyDescent="0.2">
      <c r="E292" s="232"/>
      <c r="F292" s="232"/>
      <c r="G292" s="232"/>
      <c r="H292" s="232"/>
      <c r="I292" s="232"/>
      <c r="J292" s="232"/>
      <c r="K292" s="232"/>
      <c r="L292" s="232"/>
    </row>
    <row r="293" spans="5:12" x14ac:dyDescent="0.2">
      <c r="E293" s="232"/>
      <c r="F293" s="232"/>
      <c r="G293" s="232"/>
      <c r="H293" s="232"/>
      <c r="I293" s="232"/>
      <c r="J293" s="232"/>
      <c r="K293" s="232"/>
      <c r="L293" s="232"/>
    </row>
    <row r="294" spans="5:12" x14ac:dyDescent="0.2">
      <c r="E294" s="232"/>
      <c r="F294" s="232"/>
      <c r="G294" s="232"/>
      <c r="H294" s="232"/>
      <c r="I294" s="232"/>
      <c r="J294" s="232"/>
      <c r="K294" s="232"/>
      <c r="L294" s="232"/>
    </row>
    <row r="295" spans="5:12" x14ac:dyDescent="0.2">
      <c r="E295" s="232"/>
      <c r="F295" s="232"/>
      <c r="G295" s="232"/>
      <c r="H295" s="232"/>
      <c r="I295" s="232"/>
      <c r="J295" s="232"/>
      <c r="K295" s="232"/>
      <c r="L295" s="232"/>
    </row>
    <row r="296" spans="5:12" x14ac:dyDescent="0.2">
      <c r="E296" s="232"/>
      <c r="F296" s="232"/>
      <c r="G296" s="232"/>
      <c r="H296" s="232"/>
      <c r="I296" s="232"/>
      <c r="J296" s="232"/>
      <c r="K296" s="232"/>
      <c r="L296" s="232"/>
    </row>
    <row r="297" spans="5:12" x14ac:dyDescent="0.2">
      <c r="E297" s="232"/>
      <c r="F297" s="232"/>
      <c r="G297" s="232"/>
      <c r="H297" s="232"/>
      <c r="I297" s="232"/>
      <c r="J297" s="232"/>
      <c r="K297" s="232"/>
      <c r="L297" s="232"/>
    </row>
    <row r="298" spans="5:12" x14ac:dyDescent="0.2">
      <c r="E298" s="232"/>
      <c r="F298" s="232"/>
      <c r="G298" s="232"/>
      <c r="H298" s="232"/>
      <c r="I298" s="232"/>
      <c r="J298" s="232"/>
      <c r="K298" s="232"/>
      <c r="L298" s="232"/>
    </row>
    <row r="299" spans="5:12" x14ac:dyDescent="0.2">
      <c r="E299" s="232"/>
      <c r="F299" s="232"/>
      <c r="G299" s="232"/>
      <c r="H299" s="232"/>
      <c r="I299" s="232"/>
      <c r="J299" s="232"/>
      <c r="K299" s="232"/>
      <c r="L299" s="232"/>
    </row>
    <row r="300" spans="5:12" x14ac:dyDescent="0.2">
      <c r="E300" s="232"/>
      <c r="F300" s="232"/>
      <c r="G300" s="232"/>
      <c r="H300" s="232"/>
      <c r="I300" s="232"/>
      <c r="J300" s="232"/>
      <c r="K300" s="232"/>
      <c r="L300" s="232"/>
    </row>
    <row r="301" spans="5:12" x14ac:dyDescent="0.2">
      <c r="E301" s="232"/>
      <c r="F301" s="232"/>
      <c r="G301" s="232"/>
      <c r="H301" s="232"/>
      <c r="I301" s="232"/>
      <c r="J301" s="232"/>
      <c r="K301" s="232"/>
      <c r="L301" s="232"/>
    </row>
    <row r="302" spans="5:12" x14ac:dyDescent="0.2">
      <c r="E302" s="232"/>
      <c r="F302" s="232"/>
      <c r="G302" s="232"/>
      <c r="H302" s="232"/>
      <c r="I302" s="232"/>
      <c r="J302" s="232"/>
      <c r="K302" s="232"/>
      <c r="L302" s="232"/>
    </row>
    <row r="303" spans="5:12" x14ac:dyDescent="0.2">
      <c r="E303" s="232"/>
      <c r="F303" s="232"/>
      <c r="G303" s="232"/>
      <c r="H303" s="232"/>
      <c r="I303" s="232"/>
      <c r="J303" s="232"/>
      <c r="K303" s="232"/>
      <c r="L303" s="232"/>
    </row>
    <row r="304" spans="5:12" x14ac:dyDescent="0.2">
      <c r="E304" s="232"/>
      <c r="F304" s="232"/>
      <c r="G304" s="232"/>
      <c r="H304" s="232"/>
      <c r="I304" s="232"/>
      <c r="J304" s="232"/>
      <c r="K304" s="232"/>
      <c r="L304" s="232"/>
    </row>
    <row r="305" spans="5:12" x14ac:dyDescent="0.2">
      <c r="E305" s="232"/>
      <c r="F305" s="232"/>
      <c r="G305" s="232"/>
      <c r="H305" s="232"/>
      <c r="I305" s="232"/>
      <c r="J305" s="232"/>
      <c r="K305" s="232"/>
      <c r="L305" s="232"/>
    </row>
    <row r="306" spans="5:12" x14ac:dyDescent="0.2">
      <c r="E306" s="232"/>
      <c r="F306" s="232"/>
      <c r="G306" s="232"/>
      <c r="H306" s="232"/>
      <c r="I306" s="232"/>
      <c r="J306" s="232"/>
      <c r="K306" s="232"/>
      <c r="L306" s="232"/>
    </row>
    <row r="307" spans="5:12" x14ac:dyDescent="0.2">
      <c r="E307" s="232"/>
      <c r="F307" s="232"/>
      <c r="G307" s="232"/>
      <c r="H307" s="232"/>
      <c r="I307" s="232"/>
      <c r="J307" s="232"/>
      <c r="K307" s="232"/>
      <c r="L307" s="232"/>
    </row>
    <row r="308" spans="5:12" x14ac:dyDescent="0.2">
      <c r="E308" s="232"/>
      <c r="F308" s="232"/>
      <c r="G308" s="232"/>
      <c r="H308" s="232"/>
      <c r="I308" s="232"/>
      <c r="J308" s="232"/>
      <c r="K308" s="232"/>
      <c r="L308" s="232"/>
    </row>
    <row r="309" spans="5:12" x14ac:dyDescent="0.2">
      <c r="E309" s="232"/>
      <c r="F309" s="232"/>
      <c r="G309" s="232"/>
      <c r="H309" s="232"/>
      <c r="I309" s="232"/>
      <c r="J309" s="232"/>
      <c r="K309" s="232"/>
      <c r="L309" s="232"/>
    </row>
    <row r="310" spans="5:12" x14ac:dyDescent="0.2">
      <c r="E310" s="232"/>
      <c r="F310" s="232"/>
      <c r="G310" s="232"/>
      <c r="H310" s="232"/>
      <c r="I310" s="232"/>
      <c r="J310" s="232"/>
      <c r="K310" s="232"/>
      <c r="L310" s="232"/>
    </row>
    <row r="311" spans="5:12" x14ac:dyDescent="0.2">
      <c r="E311" s="232"/>
      <c r="F311" s="232"/>
      <c r="G311" s="232"/>
      <c r="H311" s="232"/>
      <c r="I311" s="232"/>
      <c r="J311" s="232"/>
      <c r="K311" s="232"/>
      <c r="L311" s="232"/>
    </row>
    <row r="312" spans="5:12" x14ac:dyDescent="0.2">
      <c r="E312" s="232"/>
      <c r="F312" s="232"/>
      <c r="G312" s="232"/>
      <c r="H312" s="232"/>
      <c r="I312" s="232"/>
      <c r="J312" s="232"/>
      <c r="K312" s="232"/>
      <c r="L312" s="232"/>
    </row>
    <row r="313" spans="5:12" x14ac:dyDescent="0.2">
      <c r="E313" s="232"/>
      <c r="F313" s="232"/>
      <c r="G313" s="232"/>
      <c r="H313" s="232"/>
      <c r="I313" s="232"/>
      <c r="J313" s="232"/>
      <c r="K313" s="232"/>
      <c r="L313" s="232"/>
    </row>
    <row r="314" spans="5:12" x14ac:dyDescent="0.2">
      <c r="E314" s="232"/>
      <c r="F314" s="232"/>
      <c r="G314" s="232"/>
      <c r="H314" s="232"/>
      <c r="I314" s="232"/>
      <c r="J314" s="232"/>
      <c r="K314" s="232"/>
      <c r="L314" s="232"/>
    </row>
    <row r="315" spans="5:12" x14ac:dyDescent="0.2">
      <c r="E315" s="232"/>
      <c r="F315" s="232"/>
      <c r="G315" s="232"/>
      <c r="H315" s="232"/>
      <c r="I315" s="232"/>
      <c r="J315" s="232"/>
      <c r="K315" s="232"/>
      <c r="L315" s="232"/>
    </row>
    <row r="316" spans="5:12" x14ac:dyDescent="0.2">
      <c r="E316" s="232"/>
      <c r="F316" s="232"/>
      <c r="G316" s="232"/>
      <c r="H316" s="232"/>
      <c r="I316" s="232"/>
      <c r="J316" s="232"/>
      <c r="K316" s="232"/>
      <c r="L316" s="232"/>
    </row>
    <row r="317" spans="5:12" x14ac:dyDescent="0.2">
      <c r="E317" s="232"/>
      <c r="F317" s="232"/>
      <c r="G317" s="232"/>
      <c r="H317" s="232"/>
      <c r="I317" s="232"/>
      <c r="J317" s="232"/>
      <c r="K317" s="232"/>
      <c r="L317" s="232"/>
    </row>
    <row r="318" spans="5:12" x14ac:dyDescent="0.2">
      <c r="E318" s="232"/>
      <c r="F318" s="232"/>
      <c r="G318" s="232"/>
      <c r="H318" s="232"/>
      <c r="I318" s="232"/>
      <c r="J318" s="232"/>
      <c r="K318" s="232"/>
      <c r="L318" s="232"/>
    </row>
    <row r="319" spans="5:12" x14ac:dyDescent="0.2">
      <c r="E319" s="232"/>
      <c r="F319" s="232"/>
      <c r="G319" s="232"/>
      <c r="H319" s="232"/>
      <c r="I319" s="232"/>
      <c r="J319" s="232"/>
      <c r="K319" s="232"/>
      <c r="L319" s="232"/>
    </row>
    <row r="320" spans="5:12" x14ac:dyDescent="0.2">
      <c r="E320" s="232"/>
      <c r="F320" s="232"/>
      <c r="G320" s="232"/>
      <c r="H320" s="232"/>
      <c r="I320" s="232"/>
      <c r="J320" s="232"/>
      <c r="K320" s="232"/>
      <c r="L320" s="232"/>
    </row>
    <row r="321" spans="5:12" x14ac:dyDescent="0.2">
      <c r="E321" s="232"/>
      <c r="F321" s="232"/>
      <c r="G321" s="232"/>
      <c r="H321" s="232"/>
      <c r="I321" s="232"/>
      <c r="J321" s="232"/>
      <c r="K321" s="232"/>
      <c r="L321" s="232"/>
    </row>
    <row r="322" spans="5:12" x14ac:dyDescent="0.2">
      <c r="E322" s="232"/>
      <c r="F322" s="232"/>
      <c r="G322" s="232"/>
      <c r="H322" s="232"/>
      <c r="I322" s="232"/>
      <c r="J322" s="232"/>
      <c r="K322" s="232"/>
      <c r="L322" s="232"/>
    </row>
    <row r="323" spans="5:12" x14ac:dyDescent="0.2">
      <c r="E323" s="232"/>
      <c r="F323" s="232"/>
      <c r="G323" s="232"/>
      <c r="H323" s="232"/>
      <c r="I323" s="232"/>
      <c r="J323" s="232"/>
      <c r="K323" s="232"/>
      <c r="L323" s="232"/>
    </row>
    <row r="324" spans="5:12" x14ac:dyDescent="0.2">
      <c r="E324" s="232"/>
      <c r="F324" s="232"/>
      <c r="G324" s="232"/>
      <c r="H324" s="232"/>
      <c r="I324" s="232"/>
      <c r="J324" s="232"/>
      <c r="K324" s="232"/>
      <c r="L324" s="232"/>
    </row>
    <row r="325" spans="5:12" x14ac:dyDescent="0.2">
      <c r="E325" s="232"/>
      <c r="F325" s="232"/>
      <c r="G325" s="232"/>
      <c r="H325" s="232"/>
      <c r="I325" s="232"/>
      <c r="J325" s="232"/>
      <c r="K325" s="232"/>
      <c r="L325" s="232"/>
    </row>
    <row r="326" spans="5:12" x14ac:dyDescent="0.2">
      <c r="E326" s="232"/>
      <c r="F326" s="232"/>
      <c r="G326" s="232"/>
      <c r="H326" s="232"/>
      <c r="I326" s="232"/>
      <c r="J326" s="232"/>
      <c r="K326" s="232"/>
      <c r="L326" s="232"/>
    </row>
    <row r="327" spans="5:12" x14ac:dyDescent="0.2">
      <c r="E327" s="232"/>
      <c r="F327" s="232"/>
      <c r="G327" s="232"/>
      <c r="H327" s="232"/>
      <c r="I327" s="232"/>
      <c r="J327" s="232"/>
      <c r="K327" s="232"/>
      <c r="L327" s="232"/>
    </row>
    <row r="328" spans="5:12" x14ac:dyDescent="0.2">
      <c r="E328" s="232"/>
      <c r="F328" s="232"/>
      <c r="G328" s="232"/>
      <c r="H328" s="232"/>
      <c r="I328" s="232"/>
      <c r="J328" s="232"/>
      <c r="K328" s="232"/>
      <c r="L328" s="232"/>
    </row>
    <row r="329" spans="5:12" x14ac:dyDescent="0.2">
      <c r="E329" s="232"/>
      <c r="F329" s="232"/>
      <c r="G329" s="232"/>
      <c r="H329" s="232"/>
      <c r="I329" s="232"/>
      <c r="J329" s="232"/>
      <c r="K329" s="232"/>
      <c r="L329" s="232"/>
    </row>
    <row r="330" spans="5:12" x14ac:dyDescent="0.2">
      <c r="E330" s="232"/>
      <c r="F330" s="232"/>
      <c r="G330" s="232"/>
      <c r="H330" s="232"/>
      <c r="I330" s="232"/>
      <c r="J330" s="232"/>
      <c r="K330" s="232"/>
      <c r="L330" s="232"/>
    </row>
    <row r="331" spans="5:12" x14ac:dyDescent="0.2">
      <c r="E331" s="232"/>
      <c r="F331" s="232"/>
      <c r="G331" s="232"/>
      <c r="H331" s="232"/>
      <c r="I331" s="232"/>
      <c r="J331" s="232"/>
      <c r="K331" s="232"/>
      <c r="L331" s="232"/>
    </row>
    <row r="332" spans="5:12" x14ac:dyDescent="0.2">
      <c r="E332" s="232"/>
      <c r="F332" s="232"/>
      <c r="G332" s="232"/>
      <c r="H332" s="232"/>
      <c r="I332" s="232"/>
      <c r="J332" s="232"/>
      <c r="K332" s="232"/>
      <c r="L332" s="232"/>
    </row>
    <row r="333" spans="5:12" x14ac:dyDescent="0.2">
      <c r="E333" s="232"/>
      <c r="F333" s="232"/>
      <c r="G333" s="232"/>
      <c r="H333" s="232"/>
      <c r="I333" s="232"/>
      <c r="J333" s="232"/>
      <c r="K333" s="232"/>
      <c r="L333" s="232"/>
    </row>
    <row r="334" spans="5:12" x14ac:dyDescent="0.2">
      <c r="E334" s="232"/>
      <c r="F334" s="232"/>
      <c r="G334" s="232"/>
      <c r="H334" s="232"/>
      <c r="I334" s="232"/>
      <c r="J334" s="232"/>
      <c r="K334" s="232"/>
      <c r="L334" s="232"/>
    </row>
    <row r="335" spans="5:12" x14ac:dyDescent="0.2">
      <c r="E335" s="232"/>
      <c r="F335" s="232"/>
      <c r="G335" s="232"/>
      <c r="H335" s="232"/>
      <c r="I335" s="232"/>
      <c r="J335" s="232"/>
      <c r="K335" s="232"/>
      <c r="L335" s="232"/>
    </row>
    <row r="336" spans="5:12" x14ac:dyDescent="0.2">
      <c r="E336" s="232"/>
      <c r="F336" s="232"/>
      <c r="G336" s="232"/>
      <c r="H336" s="232"/>
      <c r="I336" s="232"/>
      <c r="J336" s="232"/>
      <c r="K336" s="232"/>
      <c r="L336" s="232"/>
    </row>
    <row r="337" spans="5:12" x14ac:dyDescent="0.2">
      <c r="E337" s="232"/>
      <c r="F337" s="232"/>
      <c r="G337" s="232"/>
      <c r="H337" s="232"/>
      <c r="I337" s="232"/>
      <c r="J337" s="232"/>
      <c r="K337" s="232"/>
      <c r="L337" s="232"/>
    </row>
    <row r="338" spans="5:12" x14ac:dyDescent="0.2">
      <c r="E338" s="232"/>
      <c r="F338" s="232"/>
      <c r="G338" s="232"/>
      <c r="H338" s="232"/>
      <c r="I338" s="232"/>
      <c r="J338" s="232"/>
      <c r="K338" s="232"/>
      <c r="L338" s="232"/>
    </row>
    <row r="339" spans="5:12" x14ac:dyDescent="0.2">
      <c r="E339" s="232"/>
      <c r="F339" s="232"/>
      <c r="G339" s="232"/>
      <c r="H339" s="232"/>
      <c r="I339" s="232"/>
      <c r="J339" s="232"/>
      <c r="K339" s="232"/>
      <c r="L339" s="232"/>
    </row>
    <row r="340" spans="5:12" x14ac:dyDescent="0.2">
      <c r="E340" s="232"/>
      <c r="F340" s="232"/>
      <c r="G340" s="232"/>
      <c r="H340" s="232"/>
      <c r="I340" s="232"/>
      <c r="J340" s="232"/>
      <c r="K340" s="232"/>
      <c r="L340" s="232"/>
    </row>
    <row r="341" spans="5:12" x14ac:dyDescent="0.2">
      <c r="E341" s="232"/>
      <c r="F341" s="232"/>
      <c r="G341" s="232"/>
      <c r="H341" s="232"/>
      <c r="I341" s="232"/>
      <c r="J341" s="232"/>
      <c r="K341" s="232"/>
      <c r="L341" s="232"/>
    </row>
    <row r="342" spans="5:12" x14ac:dyDescent="0.2">
      <c r="E342" s="232"/>
      <c r="F342" s="232"/>
      <c r="G342" s="232"/>
      <c r="H342" s="232"/>
      <c r="I342" s="232"/>
      <c r="J342" s="232"/>
      <c r="K342" s="232"/>
      <c r="L342" s="232"/>
    </row>
    <row r="343" spans="5:12" x14ac:dyDescent="0.2">
      <c r="E343" s="232"/>
      <c r="F343" s="232"/>
      <c r="G343" s="232"/>
      <c r="H343" s="232"/>
      <c r="I343" s="232"/>
      <c r="J343" s="232"/>
      <c r="K343" s="232"/>
      <c r="L343" s="232"/>
    </row>
    <row r="344" spans="5:12" x14ac:dyDescent="0.2">
      <c r="E344" s="232"/>
      <c r="F344" s="232"/>
      <c r="G344" s="232"/>
      <c r="H344" s="232"/>
      <c r="I344" s="232"/>
      <c r="J344" s="232"/>
      <c r="K344" s="232"/>
      <c r="L344" s="232"/>
    </row>
    <row r="345" spans="5:12" x14ac:dyDescent="0.2">
      <c r="E345" s="232"/>
      <c r="F345" s="232"/>
      <c r="G345" s="232"/>
      <c r="H345" s="232"/>
      <c r="I345" s="232"/>
      <c r="J345" s="232"/>
      <c r="K345" s="232"/>
      <c r="L345" s="232"/>
    </row>
    <row r="346" spans="5:12" x14ac:dyDescent="0.2">
      <c r="E346" s="232"/>
      <c r="F346" s="232"/>
      <c r="G346" s="232"/>
      <c r="H346" s="232"/>
      <c r="I346" s="232"/>
      <c r="J346" s="232"/>
      <c r="K346" s="232"/>
      <c r="L346" s="232"/>
    </row>
    <row r="347" spans="5:12" x14ac:dyDescent="0.2">
      <c r="E347" s="232"/>
      <c r="F347" s="232"/>
      <c r="G347" s="232"/>
      <c r="H347" s="232"/>
      <c r="I347" s="232"/>
      <c r="J347" s="232"/>
      <c r="K347" s="232"/>
      <c r="L347" s="232"/>
    </row>
    <row r="348" spans="5:12" x14ac:dyDescent="0.2">
      <c r="E348" s="232"/>
      <c r="F348" s="232"/>
      <c r="G348" s="232"/>
      <c r="H348" s="232"/>
      <c r="I348" s="232"/>
      <c r="J348" s="232"/>
      <c r="K348" s="232"/>
      <c r="L348" s="232"/>
    </row>
    <row r="349" spans="5:12" x14ac:dyDescent="0.2">
      <c r="E349" s="232"/>
      <c r="F349" s="232"/>
      <c r="G349" s="232"/>
      <c r="H349" s="232"/>
      <c r="I349" s="232"/>
      <c r="J349" s="232"/>
      <c r="K349" s="232"/>
      <c r="L349" s="232"/>
    </row>
    <row r="350" spans="5:12" x14ac:dyDescent="0.2">
      <c r="E350" s="232"/>
      <c r="F350" s="232"/>
      <c r="G350" s="232"/>
      <c r="H350" s="232"/>
      <c r="I350" s="232"/>
      <c r="J350" s="232"/>
      <c r="K350" s="232"/>
      <c r="L350" s="232"/>
    </row>
    <row r="351" spans="5:12" x14ac:dyDescent="0.2">
      <c r="E351" s="232"/>
      <c r="F351" s="232"/>
      <c r="G351" s="232"/>
      <c r="H351" s="232"/>
      <c r="I351" s="232"/>
      <c r="J351" s="232"/>
      <c r="K351" s="232"/>
      <c r="L351" s="232"/>
    </row>
    <row r="352" spans="5:12" x14ac:dyDescent="0.2">
      <c r="E352" s="232"/>
      <c r="F352" s="232"/>
      <c r="G352" s="232"/>
      <c r="H352" s="232"/>
      <c r="I352" s="232"/>
      <c r="J352" s="232"/>
      <c r="K352" s="232"/>
      <c r="L352" s="232"/>
    </row>
    <row r="353" spans="5:12" x14ac:dyDescent="0.2">
      <c r="E353" s="232"/>
      <c r="F353" s="232"/>
      <c r="G353" s="232"/>
      <c r="H353" s="232"/>
      <c r="I353" s="232"/>
      <c r="J353" s="232"/>
      <c r="K353" s="232"/>
      <c r="L353" s="232"/>
    </row>
    <row r="354" spans="5:12" x14ac:dyDescent="0.2">
      <c r="E354" s="232"/>
      <c r="F354" s="232"/>
      <c r="G354" s="232"/>
      <c r="H354" s="232"/>
      <c r="I354" s="232"/>
      <c r="J354" s="232"/>
      <c r="K354" s="232"/>
      <c r="L354" s="232"/>
    </row>
    <row r="355" spans="5:12" x14ac:dyDescent="0.2">
      <c r="E355" s="232"/>
      <c r="F355" s="232"/>
      <c r="G355" s="232"/>
      <c r="H355" s="232"/>
      <c r="I355" s="232"/>
      <c r="J355" s="232"/>
      <c r="K355" s="232"/>
      <c r="L355" s="232"/>
    </row>
    <row r="356" spans="5:12" x14ac:dyDescent="0.2">
      <c r="E356" s="232"/>
      <c r="F356" s="232"/>
      <c r="G356" s="232"/>
      <c r="H356" s="232"/>
      <c r="I356" s="232"/>
      <c r="J356" s="232"/>
      <c r="K356" s="232"/>
      <c r="L356" s="232"/>
    </row>
    <row r="357" spans="5:12" x14ac:dyDescent="0.2">
      <c r="E357" s="232"/>
      <c r="F357" s="232"/>
      <c r="G357" s="232"/>
      <c r="H357" s="232"/>
      <c r="I357" s="232"/>
      <c r="J357" s="232"/>
      <c r="K357" s="232"/>
      <c r="L357" s="232"/>
    </row>
    <row r="358" spans="5:12" x14ac:dyDescent="0.2">
      <c r="E358" s="232"/>
      <c r="F358" s="232"/>
      <c r="G358" s="232"/>
      <c r="H358" s="232"/>
      <c r="I358" s="232"/>
      <c r="J358" s="232"/>
      <c r="K358" s="232"/>
      <c r="L358" s="232"/>
    </row>
    <row r="359" spans="5:12" x14ac:dyDescent="0.2">
      <c r="E359" s="232"/>
      <c r="F359" s="232"/>
      <c r="G359" s="232"/>
      <c r="H359" s="232"/>
      <c r="I359" s="232"/>
      <c r="J359" s="232"/>
      <c r="K359" s="232"/>
      <c r="L359" s="232"/>
    </row>
    <row r="360" spans="5:12" x14ac:dyDescent="0.2">
      <c r="E360" s="232"/>
      <c r="F360" s="232"/>
      <c r="G360" s="232"/>
      <c r="H360" s="232"/>
      <c r="I360" s="232"/>
      <c r="J360" s="232"/>
      <c r="K360" s="232"/>
      <c r="L360" s="232"/>
    </row>
    <row r="361" spans="5:12" x14ac:dyDescent="0.2">
      <c r="E361" s="232"/>
      <c r="F361" s="232"/>
      <c r="G361" s="232"/>
      <c r="H361" s="232"/>
      <c r="I361" s="232"/>
      <c r="J361" s="232"/>
      <c r="K361" s="232"/>
      <c r="L361" s="232"/>
    </row>
    <row r="362" spans="5:12" x14ac:dyDescent="0.2">
      <c r="E362" s="232"/>
      <c r="F362" s="232"/>
      <c r="G362" s="232"/>
      <c r="H362" s="232"/>
      <c r="I362" s="232"/>
      <c r="J362" s="232"/>
      <c r="K362" s="232"/>
      <c r="L362" s="232"/>
    </row>
    <row r="363" spans="5:12" x14ac:dyDescent="0.2">
      <c r="E363" s="232"/>
      <c r="F363" s="232"/>
      <c r="G363" s="232"/>
      <c r="H363" s="232"/>
      <c r="I363" s="232"/>
      <c r="J363" s="232"/>
      <c r="K363" s="232"/>
      <c r="L363" s="232"/>
    </row>
    <row r="364" spans="5:12" x14ac:dyDescent="0.2">
      <c r="E364" s="232"/>
      <c r="F364" s="232"/>
      <c r="G364" s="232"/>
      <c r="H364" s="232"/>
      <c r="I364" s="232"/>
      <c r="J364" s="232"/>
      <c r="K364" s="232"/>
      <c r="L364" s="232"/>
    </row>
    <row r="365" spans="5:12" x14ac:dyDescent="0.2">
      <c r="E365" s="232"/>
      <c r="F365" s="232"/>
      <c r="G365" s="232"/>
      <c r="H365" s="232"/>
      <c r="I365" s="232"/>
      <c r="J365" s="232"/>
      <c r="K365" s="232"/>
      <c r="L365" s="232"/>
    </row>
    <row r="366" spans="5:12" x14ac:dyDescent="0.2">
      <c r="E366" s="232"/>
      <c r="F366" s="232"/>
      <c r="G366" s="232"/>
      <c r="H366" s="232"/>
      <c r="I366" s="232"/>
      <c r="J366" s="232"/>
      <c r="K366" s="232"/>
      <c r="L366" s="232"/>
    </row>
    <row r="367" spans="5:12" x14ac:dyDescent="0.2">
      <c r="E367" s="232"/>
      <c r="F367" s="232"/>
      <c r="G367" s="232"/>
      <c r="H367" s="232"/>
      <c r="I367" s="232"/>
      <c r="J367" s="232"/>
      <c r="K367" s="232"/>
      <c r="L367" s="232"/>
    </row>
    <row r="368" spans="5:12" x14ac:dyDescent="0.2">
      <c r="E368" s="232"/>
      <c r="F368" s="232"/>
      <c r="G368" s="232"/>
      <c r="H368" s="232"/>
      <c r="I368" s="232"/>
      <c r="J368" s="232"/>
      <c r="K368" s="232"/>
      <c r="L368" s="232"/>
    </row>
    <row r="369" spans="5:12" x14ac:dyDescent="0.2">
      <c r="E369" s="232"/>
      <c r="F369" s="232"/>
      <c r="G369" s="232"/>
      <c r="H369" s="232"/>
      <c r="I369" s="232"/>
      <c r="J369" s="232"/>
      <c r="K369" s="232"/>
      <c r="L369" s="232"/>
    </row>
    <row r="370" spans="5:12" x14ac:dyDescent="0.2">
      <c r="E370" s="232"/>
      <c r="F370" s="232"/>
      <c r="G370" s="232"/>
      <c r="H370" s="232"/>
      <c r="I370" s="232"/>
      <c r="J370" s="232"/>
      <c r="K370" s="232"/>
      <c r="L370" s="232"/>
    </row>
    <row r="371" spans="5:12" x14ac:dyDescent="0.2">
      <c r="E371" s="232"/>
      <c r="F371" s="232"/>
      <c r="G371" s="232"/>
      <c r="H371" s="232"/>
      <c r="I371" s="232"/>
      <c r="J371" s="232"/>
      <c r="K371" s="232"/>
      <c r="L371" s="232"/>
    </row>
    <row r="372" spans="5:12" x14ac:dyDescent="0.2">
      <c r="E372" s="232"/>
      <c r="F372" s="232"/>
      <c r="G372" s="232"/>
      <c r="H372" s="232"/>
      <c r="I372" s="232"/>
      <c r="J372" s="232"/>
      <c r="K372" s="232"/>
      <c r="L372" s="232"/>
    </row>
    <row r="373" spans="5:12" x14ac:dyDescent="0.2">
      <c r="E373" s="232"/>
      <c r="F373" s="232"/>
      <c r="G373" s="232"/>
      <c r="H373" s="232"/>
      <c r="I373" s="232"/>
      <c r="J373" s="232"/>
      <c r="K373" s="232"/>
      <c r="L373" s="232"/>
    </row>
    <row r="374" spans="5:12" x14ac:dyDescent="0.2">
      <c r="E374" s="232"/>
      <c r="F374" s="232"/>
      <c r="G374" s="232"/>
      <c r="H374" s="232"/>
      <c r="I374" s="232"/>
      <c r="J374" s="232"/>
      <c r="K374" s="232"/>
      <c r="L374" s="232"/>
    </row>
    <row r="375" spans="5:12" x14ac:dyDescent="0.2">
      <c r="E375" s="232"/>
      <c r="F375" s="232"/>
      <c r="G375" s="232"/>
      <c r="H375" s="232"/>
      <c r="I375" s="232"/>
      <c r="J375" s="232"/>
      <c r="K375" s="232"/>
      <c r="L375" s="232"/>
    </row>
    <row r="376" spans="5:12" x14ac:dyDescent="0.2">
      <c r="E376" s="232"/>
      <c r="F376" s="232"/>
      <c r="G376" s="232"/>
      <c r="H376" s="232"/>
      <c r="I376" s="232"/>
      <c r="J376" s="232"/>
      <c r="K376" s="232"/>
      <c r="L376" s="232"/>
    </row>
    <row r="377" spans="5:12" x14ac:dyDescent="0.2">
      <c r="E377" s="232"/>
      <c r="F377" s="232"/>
      <c r="G377" s="232"/>
      <c r="H377" s="232"/>
      <c r="I377" s="232"/>
      <c r="J377" s="232"/>
      <c r="K377" s="232"/>
      <c r="L377" s="232"/>
    </row>
    <row r="378" spans="5:12" x14ac:dyDescent="0.2">
      <c r="E378" s="232"/>
      <c r="F378" s="232"/>
      <c r="G378" s="232"/>
      <c r="H378" s="232"/>
      <c r="I378" s="232"/>
      <c r="J378" s="232"/>
      <c r="K378" s="232"/>
      <c r="L378" s="232"/>
    </row>
    <row r="379" spans="5:12" x14ac:dyDescent="0.2">
      <c r="E379" s="232"/>
      <c r="F379" s="232"/>
      <c r="G379" s="232"/>
      <c r="H379" s="232"/>
      <c r="I379" s="232"/>
      <c r="J379" s="232"/>
      <c r="K379" s="232"/>
      <c r="L379" s="232"/>
    </row>
    <row r="380" spans="5:12" x14ac:dyDescent="0.2">
      <c r="E380" s="232"/>
      <c r="F380" s="232"/>
      <c r="G380" s="232"/>
      <c r="H380" s="232"/>
      <c r="I380" s="232"/>
      <c r="J380" s="232"/>
      <c r="K380" s="232"/>
      <c r="L380" s="232"/>
    </row>
    <row r="381" spans="5:12" x14ac:dyDescent="0.2">
      <c r="E381" s="232"/>
      <c r="F381" s="232"/>
      <c r="G381" s="232"/>
      <c r="H381" s="232"/>
      <c r="I381" s="232"/>
      <c r="J381" s="232"/>
      <c r="K381" s="232"/>
      <c r="L381" s="232"/>
    </row>
    <row r="382" spans="5:12" x14ac:dyDescent="0.2">
      <c r="E382" s="232"/>
      <c r="F382" s="232"/>
      <c r="G382" s="232"/>
      <c r="H382" s="232"/>
      <c r="I382" s="232"/>
      <c r="J382" s="232"/>
      <c r="K382" s="232"/>
      <c r="L382" s="232"/>
    </row>
    <row r="383" spans="5:12" x14ac:dyDescent="0.2">
      <c r="E383" s="232"/>
      <c r="F383" s="232"/>
      <c r="G383" s="232"/>
      <c r="H383" s="232"/>
      <c r="I383" s="232"/>
      <c r="J383" s="232"/>
      <c r="K383" s="232"/>
      <c r="L383" s="232"/>
    </row>
    <row r="384" spans="5:12" x14ac:dyDescent="0.2">
      <c r="E384" s="232"/>
      <c r="F384" s="232"/>
      <c r="G384" s="232"/>
      <c r="H384" s="232"/>
      <c r="I384" s="232"/>
      <c r="J384" s="232"/>
      <c r="K384" s="232"/>
      <c r="L384" s="232"/>
    </row>
    <row r="385" spans="5:12" x14ac:dyDescent="0.2">
      <c r="E385" s="232"/>
      <c r="F385" s="232"/>
      <c r="G385" s="232"/>
      <c r="H385" s="232"/>
      <c r="I385" s="232"/>
      <c r="J385" s="232"/>
      <c r="K385" s="232"/>
      <c r="L385" s="232"/>
    </row>
    <row r="386" spans="5:12" x14ac:dyDescent="0.2">
      <c r="E386" s="232"/>
      <c r="F386" s="232"/>
      <c r="G386" s="232"/>
      <c r="H386" s="232"/>
      <c r="I386" s="232"/>
      <c r="J386" s="232"/>
      <c r="K386" s="232"/>
      <c r="L386" s="232"/>
    </row>
    <row r="387" spans="5:12" x14ac:dyDescent="0.2">
      <c r="E387" s="232"/>
      <c r="F387" s="232"/>
      <c r="G387" s="232"/>
      <c r="H387" s="232"/>
      <c r="I387" s="232"/>
      <c r="J387" s="232"/>
      <c r="K387" s="232"/>
      <c r="L387" s="232"/>
    </row>
    <row r="388" spans="5:12" x14ac:dyDescent="0.2">
      <c r="E388" s="232"/>
      <c r="F388" s="232"/>
      <c r="G388" s="232"/>
      <c r="H388" s="232"/>
      <c r="I388" s="232"/>
      <c r="J388" s="232"/>
      <c r="K388" s="232"/>
      <c r="L388" s="232"/>
    </row>
    <row r="389" spans="5:12" x14ac:dyDescent="0.2">
      <c r="E389" s="232"/>
      <c r="F389" s="232"/>
      <c r="G389" s="232"/>
      <c r="H389" s="232"/>
      <c r="I389" s="232"/>
      <c r="J389" s="232"/>
      <c r="K389" s="232"/>
      <c r="L389" s="232"/>
    </row>
    <row r="390" spans="5:12" x14ac:dyDescent="0.2">
      <c r="E390" s="232"/>
      <c r="F390" s="232"/>
      <c r="G390" s="232"/>
      <c r="H390" s="232"/>
      <c r="I390" s="232"/>
      <c r="J390" s="232"/>
      <c r="K390" s="232"/>
      <c r="L390" s="232"/>
    </row>
    <row r="391" spans="5:12" x14ac:dyDescent="0.2">
      <c r="E391" s="232"/>
      <c r="F391" s="232"/>
      <c r="G391" s="232"/>
      <c r="H391" s="232"/>
      <c r="I391" s="232"/>
      <c r="J391" s="232"/>
      <c r="K391" s="232"/>
      <c r="L391" s="232"/>
    </row>
    <row r="392" spans="5:12" x14ac:dyDescent="0.2">
      <c r="E392" s="232"/>
      <c r="F392" s="232"/>
      <c r="G392" s="232"/>
      <c r="H392" s="232"/>
      <c r="I392" s="232"/>
      <c r="J392" s="232"/>
      <c r="K392" s="232"/>
      <c r="L392" s="232"/>
    </row>
    <row r="393" spans="5:12" x14ac:dyDescent="0.2">
      <c r="E393" s="232"/>
      <c r="F393" s="232"/>
      <c r="G393" s="232"/>
      <c r="H393" s="232"/>
      <c r="I393" s="232"/>
      <c r="J393" s="232"/>
      <c r="K393" s="232"/>
      <c r="L393" s="232"/>
    </row>
    <row r="394" spans="5:12" x14ac:dyDescent="0.2">
      <c r="E394" s="232"/>
      <c r="F394" s="232"/>
      <c r="G394" s="232"/>
      <c r="H394" s="232"/>
      <c r="I394" s="232"/>
      <c r="J394" s="232"/>
      <c r="K394" s="232"/>
      <c r="L394" s="232"/>
    </row>
    <row r="395" spans="5:12" x14ac:dyDescent="0.2">
      <c r="E395" s="232"/>
      <c r="F395" s="232"/>
      <c r="G395" s="232"/>
      <c r="H395" s="232"/>
      <c r="I395" s="232"/>
      <c r="J395" s="232"/>
      <c r="K395" s="232"/>
      <c r="L395" s="232"/>
    </row>
    <row r="396" spans="5:12" x14ac:dyDescent="0.2">
      <c r="E396" s="232"/>
      <c r="F396" s="232"/>
      <c r="G396" s="232"/>
      <c r="H396" s="232"/>
      <c r="I396" s="232"/>
      <c r="J396" s="232"/>
      <c r="K396" s="232"/>
      <c r="L396" s="232"/>
    </row>
    <row r="397" spans="5:12" x14ac:dyDescent="0.2">
      <c r="E397" s="232"/>
      <c r="F397" s="232"/>
      <c r="G397" s="232"/>
      <c r="H397" s="232"/>
      <c r="I397" s="232"/>
      <c r="J397" s="232"/>
      <c r="K397" s="232"/>
      <c r="L397" s="232"/>
    </row>
    <row r="398" spans="5:12" x14ac:dyDescent="0.2">
      <c r="E398" s="232"/>
      <c r="F398" s="232"/>
      <c r="G398" s="232"/>
      <c r="H398" s="232"/>
      <c r="I398" s="232"/>
      <c r="J398" s="232"/>
      <c r="K398" s="232"/>
      <c r="L398" s="232"/>
    </row>
    <row r="399" spans="5:12" x14ac:dyDescent="0.2">
      <c r="E399" s="232"/>
      <c r="F399" s="232"/>
      <c r="G399" s="232"/>
      <c r="H399" s="232"/>
      <c r="I399" s="232"/>
      <c r="J399" s="232"/>
      <c r="K399" s="232"/>
      <c r="L399" s="232"/>
    </row>
    <row r="400" spans="5:12" x14ac:dyDescent="0.2">
      <c r="E400" s="232"/>
      <c r="F400" s="232"/>
      <c r="G400" s="232"/>
      <c r="H400" s="232"/>
      <c r="I400" s="232"/>
      <c r="J400" s="232"/>
      <c r="K400" s="232"/>
      <c r="L400" s="232"/>
    </row>
    <row r="401" spans="5:12" x14ac:dyDescent="0.2">
      <c r="E401" s="232"/>
      <c r="F401" s="232"/>
      <c r="G401" s="232"/>
      <c r="H401" s="232"/>
      <c r="I401" s="232"/>
      <c r="J401" s="232"/>
      <c r="K401" s="232"/>
      <c r="L401" s="232"/>
    </row>
    <row r="402" spans="5:12" x14ac:dyDescent="0.2">
      <c r="E402" s="232"/>
      <c r="F402" s="232"/>
      <c r="G402" s="232"/>
      <c r="H402" s="232"/>
      <c r="I402" s="232"/>
      <c r="J402" s="232"/>
      <c r="K402" s="232"/>
      <c r="L402" s="232"/>
    </row>
    <row r="403" spans="5:12" x14ac:dyDescent="0.2">
      <c r="E403" s="232"/>
      <c r="F403" s="232"/>
      <c r="G403" s="232"/>
      <c r="H403" s="232"/>
      <c r="I403" s="232"/>
      <c r="J403" s="232"/>
      <c r="K403" s="232"/>
      <c r="L403" s="232"/>
    </row>
    <row r="404" spans="5:12" x14ac:dyDescent="0.2">
      <c r="E404" s="232"/>
      <c r="F404" s="232"/>
      <c r="G404" s="232"/>
      <c r="H404" s="232"/>
      <c r="I404" s="232"/>
      <c r="J404" s="232"/>
      <c r="K404" s="232"/>
      <c r="L404" s="232"/>
    </row>
    <row r="405" spans="5:12" x14ac:dyDescent="0.2">
      <c r="E405" s="232"/>
      <c r="F405" s="232"/>
      <c r="G405" s="232"/>
      <c r="H405" s="232"/>
      <c r="I405" s="232"/>
      <c r="J405" s="232"/>
      <c r="K405" s="232"/>
      <c r="L405" s="232"/>
    </row>
    <row r="406" spans="5:12" x14ac:dyDescent="0.2">
      <c r="E406" s="232"/>
      <c r="F406" s="232"/>
      <c r="G406" s="232"/>
      <c r="H406" s="232"/>
      <c r="I406" s="232"/>
      <c r="J406" s="232"/>
      <c r="K406" s="232"/>
      <c r="L406" s="232"/>
    </row>
    <row r="407" spans="5:12" x14ac:dyDescent="0.2">
      <c r="E407" s="232"/>
      <c r="F407" s="232"/>
      <c r="G407" s="232"/>
      <c r="H407" s="232"/>
      <c r="I407" s="232"/>
      <c r="J407" s="232"/>
      <c r="K407" s="232"/>
      <c r="L407" s="232"/>
    </row>
    <row r="408" spans="5:12" x14ac:dyDescent="0.2">
      <c r="E408" s="232"/>
      <c r="F408" s="232"/>
      <c r="G408" s="232"/>
      <c r="H408" s="232"/>
      <c r="I408" s="232"/>
      <c r="J408" s="232"/>
      <c r="K408" s="232"/>
      <c r="L408" s="232"/>
    </row>
  </sheetData>
  <mergeCells count="31">
    <mergeCell ref="B6:C8"/>
    <mergeCell ref="B2:C5"/>
    <mergeCell ref="C10:D10"/>
    <mergeCell ref="C12:D12"/>
    <mergeCell ref="B34:B36"/>
    <mergeCell ref="C26:C29"/>
    <mergeCell ref="C30:C33"/>
    <mergeCell ref="D16:D17"/>
    <mergeCell ref="B37:B40"/>
    <mergeCell ref="B41:B43"/>
    <mergeCell ref="B44:F44"/>
    <mergeCell ref="B15:L15"/>
    <mergeCell ref="B16:B17"/>
    <mergeCell ref="B18:B21"/>
    <mergeCell ref="B22:B25"/>
    <mergeCell ref="B26:B29"/>
    <mergeCell ref="B30:B33"/>
    <mergeCell ref="C34:C36"/>
    <mergeCell ref="C37:C40"/>
    <mergeCell ref="C41:C43"/>
    <mergeCell ref="G16:G17"/>
    <mergeCell ref="C16:C17"/>
    <mergeCell ref="C18:C21"/>
    <mergeCell ref="C22:C25"/>
    <mergeCell ref="H16:L16"/>
    <mergeCell ref="E16:F17"/>
    <mergeCell ref="K2:L5"/>
    <mergeCell ref="K6:L8"/>
    <mergeCell ref="F13:L13"/>
    <mergeCell ref="E12:L12"/>
    <mergeCell ref="D2:J8"/>
  </mergeCells>
  <phoneticPr fontId="5" type="noConversion"/>
  <conditionalFormatting sqref="L18:L44">
    <cfRule type="containsErrors" dxfId="167" priority="5">
      <formula>ISERROR(L18)</formula>
    </cfRule>
  </conditionalFormatting>
  <printOptions horizontalCentered="1" verticalCentered="1"/>
  <pageMargins left="0.35433070866141736" right="0.15748031496062992" top="0.39370078740157483" bottom="0.39370078740157483" header="0" footer="0.19685039370078741"/>
  <pageSetup scale="64" orientation="landscape" r:id="rId1"/>
  <headerFooter alignWithMargins="0">
    <oddFooter>&amp;L&amp;"Arial Narrow,Cursiva"&amp;8F-PY.103.17 - Presupuesto por actividad y fuente de financiación - POA - 3&amp;C&amp;"Arial Narrow,Normal"&amp;8Página &amp;P de &amp;N&amp;R&amp;"Arial Narrow,Normal"&amp;8Fecha aprobación de esta versión del POA:  ______________________________________</oddFooter>
  </headerFooter>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2">
    <pageSetUpPr fitToPage="1"/>
  </sheetPr>
  <dimension ref="B1:BI176"/>
  <sheetViews>
    <sheetView showGridLines="0" showZeros="0" topLeftCell="A9" zoomScale="70" zoomScaleNormal="70" workbookViewId="0">
      <selection activeCell="B41" sqref="A41:XFD43"/>
    </sheetView>
  </sheetViews>
  <sheetFormatPr baseColWidth="10" defaultColWidth="11.42578125" defaultRowHeight="12.75" x14ac:dyDescent="0.2"/>
  <cols>
    <col min="1" max="1" width="1.5703125" style="261" customWidth="1"/>
    <col min="2" max="2" width="7.42578125" style="261" customWidth="1"/>
    <col min="3" max="3" width="30.42578125" customWidth="1"/>
    <col min="4" max="4" width="11.140625" customWidth="1"/>
    <col min="5" max="5" width="39.5703125" customWidth="1"/>
    <col min="6" max="6" width="16.7109375" customWidth="1"/>
    <col min="7" max="7" width="14.140625" customWidth="1"/>
    <col min="8" max="8" width="14.7109375" customWidth="1"/>
    <col min="9" max="12" width="16.85546875" customWidth="1"/>
    <col min="13" max="32" width="16.85546875" hidden="1" customWidth="1"/>
    <col min="33" max="33" width="14.28515625" bestFit="1" customWidth="1"/>
    <col min="34" max="34" width="4" style="261" customWidth="1"/>
    <col min="35" max="35" width="21.85546875" style="261" hidden="1" customWidth="1"/>
    <col min="36" max="60" width="11.42578125" style="261" hidden="1" customWidth="1"/>
    <col min="61" max="61" width="22.85546875" style="261" customWidth="1"/>
    <col min="62" max="16384" width="11.42578125" style="261"/>
  </cols>
  <sheetData>
    <row r="1" spans="2:61" ht="13.5" thickBot="1" x14ac:dyDescent="0.25">
      <c r="C1" s="261"/>
      <c r="D1" s="261"/>
      <c r="E1" s="261"/>
      <c r="F1" s="261"/>
      <c r="G1" s="261"/>
      <c r="H1" s="261"/>
      <c r="I1" s="261"/>
      <c r="J1" s="261"/>
      <c r="K1" s="261"/>
      <c r="L1" s="261"/>
      <c r="M1" s="261"/>
      <c r="N1" s="261"/>
      <c r="O1" s="261"/>
      <c r="P1" s="261"/>
      <c r="Q1" s="261"/>
      <c r="R1" s="261"/>
      <c r="S1" s="261"/>
      <c r="T1" s="261"/>
      <c r="U1" s="261"/>
      <c r="V1" s="261"/>
      <c r="W1" s="261"/>
      <c r="X1" s="261"/>
      <c r="Y1" s="261"/>
      <c r="Z1" s="261"/>
      <c r="AA1" s="261"/>
      <c r="AB1" s="261"/>
      <c r="AC1" s="261"/>
      <c r="AD1" s="261"/>
      <c r="AE1" s="261"/>
      <c r="AF1" s="261"/>
      <c r="AG1" s="261"/>
    </row>
    <row r="2" spans="2:61" ht="12.75" customHeight="1" x14ac:dyDescent="0.2">
      <c r="B2" s="2303"/>
      <c r="C2" s="2422"/>
      <c r="D2" s="2483" t="s">
        <v>1471</v>
      </c>
      <c r="E2" s="2441"/>
      <c r="F2" s="2441"/>
      <c r="G2" s="2441"/>
      <c r="H2" s="2441"/>
      <c r="I2" s="2441"/>
      <c r="J2" s="2441"/>
      <c r="K2" s="2441"/>
      <c r="L2" s="2441"/>
      <c r="M2" s="2441"/>
      <c r="N2" s="2441"/>
      <c r="O2" s="2441"/>
      <c r="P2" s="2484"/>
      <c r="Q2" s="2508">
        <f>+'POA-1'!M2</f>
        <v>0</v>
      </c>
      <c r="R2" s="2331"/>
      <c r="S2" s="2331"/>
      <c r="T2" s="2331"/>
      <c r="U2" s="2331"/>
      <c r="V2" s="2331"/>
      <c r="W2" s="2331"/>
      <c r="X2" s="2331"/>
      <c r="Y2" s="2331"/>
      <c r="Z2" s="2331"/>
      <c r="AA2" s="2331"/>
      <c r="AB2" s="2331"/>
      <c r="AC2" s="2331"/>
      <c r="AD2" s="2331"/>
      <c r="AE2" s="2331"/>
      <c r="AF2" s="2331"/>
      <c r="AG2" s="2332"/>
    </row>
    <row r="3" spans="2:61" ht="12.75" customHeight="1" x14ac:dyDescent="0.2">
      <c r="B3" s="2306"/>
      <c r="C3" s="2423"/>
      <c r="D3" s="2485"/>
      <c r="E3" s="2443"/>
      <c r="F3" s="2443"/>
      <c r="G3" s="2443"/>
      <c r="H3" s="2443"/>
      <c r="I3" s="2443"/>
      <c r="J3" s="2443"/>
      <c r="K3" s="2443"/>
      <c r="L3" s="2443"/>
      <c r="M3" s="2443"/>
      <c r="N3" s="2443"/>
      <c r="O3" s="2443"/>
      <c r="P3" s="2486"/>
      <c r="Q3" s="2509"/>
      <c r="R3" s="2334"/>
      <c r="S3" s="2334"/>
      <c r="T3" s="2334"/>
      <c r="U3" s="2334"/>
      <c r="V3" s="2334"/>
      <c r="W3" s="2334"/>
      <c r="X3" s="2334"/>
      <c r="Y3" s="2334"/>
      <c r="Z3" s="2334"/>
      <c r="AA3" s="2334"/>
      <c r="AB3" s="2334"/>
      <c r="AC3" s="2334"/>
      <c r="AD3" s="2334"/>
      <c r="AE3" s="2334"/>
      <c r="AF3" s="2334"/>
      <c r="AG3" s="2335"/>
    </row>
    <row r="4" spans="2:61" ht="12.75" customHeight="1" x14ac:dyDescent="0.2">
      <c r="B4" s="2306"/>
      <c r="C4" s="2423"/>
      <c r="D4" s="2485"/>
      <c r="E4" s="2443"/>
      <c r="F4" s="2443"/>
      <c r="G4" s="2443"/>
      <c r="H4" s="2443"/>
      <c r="I4" s="2443"/>
      <c r="J4" s="2443"/>
      <c r="K4" s="2443"/>
      <c r="L4" s="2443"/>
      <c r="M4" s="2443"/>
      <c r="N4" s="2443"/>
      <c r="O4" s="2443"/>
      <c r="P4" s="2486"/>
      <c r="Q4" s="2509"/>
      <c r="R4" s="2334"/>
      <c r="S4" s="2334"/>
      <c r="T4" s="2334"/>
      <c r="U4" s="2334"/>
      <c r="V4" s="2334"/>
      <c r="W4" s="2334"/>
      <c r="X4" s="2334"/>
      <c r="Y4" s="2334"/>
      <c r="Z4" s="2334"/>
      <c r="AA4" s="2334"/>
      <c r="AB4" s="2334"/>
      <c r="AC4" s="2334"/>
      <c r="AD4" s="2334"/>
      <c r="AE4" s="2334"/>
      <c r="AF4" s="2334"/>
      <c r="AG4" s="2335"/>
    </row>
    <row r="5" spans="2:61" ht="12.75" customHeight="1" x14ac:dyDescent="0.2">
      <c r="B5" s="2306"/>
      <c r="C5" s="2423"/>
      <c r="D5" s="2485"/>
      <c r="E5" s="2443"/>
      <c r="F5" s="2443"/>
      <c r="G5" s="2443"/>
      <c r="H5" s="2443"/>
      <c r="I5" s="2443"/>
      <c r="J5" s="2443"/>
      <c r="K5" s="2443"/>
      <c r="L5" s="2443"/>
      <c r="M5" s="2443"/>
      <c r="N5" s="2443"/>
      <c r="O5" s="2443"/>
      <c r="P5" s="2486"/>
      <c r="Q5" s="2510"/>
      <c r="R5" s="2337"/>
      <c r="S5" s="2337"/>
      <c r="T5" s="2337"/>
      <c r="U5" s="2337"/>
      <c r="V5" s="2337"/>
      <c r="W5" s="2337"/>
      <c r="X5" s="2337"/>
      <c r="Y5" s="2337"/>
      <c r="Z5" s="2337"/>
      <c r="AA5" s="2337"/>
      <c r="AB5" s="2337"/>
      <c r="AC5" s="2337"/>
      <c r="AD5" s="2337"/>
      <c r="AE5" s="2337"/>
      <c r="AF5" s="2337"/>
      <c r="AG5" s="2338"/>
    </row>
    <row r="6" spans="2:61" ht="12.75" customHeight="1" x14ac:dyDescent="0.2">
      <c r="B6" s="2494"/>
      <c r="C6" s="2495"/>
      <c r="D6" s="2485"/>
      <c r="E6" s="2443"/>
      <c r="F6" s="2443"/>
      <c r="G6" s="2443"/>
      <c r="H6" s="2443"/>
      <c r="I6" s="2443"/>
      <c r="J6" s="2443"/>
      <c r="K6" s="2443"/>
      <c r="L6" s="2443"/>
      <c r="M6" s="2443"/>
      <c r="N6" s="2443"/>
      <c r="O6" s="2443"/>
      <c r="P6" s="2486"/>
      <c r="Q6" s="2489" t="str">
        <f>+'POA-1'!M6</f>
        <v>Código: F-E-GIP-53</v>
      </c>
      <c r="R6" s="2490"/>
      <c r="S6" s="2490"/>
      <c r="T6" s="2490"/>
      <c r="U6" s="2490"/>
      <c r="V6" s="2490"/>
      <c r="W6" s="2490"/>
      <c r="X6" s="2490"/>
      <c r="Y6" s="2490"/>
      <c r="Z6" s="2490"/>
      <c r="AA6" s="2490"/>
      <c r="AB6" s="2490"/>
      <c r="AC6" s="2490"/>
      <c r="AD6" s="2490"/>
      <c r="AE6" s="2490"/>
      <c r="AF6" s="2490"/>
      <c r="AG6" s="2440"/>
    </row>
    <row r="7" spans="2:61" ht="32.25" customHeight="1" thickBot="1" x14ac:dyDescent="0.25">
      <c r="B7" s="2496"/>
      <c r="C7" s="2497"/>
      <c r="D7" s="2487"/>
      <c r="E7" s="2466"/>
      <c r="F7" s="2466"/>
      <c r="G7" s="2466"/>
      <c r="H7" s="2466"/>
      <c r="I7" s="2466"/>
      <c r="J7" s="2466"/>
      <c r="K7" s="2466"/>
      <c r="L7" s="2466"/>
      <c r="M7" s="2466"/>
      <c r="N7" s="2466"/>
      <c r="O7" s="2466"/>
      <c r="P7" s="2488"/>
      <c r="Q7" s="2491"/>
      <c r="R7" s="2492"/>
      <c r="S7" s="2492"/>
      <c r="T7" s="2492"/>
      <c r="U7" s="2492"/>
      <c r="V7" s="2492"/>
      <c r="W7" s="2492"/>
      <c r="X7" s="2492"/>
      <c r="Y7" s="2492"/>
      <c r="Z7" s="2492"/>
      <c r="AA7" s="2492"/>
      <c r="AB7" s="2492"/>
      <c r="AC7" s="2492"/>
      <c r="AD7" s="2492"/>
      <c r="AE7" s="2492"/>
      <c r="AF7" s="2492"/>
      <c r="AG7" s="2493"/>
    </row>
    <row r="8" spans="2:61" ht="8.25" customHeight="1" x14ac:dyDescent="0.2">
      <c r="B8" s="295"/>
      <c r="C8" s="741"/>
      <c r="D8" s="735"/>
      <c r="E8" s="735"/>
      <c r="F8" s="735"/>
      <c r="G8" s="735"/>
      <c r="H8" s="735"/>
      <c r="I8" s="735"/>
      <c r="J8" s="735"/>
      <c r="K8" s="735"/>
      <c r="L8" s="735"/>
      <c r="M8" s="735"/>
      <c r="N8" s="735"/>
      <c r="O8" s="735"/>
      <c r="P8" s="735"/>
      <c r="Q8" s="742"/>
      <c r="R8" s="742"/>
      <c r="S8" s="742"/>
      <c r="T8" s="742"/>
      <c r="U8" s="742"/>
      <c r="V8" s="742"/>
      <c r="W8" s="742"/>
      <c r="X8" s="742"/>
      <c r="Y8" s="742"/>
      <c r="Z8" s="742"/>
      <c r="AA8" s="742"/>
      <c r="AB8" s="742"/>
      <c r="AC8" s="742"/>
      <c r="AD8" s="742"/>
      <c r="AE8" s="742"/>
      <c r="AF8" s="742"/>
      <c r="AG8" s="661"/>
    </row>
    <row r="9" spans="2:61" ht="24" customHeight="1" x14ac:dyDescent="0.2">
      <c r="B9" s="257"/>
      <c r="C9" s="537" t="s">
        <v>250</v>
      </c>
      <c r="D9" s="236"/>
      <c r="E9" s="2380">
        <f>'POA-3'!E10:L10</f>
        <v>0</v>
      </c>
      <c r="F9" s="2380"/>
      <c r="G9" s="2380"/>
      <c r="H9" s="2380"/>
      <c r="I9" s="2380"/>
      <c r="J9" s="2380"/>
      <c r="K9" s="2380"/>
      <c r="L9" s="2380"/>
      <c r="M9" s="2380"/>
      <c r="N9" s="2380"/>
      <c r="O9" s="2380"/>
      <c r="P9" s="2380"/>
      <c r="Q9" s="2380"/>
      <c r="R9" s="2380"/>
      <c r="S9" s="2380"/>
      <c r="T9" s="2380"/>
      <c r="U9" s="2380"/>
      <c r="V9" s="2380"/>
      <c r="W9" s="2380"/>
      <c r="X9" s="2380"/>
      <c r="Y9" s="2380"/>
      <c r="Z9" s="2380"/>
      <c r="AA9" s="2380"/>
      <c r="AB9" s="2380"/>
      <c r="AC9" s="2380"/>
      <c r="AD9" s="2380"/>
      <c r="AE9" s="2380"/>
      <c r="AF9" s="2380"/>
      <c r="AG9" s="2381"/>
    </row>
    <row r="10" spans="2:61" ht="7.5" customHeight="1" x14ac:dyDescent="0.2">
      <c r="B10" s="257"/>
      <c r="D10" s="260"/>
      <c r="AG10" s="239"/>
    </row>
    <row r="11" spans="2:61" ht="42.75" customHeight="1" x14ac:dyDescent="0.2">
      <c r="B11" s="257"/>
      <c r="C11" s="537" t="s">
        <v>1133</v>
      </c>
      <c r="D11" s="260"/>
      <c r="E11" s="2506">
        <f>'POA-3'!E12:L12</f>
        <v>0</v>
      </c>
      <c r="F11" s="2506"/>
      <c r="G11" s="2506"/>
      <c r="H11" s="2506"/>
      <c r="I11" s="2506"/>
      <c r="J11" s="2506"/>
      <c r="K11" s="2506"/>
      <c r="L11" s="2506"/>
      <c r="M11" s="2506"/>
      <c r="N11" s="2506"/>
      <c r="O11" s="2506"/>
      <c r="P11" s="2506"/>
      <c r="Q11" s="2506"/>
      <c r="R11" s="2506"/>
      <c r="S11" s="2506"/>
      <c r="T11" s="2506"/>
      <c r="U11" s="2506"/>
      <c r="V11" s="2506"/>
      <c r="W11" s="2506"/>
      <c r="X11" s="2506"/>
      <c r="Y11" s="2506"/>
      <c r="Z11" s="2506"/>
      <c r="AA11" s="2506"/>
      <c r="AB11" s="2506"/>
      <c r="AC11" s="2506"/>
      <c r="AD11" s="2506"/>
      <c r="AE11" s="2506"/>
      <c r="AF11" s="2506"/>
      <c r="AG11" s="2507"/>
    </row>
    <row r="12" spans="2:61" ht="6.75" customHeight="1" x14ac:dyDescent="0.2">
      <c r="B12" s="257"/>
      <c r="AG12" s="239"/>
    </row>
    <row r="13" spans="2:61" ht="29.25" customHeight="1" x14ac:dyDescent="0.2">
      <c r="B13" s="257"/>
      <c r="C13" s="702" t="s">
        <v>1203</v>
      </c>
      <c r="D13" s="604"/>
      <c r="E13" s="91"/>
      <c r="F13" s="149" t="s">
        <v>1312</v>
      </c>
      <c r="G13" s="739">
        <f>+'POA-1'!F13</f>
        <v>0</v>
      </c>
      <c r="H13" s="701">
        <f>+'POA-1'!G13</f>
        <v>0</v>
      </c>
      <c r="I13" s="91"/>
      <c r="J13" s="2511" t="s">
        <v>1313</v>
      </c>
      <c r="K13" s="2511"/>
      <c r="L13" s="739">
        <f>+'POA-1'!J13</f>
        <v>0</v>
      </c>
      <c r="M13" s="701">
        <f>+OBJETIVOS!Q16</f>
        <v>0</v>
      </c>
      <c r="N13" s="91"/>
      <c r="O13" s="91"/>
      <c r="P13" s="91"/>
      <c r="Q13" s="91"/>
      <c r="R13" s="91"/>
      <c r="S13" s="91"/>
      <c r="T13" s="91"/>
      <c r="U13" s="91"/>
      <c r="V13" s="91"/>
      <c r="W13" s="91"/>
      <c r="X13" s="91"/>
      <c r="Y13" s="91"/>
      <c r="Z13" s="91"/>
      <c r="AA13" s="91"/>
      <c r="AB13" s="91"/>
      <c r="AC13" s="91"/>
      <c r="AD13" s="91"/>
      <c r="AE13" s="91"/>
      <c r="AF13" s="91"/>
      <c r="AG13" s="146"/>
      <c r="AK13" s="1058"/>
      <c r="AL13" s="1058"/>
      <c r="AM13" s="1058"/>
      <c r="AN13" s="1058"/>
      <c r="AO13" s="1058"/>
      <c r="AP13" s="1058"/>
      <c r="AQ13" s="1058"/>
      <c r="AR13" s="1058"/>
      <c r="AS13" s="1058"/>
      <c r="AT13" s="1058"/>
      <c r="AU13" s="1058"/>
      <c r="AV13" s="1058"/>
      <c r="AW13" s="1058"/>
      <c r="AX13" s="1058"/>
      <c r="AY13" s="1058"/>
      <c r="AZ13" s="1058"/>
      <c r="BA13" s="1058"/>
      <c r="BB13" s="1058"/>
      <c r="BC13" s="1058"/>
      <c r="BD13" s="1058"/>
      <c r="BE13" s="1058"/>
      <c r="BF13" s="1058"/>
      <c r="BG13" s="1058"/>
      <c r="BH13" s="1058"/>
    </row>
    <row r="14" spans="2:61" ht="9" customHeight="1" thickBot="1" x14ac:dyDescent="0.25">
      <c r="B14" s="240"/>
      <c r="C14" s="538"/>
      <c r="D14" s="538"/>
      <c r="E14" s="538"/>
      <c r="F14" s="538"/>
      <c r="G14" s="538"/>
      <c r="H14" s="538"/>
      <c r="I14" s="538"/>
      <c r="J14" s="538"/>
      <c r="K14" s="538"/>
      <c r="L14" s="538"/>
      <c r="M14" s="538"/>
      <c r="N14" s="538"/>
      <c r="O14" s="538"/>
      <c r="P14" s="538"/>
      <c r="Q14" s="538"/>
      <c r="R14" s="538"/>
      <c r="S14" s="538"/>
      <c r="T14" s="538"/>
      <c r="U14" s="538"/>
      <c r="V14" s="538"/>
      <c r="W14" s="538"/>
      <c r="X14" s="538"/>
      <c r="Y14" s="538"/>
      <c r="Z14" s="538"/>
      <c r="AA14" s="538"/>
      <c r="AB14" s="538"/>
      <c r="AC14" s="538"/>
      <c r="AD14" s="538"/>
      <c r="AE14" s="538"/>
      <c r="AF14" s="538"/>
      <c r="AG14" s="595"/>
      <c r="AK14" s="1058"/>
      <c r="AL14" s="1058"/>
      <c r="AM14" s="1058"/>
      <c r="AN14" s="1058"/>
      <c r="AO14" s="1058"/>
      <c r="AP14" s="1058"/>
      <c r="AQ14" s="1058"/>
      <c r="AR14" s="1058"/>
      <c r="AS14" s="1058"/>
      <c r="AT14" s="1058"/>
      <c r="AU14" s="1058"/>
      <c r="AV14" s="1058"/>
      <c r="AW14" s="1058"/>
      <c r="AX14" s="1058"/>
      <c r="AY14" s="1058"/>
      <c r="AZ14" s="1058"/>
      <c r="BA14" s="1058"/>
      <c r="BB14" s="1058"/>
      <c r="BC14" s="1058"/>
      <c r="BD14" s="1058"/>
      <c r="BE14" s="1058"/>
      <c r="BF14" s="1058"/>
      <c r="BG14" s="1058"/>
      <c r="BH14" s="1058"/>
    </row>
    <row r="15" spans="2:61" ht="24" customHeight="1" thickBot="1" x14ac:dyDescent="0.25">
      <c r="B15" s="2503" t="s">
        <v>353</v>
      </c>
      <c r="C15" s="2504"/>
      <c r="D15" s="2504"/>
      <c r="E15" s="2504"/>
      <c r="F15" s="2504"/>
      <c r="G15" s="2504"/>
      <c r="H15" s="2504"/>
      <c r="I15" s="2504"/>
      <c r="J15" s="2504"/>
      <c r="K15" s="2504"/>
      <c r="L15" s="2504"/>
      <c r="M15" s="2504"/>
      <c r="N15" s="2504"/>
      <c r="O15" s="2504"/>
      <c r="P15" s="2504"/>
      <c r="Q15" s="2504"/>
      <c r="R15" s="2504"/>
      <c r="S15" s="2504"/>
      <c r="T15" s="2504"/>
      <c r="U15" s="2504"/>
      <c r="V15" s="2504"/>
      <c r="W15" s="2504"/>
      <c r="X15" s="2504"/>
      <c r="Y15" s="2504"/>
      <c r="Z15" s="2504"/>
      <c r="AA15" s="2504"/>
      <c r="AB15" s="2504"/>
      <c r="AC15" s="2504"/>
      <c r="AD15" s="2504"/>
      <c r="AE15" s="2504"/>
      <c r="AF15" s="2504"/>
      <c r="AG15" s="2505"/>
      <c r="AK15" s="1058"/>
      <c r="AL15" s="1058"/>
      <c r="AM15" s="1058"/>
      <c r="AN15" s="1058"/>
      <c r="AO15" s="1058"/>
      <c r="AP15" s="1058"/>
      <c r="AQ15" s="1058"/>
      <c r="AR15" s="1058"/>
      <c r="AS15" s="1058"/>
      <c r="AT15" s="1058"/>
      <c r="AU15" s="1058"/>
      <c r="AV15" s="1058"/>
      <c r="AW15" s="1058"/>
      <c r="AX15" s="1058"/>
      <c r="AY15" s="1058"/>
      <c r="AZ15" s="1058"/>
      <c r="BA15" s="1058"/>
      <c r="BB15" s="1058"/>
      <c r="BC15" s="1058"/>
      <c r="BD15" s="1058"/>
      <c r="BE15" s="1058"/>
      <c r="BF15" s="1058"/>
      <c r="BG15" s="1058"/>
      <c r="BH15" s="1058"/>
    </row>
    <row r="16" spans="2:61" ht="37.5" hidden="1" customHeight="1" x14ac:dyDescent="0.2">
      <c r="B16" s="2525" t="s">
        <v>1230</v>
      </c>
      <c r="C16" s="2512" t="s">
        <v>259</v>
      </c>
      <c r="D16" s="2512" t="s">
        <v>1229</v>
      </c>
      <c r="E16" s="2514" t="s">
        <v>58</v>
      </c>
      <c r="F16" s="2512" t="s">
        <v>1147</v>
      </c>
      <c r="G16" s="2520" t="s">
        <v>1304</v>
      </c>
      <c r="H16" s="2516" t="s">
        <v>1305</v>
      </c>
      <c r="I16" s="738" t="s">
        <v>125</v>
      </c>
      <c r="J16" s="736" t="s">
        <v>126</v>
      </c>
      <c r="K16" s="736" t="s">
        <v>127</v>
      </c>
      <c r="L16" s="736" t="s">
        <v>128</v>
      </c>
      <c r="M16" s="736" t="s">
        <v>129</v>
      </c>
      <c r="N16" s="736" t="s">
        <v>130</v>
      </c>
      <c r="O16" s="736" t="s">
        <v>131</v>
      </c>
      <c r="P16" s="736" t="s">
        <v>132</v>
      </c>
      <c r="Q16" s="736" t="s">
        <v>133</v>
      </c>
      <c r="R16" s="736" t="s">
        <v>134</v>
      </c>
      <c r="S16" s="736" t="s">
        <v>135</v>
      </c>
      <c r="T16" s="737" t="s">
        <v>136</v>
      </c>
      <c r="U16" s="737" t="s">
        <v>1236</v>
      </c>
      <c r="V16" s="737" t="s">
        <v>1237</v>
      </c>
      <c r="W16" s="737" t="s">
        <v>1238</v>
      </c>
      <c r="X16" s="737" t="s">
        <v>1239</v>
      </c>
      <c r="Y16" s="737" t="s">
        <v>1240</v>
      </c>
      <c r="Z16" s="737" t="s">
        <v>1241</v>
      </c>
      <c r="AA16" s="737" t="s">
        <v>1242</v>
      </c>
      <c r="AB16" s="737" t="s">
        <v>1243</v>
      </c>
      <c r="AC16" s="737" t="s">
        <v>1244</v>
      </c>
      <c r="AD16" s="737" t="s">
        <v>1245</v>
      </c>
      <c r="AE16" s="737" t="s">
        <v>1246</v>
      </c>
      <c r="AF16" s="737" t="s">
        <v>1247</v>
      </c>
      <c r="AG16" s="2518" t="s">
        <v>1146</v>
      </c>
      <c r="AH16" s="140"/>
      <c r="AI16" s="140"/>
      <c r="AJ16" s="140"/>
      <c r="BI16" s="757" t="s">
        <v>1314</v>
      </c>
    </row>
    <row r="17" spans="2:61" ht="60" hidden="1" customHeight="1" thickBot="1" x14ac:dyDescent="0.25">
      <c r="B17" s="2526"/>
      <c r="C17" s="2513"/>
      <c r="D17" s="2513"/>
      <c r="E17" s="2515"/>
      <c r="F17" s="2513"/>
      <c r="G17" s="2521"/>
      <c r="H17" s="2517"/>
      <c r="I17" s="1064" t="e">
        <f>CONCATENATE(CRONOGRAMA!E12,CRONOGRAMA!H109)</f>
        <v>#VALUE!</v>
      </c>
      <c r="J17" s="1065" t="e">
        <f>CONCATENATE(CRONOGRAMA!I12,CRONOGRAMA!L109)</f>
        <v>#VALUE!</v>
      </c>
      <c r="K17" s="1065" t="e">
        <f>CONCATENATE(CRONOGRAMA!M12,CRONOGRAMA!P109)</f>
        <v>#VALUE!</v>
      </c>
      <c r="L17" s="1065" t="e">
        <f>CONCATENATE(CRONOGRAMA!Q12,CRONOGRAMA!T109)</f>
        <v>#VALUE!</v>
      </c>
      <c r="M17" s="1065" t="e">
        <f>CONCATENATE(CRONOGRAMA!U12,CRONOGRAMA!X109)</f>
        <v>#VALUE!</v>
      </c>
      <c r="N17" s="1065" t="e">
        <f>CONCATENATE(CRONOGRAMA!Y12,CRONOGRAMA!AB109)</f>
        <v>#VALUE!</v>
      </c>
      <c r="O17" s="1065" t="e">
        <f>CONCATENATE(CRONOGRAMA!AC12,CRONOGRAMA!AF109)</f>
        <v>#VALUE!</v>
      </c>
      <c r="P17" s="1065" t="e">
        <f>CONCATENATE(CRONOGRAMA!AG12,CRONOGRAMA!AJ109)</f>
        <v>#VALUE!</v>
      </c>
      <c r="Q17" s="1065" t="e">
        <f>CONCATENATE(CRONOGRAMA!AK12,CRONOGRAMA!AN109)</f>
        <v>#VALUE!</v>
      </c>
      <c r="R17" s="1065" t="e">
        <f>CONCATENATE(CRONOGRAMA!AO12,CRONOGRAMA!AR109)</f>
        <v>#VALUE!</v>
      </c>
      <c r="S17" s="1065" t="e">
        <f>CONCATENATE(CRONOGRAMA!AS12,CRONOGRAMA!AV109)</f>
        <v>#VALUE!</v>
      </c>
      <c r="T17" s="1065" t="e">
        <f>CONCATENATE(CRONOGRAMA!AW12,CRONOGRAMA!AZ109)</f>
        <v>#VALUE!</v>
      </c>
      <c r="U17" s="1064" t="e">
        <f>CONCATENATE(CRONOGRAMA!BA12,CRONOGRAMA!BD109)</f>
        <v>#VALUE!</v>
      </c>
      <c r="V17" s="1065" t="e">
        <f>CONCATENATE(CRONOGRAMA!BE12,CRONOGRAMA!BH109)</f>
        <v>#VALUE!</v>
      </c>
      <c r="W17" s="1065" t="e">
        <f>CONCATENATE(CRONOGRAMA!BI12,CRONOGRAMA!BL109)</f>
        <v>#VALUE!</v>
      </c>
      <c r="X17" s="1065" t="e">
        <f>CONCATENATE(CRONOGRAMA!BM12,CRONOGRAMA!BP109)</f>
        <v>#VALUE!</v>
      </c>
      <c r="Y17" s="1065" t="e">
        <f>CONCATENATE(CRONOGRAMA!BQ12,CRONOGRAMA!BT109)</f>
        <v>#VALUE!</v>
      </c>
      <c r="Z17" s="1065" t="e">
        <f>CONCATENATE(CRONOGRAMA!BU12,CRONOGRAMA!BX109)</f>
        <v>#VALUE!</v>
      </c>
      <c r="AA17" s="1065" t="e">
        <f>CONCATENATE(CRONOGRAMA!BY12,CRONOGRAMA!CB109)</f>
        <v>#VALUE!</v>
      </c>
      <c r="AB17" s="1065" t="e">
        <f>CONCATENATE(CRONOGRAMA!CC12,CRONOGRAMA!CF109)</f>
        <v>#VALUE!</v>
      </c>
      <c r="AC17" s="1065" t="e">
        <f>CONCATENATE(CRONOGRAMA!CG12,CRONOGRAMA!CJ109)</f>
        <v>#VALUE!</v>
      </c>
      <c r="AD17" s="1065" t="e">
        <f>CONCATENATE(CRONOGRAMA!CK12,CRONOGRAMA!CN109)</f>
        <v>#VALUE!</v>
      </c>
      <c r="AE17" s="1065" t="e">
        <f>CONCATENATE(CRONOGRAMA!CO12,CRONOGRAMA!CR109)</f>
        <v>#VALUE!</v>
      </c>
      <c r="AF17" s="1066" t="e">
        <f>CONCATENATE(CRONOGRAMA!CS12,CRONOGRAMA!CV109)</f>
        <v>#VALUE!</v>
      </c>
      <c r="AG17" s="2519"/>
      <c r="AH17" s="140"/>
      <c r="AI17" s="267" t="s">
        <v>280</v>
      </c>
      <c r="AJ17" s="140"/>
      <c r="AK17" s="429">
        <f>CRONOGRAMA!CY13</f>
        <v>1</v>
      </c>
      <c r="AL17" s="429">
        <f>CRONOGRAMA!CZ13</f>
        <v>2</v>
      </c>
      <c r="AM17" s="429">
        <f>CRONOGRAMA!DA13</f>
        <v>3</v>
      </c>
      <c r="AN17" s="429">
        <f>CRONOGRAMA!DB13</f>
        <v>4</v>
      </c>
      <c r="AO17" s="429">
        <f>CRONOGRAMA!DC13</f>
        <v>5</v>
      </c>
      <c r="AP17" s="429">
        <f>CRONOGRAMA!DD13</f>
        <v>6</v>
      </c>
      <c r="AQ17" s="429">
        <f>CRONOGRAMA!DE13</f>
        <v>7</v>
      </c>
      <c r="AR17" s="429">
        <f>CRONOGRAMA!DF13</f>
        <v>8</v>
      </c>
      <c r="AS17" s="429">
        <f>CRONOGRAMA!DG13</f>
        <v>9</v>
      </c>
      <c r="AT17" s="429">
        <f>CRONOGRAMA!DH13</f>
        <v>10</v>
      </c>
      <c r="AU17" s="429">
        <f>CRONOGRAMA!DI13</f>
        <v>11</v>
      </c>
      <c r="AV17" s="429">
        <f>CRONOGRAMA!DJ13</f>
        <v>12</v>
      </c>
      <c r="AW17" s="429">
        <f>CRONOGRAMA!DK13</f>
        <v>13</v>
      </c>
      <c r="AX17" s="429">
        <f>CRONOGRAMA!DL13</f>
        <v>14</v>
      </c>
      <c r="AY17" s="429">
        <f>CRONOGRAMA!DM13</f>
        <v>15</v>
      </c>
      <c r="AZ17" s="429">
        <f>CRONOGRAMA!DN13</f>
        <v>16</v>
      </c>
      <c r="BA17" s="429">
        <f>CRONOGRAMA!DO13</f>
        <v>17</v>
      </c>
      <c r="BB17" s="429">
        <f>CRONOGRAMA!DP13</f>
        <v>18</v>
      </c>
      <c r="BC17" s="429">
        <f>CRONOGRAMA!DQ13</f>
        <v>19</v>
      </c>
      <c r="BD17" s="429">
        <f>CRONOGRAMA!DR13</f>
        <v>20</v>
      </c>
      <c r="BE17" s="429">
        <f>CRONOGRAMA!DS13</f>
        <v>21</v>
      </c>
      <c r="BF17" s="429">
        <f>CRONOGRAMA!DT13</f>
        <v>22</v>
      </c>
      <c r="BG17" s="429">
        <f>CRONOGRAMA!DU13</f>
        <v>23</v>
      </c>
      <c r="BH17" s="429">
        <f>CRONOGRAMA!DV13</f>
        <v>24</v>
      </c>
    </row>
    <row r="18" spans="2:61" ht="30" hidden="1" customHeight="1" x14ac:dyDescent="0.2">
      <c r="B18" s="2522" t="str">
        <f>'POA-1'!D31</f>
        <v>.1</v>
      </c>
      <c r="C18" s="2501" t="str">
        <f>+'POA-1'!E31</f>
        <v>Plantación de Material Vegetal en sistema tradicional</v>
      </c>
      <c r="D18" s="605" t="str">
        <f>'POA-2'!I17</f>
        <v>0.1</v>
      </c>
      <c r="E18" s="430">
        <f>+'POA-1'!I31</f>
        <v>0</v>
      </c>
      <c r="F18" s="704" t="e">
        <f>'POA-3'!G18</f>
        <v>#DIV/0!</v>
      </c>
      <c r="G18" s="710"/>
      <c r="H18" s="1059"/>
      <c r="I18" s="523"/>
      <c r="J18" s="524"/>
      <c r="K18" s="524"/>
      <c r="L18" s="524"/>
      <c r="M18" s="524"/>
      <c r="N18" s="524"/>
      <c r="O18" s="524"/>
      <c r="P18" s="524"/>
      <c r="Q18" s="524"/>
      <c r="R18" s="524"/>
      <c r="S18" s="524"/>
      <c r="T18" s="524"/>
      <c r="U18" s="524"/>
      <c r="V18" s="524"/>
      <c r="W18" s="524"/>
      <c r="X18" s="524"/>
      <c r="Y18" s="524"/>
      <c r="Z18" s="524"/>
      <c r="AA18" s="524"/>
      <c r="AB18" s="524"/>
      <c r="AC18" s="524"/>
      <c r="AD18" s="524"/>
      <c r="AE18" s="524"/>
      <c r="AF18" s="1072"/>
      <c r="AG18" s="762">
        <f>SUM(I18:AF18)</f>
        <v>0</v>
      </c>
      <c r="AH18" s="268"/>
      <c r="AI18" s="431" t="e">
        <f>IF($E$18&lt;&gt;"",SUM(I18:AG18)-('POA-1'!M31/'POA-3'!$P$3),"")</f>
        <v>#DIV/0!</v>
      </c>
      <c r="AK18" s="1057">
        <f>CRONOGRAMA!CY14</f>
        <v>0</v>
      </c>
      <c r="AL18" s="1057">
        <f>CRONOGRAMA!CZ14</f>
        <v>0</v>
      </c>
      <c r="AM18" s="1057">
        <f>CRONOGRAMA!DA14</f>
        <v>0</v>
      </c>
      <c r="AN18" s="1057">
        <f>CRONOGRAMA!DB14</f>
        <v>0</v>
      </c>
      <c r="AO18" s="1057">
        <f>CRONOGRAMA!DC14</f>
        <v>0</v>
      </c>
      <c r="AP18" s="1057">
        <f>CRONOGRAMA!DD14</f>
        <v>0</v>
      </c>
      <c r="AQ18" s="1057">
        <f>CRONOGRAMA!DE14</f>
        <v>0</v>
      </c>
      <c r="AR18" s="1057">
        <f>CRONOGRAMA!DF14</f>
        <v>0</v>
      </c>
      <c r="AS18" s="1057">
        <f>CRONOGRAMA!DG14</f>
        <v>0</v>
      </c>
      <c r="AT18" s="1057">
        <f>CRONOGRAMA!DH14</f>
        <v>0</v>
      </c>
      <c r="AU18" s="1057">
        <f>CRONOGRAMA!DI14</f>
        <v>0</v>
      </c>
      <c r="AV18" s="1057">
        <f>CRONOGRAMA!DJ14</f>
        <v>0</v>
      </c>
      <c r="AW18" s="1057">
        <f>CRONOGRAMA!DK14</f>
        <v>0</v>
      </c>
      <c r="AX18" s="1057">
        <f>CRONOGRAMA!DL14</f>
        <v>0</v>
      </c>
      <c r="AY18" s="1057">
        <f>CRONOGRAMA!DM14</f>
        <v>0</v>
      </c>
      <c r="AZ18" s="1057">
        <f>CRONOGRAMA!DN14</f>
        <v>0</v>
      </c>
      <c r="BA18" s="1057">
        <f>CRONOGRAMA!DO14</f>
        <v>0</v>
      </c>
      <c r="BB18" s="1057">
        <f>CRONOGRAMA!DP14</f>
        <v>0</v>
      </c>
      <c r="BC18" s="1057">
        <f>CRONOGRAMA!DQ14</f>
        <v>0</v>
      </c>
      <c r="BD18" s="1057">
        <f>CRONOGRAMA!DR14</f>
        <v>0</v>
      </c>
      <c r="BE18" s="1057">
        <f>CRONOGRAMA!DS14</f>
        <v>0</v>
      </c>
      <c r="BF18" s="1057">
        <f>CRONOGRAMA!DT14</f>
        <v>0</v>
      </c>
      <c r="BG18" s="1057">
        <f>CRONOGRAMA!DU14</f>
        <v>0</v>
      </c>
      <c r="BH18" s="1057">
        <f>CRONOGRAMA!DV14</f>
        <v>0</v>
      </c>
      <c r="BI18" s="767" t="e">
        <f>+F18-AG18</f>
        <v>#DIV/0!</v>
      </c>
    </row>
    <row r="19" spans="2:61" ht="30" hidden="1" customHeight="1" x14ac:dyDescent="0.2">
      <c r="B19" s="2523"/>
      <c r="C19" s="2499"/>
      <c r="D19" s="606" t="str">
        <f>'POA-2'!I18</f>
        <v>0.2</v>
      </c>
      <c r="E19" s="432">
        <f>+'POA-1'!I32</f>
        <v>0</v>
      </c>
      <c r="F19" s="705">
        <f>'POA-3'!G19</f>
        <v>0</v>
      </c>
      <c r="G19" s="711"/>
      <c r="H19" s="1060"/>
      <c r="I19" s="525"/>
      <c r="J19" s="526"/>
      <c r="K19" s="526"/>
      <c r="L19" s="526"/>
      <c r="M19" s="526"/>
      <c r="N19" s="526"/>
      <c r="O19" s="526"/>
      <c r="P19" s="526"/>
      <c r="Q19" s="526"/>
      <c r="R19" s="526"/>
      <c r="S19" s="526"/>
      <c r="T19" s="526"/>
      <c r="U19" s="526"/>
      <c r="V19" s="526"/>
      <c r="W19" s="526"/>
      <c r="X19" s="526"/>
      <c r="Y19" s="526"/>
      <c r="Z19" s="526"/>
      <c r="AA19" s="526"/>
      <c r="AB19" s="526"/>
      <c r="AC19" s="526"/>
      <c r="AD19" s="526"/>
      <c r="AE19" s="526"/>
      <c r="AF19" s="1073"/>
      <c r="AG19" s="763">
        <f t="shared" ref="AG19:AG43" si="0">SUM(I19:AF19)</f>
        <v>0</v>
      </c>
      <c r="AH19" s="268"/>
      <c r="AI19" s="431">
        <f>IF($E$18&lt;&gt;"",SUM(I19:AG19)-('POA-1'!M32/'POA-3'!$P$3),"")</f>
        <v>0</v>
      </c>
      <c r="AK19" s="1056">
        <f>CRONOGRAMA!CY32</f>
        <v>0</v>
      </c>
      <c r="AL19" s="1056">
        <f>CRONOGRAMA!CZ32</f>
        <v>0</v>
      </c>
      <c r="AM19" s="1056">
        <f>CRONOGRAMA!DA32</f>
        <v>0</v>
      </c>
      <c r="AN19" s="1056">
        <f>CRONOGRAMA!DB32</f>
        <v>0</v>
      </c>
      <c r="AO19" s="1056">
        <f>CRONOGRAMA!DC32</f>
        <v>0</v>
      </c>
      <c r="AP19" s="1056">
        <f>CRONOGRAMA!DD32</f>
        <v>0</v>
      </c>
      <c r="AQ19" s="1056">
        <f>CRONOGRAMA!DE32</f>
        <v>0</v>
      </c>
      <c r="AR19" s="1056">
        <f>CRONOGRAMA!DF32</f>
        <v>0</v>
      </c>
      <c r="AS19" s="1056">
        <f>CRONOGRAMA!DG32</f>
        <v>0</v>
      </c>
      <c r="AT19" s="1056">
        <f>CRONOGRAMA!DH32</f>
        <v>0</v>
      </c>
      <c r="AU19" s="1056">
        <f>CRONOGRAMA!DI32</f>
        <v>0</v>
      </c>
      <c r="AV19" s="1056">
        <f>CRONOGRAMA!DJ32</f>
        <v>0</v>
      </c>
      <c r="AW19" s="1056">
        <f>CRONOGRAMA!DK32</f>
        <v>0</v>
      </c>
      <c r="AX19" s="1056">
        <f>CRONOGRAMA!DL32</f>
        <v>0</v>
      </c>
      <c r="AY19" s="1056">
        <f>CRONOGRAMA!DM32</f>
        <v>0</v>
      </c>
      <c r="AZ19" s="1056">
        <f>CRONOGRAMA!DN32</f>
        <v>0</v>
      </c>
      <c r="BA19" s="1056">
        <f>CRONOGRAMA!DO32</f>
        <v>0</v>
      </c>
      <c r="BB19" s="1056">
        <f>CRONOGRAMA!DP32</f>
        <v>0</v>
      </c>
      <c r="BC19" s="1056">
        <f>CRONOGRAMA!DQ32</f>
        <v>0</v>
      </c>
      <c r="BD19" s="1056">
        <f>CRONOGRAMA!DR32</f>
        <v>0</v>
      </c>
      <c r="BE19" s="1056">
        <f>CRONOGRAMA!DS32</f>
        <v>0</v>
      </c>
      <c r="BF19" s="1056">
        <f>CRONOGRAMA!DT32</f>
        <v>0</v>
      </c>
      <c r="BG19" s="1056">
        <f>CRONOGRAMA!DU32</f>
        <v>0</v>
      </c>
      <c r="BH19" s="1056">
        <f>CRONOGRAMA!DV32</f>
        <v>0</v>
      </c>
      <c r="BI19" s="767">
        <f t="shared" ref="BI19:BI43" si="1">+F19-AG19</f>
        <v>0</v>
      </c>
    </row>
    <row r="20" spans="2:61" ht="30" hidden="1" customHeight="1" x14ac:dyDescent="0.2">
      <c r="B20" s="2523"/>
      <c r="C20" s="2499"/>
      <c r="D20" s="606" t="str">
        <f>'POA-2'!I19</f>
        <v>0.3</v>
      </c>
      <c r="E20" s="432">
        <f>+'POA-1'!I33</f>
        <v>0</v>
      </c>
      <c r="F20" s="705">
        <f>'POA-3'!G20</f>
        <v>0</v>
      </c>
      <c r="G20" s="711"/>
      <c r="H20" s="1060"/>
      <c r="I20" s="525"/>
      <c r="J20" s="526"/>
      <c r="K20" s="526"/>
      <c r="L20" s="526"/>
      <c r="M20" s="526"/>
      <c r="N20" s="526"/>
      <c r="O20" s="526"/>
      <c r="P20" s="526"/>
      <c r="Q20" s="526"/>
      <c r="R20" s="526"/>
      <c r="S20" s="526"/>
      <c r="T20" s="526"/>
      <c r="U20" s="526"/>
      <c r="V20" s="526"/>
      <c r="W20" s="526"/>
      <c r="X20" s="526"/>
      <c r="Y20" s="526"/>
      <c r="Z20" s="526"/>
      <c r="AA20" s="526"/>
      <c r="AB20" s="526"/>
      <c r="AC20" s="526"/>
      <c r="AD20" s="526"/>
      <c r="AE20" s="526"/>
      <c r="AF20" s="1073"/>
      <c r="AG20" s="763">
        <f t="shared" si="0"/>
        <v>0</v>
      </c>
      <c r="AH20" s="268"/>
      <c r="AI20" s="431">
        <f>IF($E$18&lt;&gt;"",SUM(I20:AG20)-('POA-1'!M33/'POA-3'!$P$3),"")</f>
        <v>0</v>
      </c>
      <c r="AK20" s="1056">
        <f>CRONOGRAMA!CY85</f>
        <v>0</v>
      </c>
      <c r="AL20" s="1056">
        <f>CRONOGRAMA!CZ85</f>
        <v>0</v>
      </c>
      <c r="AM20" s="1056">
        <f>CRONOGRAMA!DA85</f>
        <v>0</v>
      </c>
      <c r="AN20" s="1056">
        <f>CRONOGRAMA!DB85</f>
        <v>0</v>
      </c>
      <c r="AO20" s="1056">
        <f>CRONOGRAMA!DC85</f>
        <v>0</v>
      </c>
      <c r="AP20" s="1056">
        <f>CRONOGRAMA!DD85</f>
        <v>0</v>
      </c>
      <c r="AQ20" s="1056">
        <f>CRONOGRAMA!DE85</f>
        <v>0</v>
      </c>
      <c r="AR20" s="1056">
        <f>CRONOGRAMA!DF85</f>
        <v>0</v>
      </c>
      <c r="AS20" s="1056">
        <f>CRONOGRAMA!DG85</f>
        <v>0</v>
      </c>
      <c r="AT20" s="1056">
        <f>CRONOGRAMA!DH85</f>
        <v>0</v>
      </c>
      <c r="AU20" s="1056">
        <f>CRONOGRAMA!DI85</f>
        <v>0</v>
      </c>
      <c r="AV20" s="1056">
        <f>CRONOGRAMA!DJ85</f>
        <v>0</v>
      </c>
      <c r="AW20" s="1056">
        <f>CRONOGRAMA!DK85</f>
        <v>0</v>
      </c>
      <c r="AX20" s="1056">
        <f>CRONOGRAMA!DL85</f>
        <v>0</v>
      </c>
      <c r="AY20" s="1056">
        <f>CRONOGRAMA!DM85</f>
        <v>0</v>
      </c>
      <c r="AZ20" s="1056">
        <f>CRONOGRAMA!DN85</f>
        <v>0</v>
      </c>
      <c r="BA20" s="1056">
        <f>CRONOGRAMA!DO85</f>
        <v>0</v>
      </c>
      <c r="BB20" s="1056">
        <f>CRONOGRAMA!DP85</f>
        <v>0</v>
      </c>
      <c r="BC20" s="1056">
        <f>CRONOGRAMA!DQ85</f>
        <v>0</v>
      </c>
      <c r="BD20" s="1056">
        <f>CRONOGRAMA!DR85</f>
        <v>0</v>
      </c>
      <c r="BE20" s="1056">
        <f>CRONOGRAMA!DS85</f>
        <v>0</v>
      </c>
      <c r="BF20" s="1056">
        <f>CRONOGRAMA!DT85</f>
        <v>0</v>
      </c>
      <c r="BG20" s="1056">
        <f>CRONOGRAMA!DU85</f>
        <v>0</v>
      </c>
      <c r="BH20" s="1056">
        <f>CRONOGRAMA!DV85</f>
        <v>0</v>
      </c>
      <c r="BI20" s="767">
        <f t="shared" si="1"/>
        <v>0</v>
      </c>
    </row>
    <row r="21" spans="2:61" ht="30" hidden="1" customHeight="1" thickBot="1" x14ac:dyDescent="0.25">
      <c r="B21" s="2524"/>
      <c r="C21" s="2502"/>
      <c r="D21" s="607" t="str">
        <f>'POA-2'!I20</f>
        <v>0.4</v>
      </c>
      <c r="E21" s="433">
        <f>+'POA-1'!I34</f>
        <v>0</v>
      </c>
      <c r="F21" s="706">
        <f>'POA-3'!G21</f>
        <v>0</v>
      </c>
      <c r="G21" s="712"/>
      <c r="H21" s="1061"/>
      <c r="I21" s="527"/>
      <c r="J21" s="528"/>
      <c r="K21" s="528"/>
      <c r="L21" s="528"/>
      <c r="M21" s="528"/>
      <c r="N21" s="528"/>
      <c r="O21" s="528"/>
      <c r="P21" s="528"/>
      <c r="Q21" s="528"/>
      <c r="R21" s="528"/>
      <c r="S21" s="528"/>
      <c r="T21" s="528"/>
      <c r="U21" s="528"/>
      <c r="V21" s="528"/>
      <c r="W21" s="528"/>
      <c r="X21" s="528"/>
      <c r="Y21" s="528"/>
      <c r="Z21" s="528"/>
      <c r="AA21" s="528"/>
      <c r="AB21" s="528"/>
      <c r="AC21" s="528"/>
      <c r="AD21" s="528"/>
      <c r="AE21" s="528"/>
      <c r="AF21" s="1074"/>
      <c r="AG21" s="766">
        <f t="shared" si="0"/>
        <v>0</v>
      </c>
      <c r="AH21" s="268"/>
      <c r="AI21" s="434">
        <f>IF($E$18&lt;&gt;"",SUM(I21:AG21)-('POA-1'!M34/'POA-3'!$P$3),"")</f>
        <v>0</v>
      </c>
      <c r="AK21" s="1056">
        <f>CRONOGRAMA!CY100</f>
        <v>0</v>
      </c>
      <c r="AL21" s="1056">
        <f>CRONOGRAMA!CZ100</f>
        <v>0</v>
      </c>
      <c r="AM21" s="1056">
        <f>CRONOGRAMA!DA100</f>
        <v>0</v>
      </c>
      <c r="AN21" s="1056">
        <f>CRONOGRAMA!DB100</f>
        <v>0</v>
      </c>
      <c r="AO21" s="1056">
        <f>CRONOGRAMA!DC100</f>
        <v>0</v>
      </c>
      <c r="AP21" s="1056">
        <f>CRONOGRAMA!DD100</f>
        <v>0</v>
      </c>
      <c r="AQ21" s="1056">
        <f>CRONOGRAMA!DE100</f>
        <v>0</v>
      </c>
      <c r="AR21" s="1056">
        <f>CRONOGRAMA!DF100</f>
        <v>0</v>
      </c>
      <c r="AS21" s="1056">
        <f>CRONOGRAMA!DG100</f>
        <v>0</v>
      </c>
      <c r="AT21" s="1056">
        <f>CRONOGRAMA!DH100</f>
        <v>0</v>
      </c>
      <c r="AU21" s="1056">
        <f>CRONOGRAMA!DI100</f>
        <v>0</v>
      </c>
      <c r="AV21" s="1056">
        <f>CRONOGRAMA!DJ100</f>
        <v>0</v>
      </c>
      <c r="AW21" s="1056">
        <f>CRONOGRAMA!DK100</f>
        <v>0</v>
      </c>
      <c r="AX21" s="1056">
        <f>CRONOGRAMA!DL100</f>
        <v>0</v>
      </c>
      <c r="AY21" s="1056">
        <f>CRONOGRAMA!DM100</f>
        <v>0</v>
      </c>
      <c r="AZ21" s="1056">
        <f>CRONOGRAMA!DN100</f>
        <v>0</v>
      </c>
      <c r="BA21" s="1056">
        <f>CRONOGRAMA!DO100</f>
        <v>0</v>
      </c>
      <c r="BB21" s="1056">
        <f>CRONOGRAMA!DP100</f>
        <v>0</v>
      </c>
      <c r="BC21" s="1056">
        <f>CRONOGRAMA!DQ100</f>
        <v>0</v>
      </c>
      <c r="BD21" s="1056">
        <f>CRONOGRAMA!DR100</f>
        <v>0</v>
      </c>
      <c r="BE21" s="1056">
        <f>CRONOGRAMA!DS100</f>
        <v>0</v>
      </c>
      <c r="BF21" s="1056">
        <f>CRONOGRAMA!DT100</f>
        <v>0</v>
      </c>
      <c r="BG21" s="1056">
        <f>CRONOGRAMA!DU100</f>
        <v>0</v>
      </c>
      <c r="BH21" s="1056">
        <f>CRONOGRAMA!DV100</f>
        <v>0</v>
      </c>
      <c r="BI21" s="767">
        <f t="shared" si="1"/>
        <v>0</v>
      </c>
    </row>
    <row r="22" spans="2:61" ht="30" hidden="1" customHeight="1" x14ac:dyDescent="0.2">
      <c r="B22" s="2522" t="str">
        <f>'POA-1'!D35</f>
        <v>.1</v>
      </c>
      <c r="C22" s="2498" t="str">
        <f>+'POA-1'!E35</f>
        <v>Plantación de Material Vegetal al azar o por núcleos</v>
      </c>
      <c r="D22" s="605" t="str">
        <f>'POA-2'!I22</f>
        <v>0.1</v>
      </c>
      <c r="E22" s="435">
        <f>+'POA-1'!I35</f>
        <v>0</v>
      </c>
      <c r="F22" s="707" t="e">
        <f>'POA-3'!G22</f>
        <v>#DIV/0!</v>
      </c>
      <c r="G22" s="713"/>
      <c r="H22" s="1062"/>
      <c r="I22" s="523"/>
      <c r="J22" s="524"/>
      <c r="K22" s="524"/>
      <c r="L22" s="524"/>
      <c r="M22" s="524"/>
      <c r="N22" s="524"/>
      <c r="O22" s="524"/>
      <c r="P22" s="524"/>
      <c r="Q22" s="524"/>
      <c r="R22" s="524"/>
      <c r="S22" s="524"/>
      <c r="T22" s="524"/>
      <c r="U22" s="524"/>
      <c r="V22" s="524"/>
      <c r="W22" s="524"/>
      <c r="X22" s="524"/>
      <c r="Y22" s="524"/>
      <c r="Z22" s="524"/>
      <c r="AA22" s="524"/>
      <c r="AB22" s="524"/>
      <c r="AC22" s="524"/>
      <c r="AD22" s="524"/>
      <c r="AE22" s="524"/>
      <c r="AF22" s="1072"/>
      <c r="AG22" s="762">
        <f t="shared" si="0"/>
        <v>0</v>
      </c>
      <c r="AH22" s="268"/>
      <c r="AI22" s="431" t="e">
        <f>IF($E$22&lt;&gt;"",SUM(I22:AG22)-('POA-1'!M35/'POA-3'!$P$3),"")</f>
        <v>#DIV/0!</v>
      </c>
      <c r="AK22" s="266">
        <f>AK18</f>
        <v>0</v>
      </c>
      <c r="AL22" s="266">
        <f t="shared" ref="AL22:BH22" si="2">AL18</f>
        <v>0</v>
      </c>
      <c r="AM22" s="266">
        <f t="shared" si="2"/>
        <v>0</v>
      </c>
      <c r="AN22" s="266">
        <f t="shared" si="2"/>
        <v>0</v>
      </c>
      <c r="AO22" s="266">
        <f t="shared" si="2"/>
        <v>0</v>
      </c>
      <c r="AP22" s="266">
        <f t="shared" si="2"/>
        <v>0</v>
      </c>
      <c r="AQ22" s="266">
        <f t="shared" si="2"/>
        <v>0</v>
      </c>
      <c r="AR22" s="266">
        <f t="shared" si="2"/>
        <v>0</v>
      </c>
      <c r="AS22" s="266">
        <f t="shared" si="2"/>
        <v>0</v>
      </c>
      <c r="AT22" s="266">
        <f t="shared" si="2"/>
        <v>0</v>
      </c>
      <c r="AU22" s="266">
        <f t="shared" si="2"/>
        <v>0</v>
      </c>
      <c r="AV22" s="266">
        <f t="shared" si="2"/>
        <v>0</v>
      </c>
      <c r="AW22" s="266">
        <f t="shared" si="2"/>
        <v>0</v>
      </c>
      <c r="AX22" s="266">
        <f t="shared" si="2"/>
        <v>0</v>
      </c>
      <c r="AY22" s="266">
        <f t="shared" si="2"/>
        <v>0</v>
      </c>
      <c r="AZ22" s="266">
        <f t="shared" si="2"/>
        <v>0</v>
      </c>
      <c r="BA22" s="266">
        <f t="shared" si="2"/>
        <v>0</v>
      </c>
      <c r="BB22" s="266">
        <f t="shared" si="2"/>
        <v>0</v>
      </c>
      <c r="BC22" s="266">
        <f t="shared" si="2"/>
        <v>0</v>
      </c>
      <c r="BD22" s="266">
        <f t="shared" si="2"/>
        <v>0</v>
      </c>
      <c r="BE22" s="266">
        <f t="shared" si="2"/>
        <v>0</v>
      </c>
      <c r="BF22" s="266">
        <f t="shared" si="2"/>
        <v>0</v>
      </c>
      <c r="BG22" s="266">
        <f t="shared" si="2"/>
        <v>0</v>
      </c>
      <c r="BH22" s="266">
        <f t="shared" si="2"/>
        <v>0</v>
      </c>
      <c r="BI22" s="767" t="e">
        <f t="shared" si="1"/>
        <v>#DIV/0!</v>
      </c>
    </row>
    <row r="23" spans="2:61" ht="30" hidden="1" customHeight="1" x14ac:dyDescent="0.2">
      <c r="B23" s="2523"/>
      <c r="C23" s="2499"/>
      <c r="D23" s="606" t="str">
        <f>'POA-2'!I23</f>
        <v>0.2</v>
      </c>
      <c r="E23" s="432">
        <f>+'POA-1'!I36</f>
        <v>0</v>
      </c>
      <c r="F23" s="705">
        <f>'POA-3'!G23</f>
        <v>0</v>
      </c>
      <c r="G23" s="711"/>
      <c r="H23" s="1060"/>
      <c r="I23" s="525"/>
      <c r="J23" s="526"/>
      <c r="K23" s="526"/>
      <c r="L23" s="526"/>
      <c r="M23" s="526"/>
      <c r="N23" s="526"/>
      <c r="O23" s="526"/>
      <c r="P23" s="526"/>
      <c r="Q23" s="526"/>
      <c r="R23" s="526"/>
      <c r="S23" s="526"/>
      <c r="T23" s="526"/>
      <c r="U23" s="526"/>
      <c r="V23" s="526"/>
      <c r="W23" s="526"/>
      <c r="X23" s="526"/>
      <c r="Y23" s="526"/>
      <c r="Z23" s="526"/>
      <c r="AA23" s="526"/>
      <c r="AB23" s="526"/>
      <c r="AC23" s="526"/>
      <c r="AD23" s="526"/>
      <c r="AE23" s="526"/>
      <c r="AF23" s="1073"/>
      <c r="AG23" s="763">
        <f t="shared" si="0"/>
        <v>0</v>
      </c>
      <c r="AH23" s="268"/>
      <c r="AI23" s="431">
        <f>IF($E$22&lt;&gt;"",SUM(I23:AG23)-('POA-1'!M36/'POA-3'!$P$3),"")</f>
        <v>0</v>
      </c>
      <c r="AK23" s="1056">
        <f>CRONOGRAMA!CY39</f>
        <v>0</v>
      </c>
      <c r="AL23" s="1056">
        <f>CRONOGRAMA!CZ39</f>
        <v>0</v>
      </c>
      <c r="AM23" s="1056">
        <f>CRONOGRAMA!DA39</f>
        <v>0</v>
      </c>
      <c r="AN23" s="1056">
        <f>CRONOGRAMA!DB39</f>
        <v>0</v>
      </c>
      <c r="AO23" s="1056">
        <f>CRONOGRAMA!DC39</f>
        <v>0</v>
      </c>
      <c r="AP23" s="1056">
        <f>CRONOGRAMA!DD39</f>
        <v>0</v>
      </c>
      <c r="AQ23" s="1056">
        <f>CRONOGRAMA!DE39</f>
        <v>0</v>
      </c>
      <c r="AR23" s="1056">
        <f>CRONOGRAMA!DF39</f>
        <v>0</v>
      </c>
      <c r="AS23" s="1056">
        <f>CRONOGRAMA!DG39</f>
        <v>0</v>
      </c>
      <c r="AT23" s="1056">
        <f>CRONOGRAMA!DH39</f>
        <v>0</v>
      </c>
      <c r="AU23" s="1056">
        <f>CRONOGRAMA!DI39</f>
        <v>0</v>
      </c>
      <c r="AV23" s="1056">
        <f>CRONOGRAMA!DJ39</f>
        <v>0</v>
      </c>
      <c r="AW23" s="1056">
        <f>CRONOGRAMA!DK39</f>
        <v>0</v>
      </c>
      <c r="AX23" s="1056">
        <f>CRONOGRAMA!DL39</f>
        <v>0</v>
      </c>
      <c r="AY23" s="1056">
        <f>CRONOGRAMA!DM39</f>
        <v>0</v>
      </c>
      <c r="AZ23" s="1056">
        <f>CRONOGRAMA!DN39</f>
        <v>0</v>
      </c>
      <c r="BA23" s="1056">
        <f>CRONOGRAMA!DO39</f>
        <v>0</v>
      </c>
      <c r="BB23" s="1056">
        <f>CRONOGRAMA!DP39</f>
        <v>0</v>
      </c>
      <c r="BC23" s="1056">
        <f>CRONOGRAMA!DQ39</f>
        <v>0</v>
      </c>
      <c r="BD23" s="1056">
        <f>CRONOGRAMA!DR39</f>
        <v>0</v>
      </c>
      <c r="BE23" s="1056">
        <f>CRONOGRAMA!DS39</f>
        <v>0</v>
      </c>
      <c r="BF23" s="1056">
        <f>CRONOGRAMA!DT39</f>
        <v>0</v>
      </c>
      <c r="BG23" s="1056">
        <f>CRONOGRAMA!DU39</f>
        <v>0</v>
      </c>
      <c r="BH23" s="1056">
        <f>CRONOGRAMA!DV39</f>
        <v>0</v>
      </c>
      <c r="BI23" s="767">
        <f t="shared" si="1"/>
        <v>0</v>
      </c>
    </row>
    <row r="24" spans="2:61" ht="30" hidden="1" customHeight="1" x14ac:dyDescent="0.2">
      <c r="B24" s="2523"/>
      <c r="C24" s="2499"/>
      <c r="D24" s="606" t="str">
        <f>'POA-2'!I24</f>
        <v>0.3</v>
      </c>
      <c r="E24" s="432">
        <f>+'POA-1'!I37</f>
        <v>0</v>
      </c>
      <c r="F24" s="705">
        <f>'POA-3'!G24</f>
        <v>0</v>
      </c>
      <c r="G24" s="711"/>
      <c r="H24" s="1060"/>
      <c r="I24" s="525"/>
      <c r="J24" s="526"/>
      <c r="K24" s="526"/>
      <c r="L24" s="526"/>
      <c r="M24" s="526"/>
      <c r="N24" s="526"/>
      <c r="O24" s="526"/>
      <c r="P24" s="526"/>
      <c r="Q24" s="526"/>
      <c r="R24" s="526"/>
      <c r="S24" s="526"/>
      <c r="T24" s="526"/>
      <c r="U24" s="526"/>
      <c r="V24" s="526"/>
      <c r="W24" s="526"/>
      <c r="X24" s="526"/>
      <c r="Y24" s="526"/>
      <c r="Z24" s="526"/>
      <c r="AA24" s="526"/>
      <c r="AB24" s="526"/>
      <c r="AC24" s="526"/>
      <c r="AD24" s="526"/>
      <c r="AE24" s="526"/>
      <c r="AF24" s="1073"/>
      <c r="AG24" s="763">
        <f t="shared" si="0"/>
        <v>0</v>
      </c>
      <c r="AH24" s="268"/>
      <c r="AI24" s="431">
        <f>IF($E$22&lt;&gt;"",SUM(I24:AG24)-('POA-1'!M37/'POA-3'!$P$3),"")</f>
        <v>0</v>
      </c>
      <c r="AK24" s="1056">
        <f>CRONOGRAMA!CY88</f>
        <v>0</v>
      </c>
      <c r="AL24" s="1056">
        <f>CRONOGRAMA!CZ88</f>
        <v>0</v>
      </c>
      <c r="AM24" s="1056">
        <f>CRONOGRAMA!DA88</f>
        <v>0</v>
      </c>
      <c r="AN24" s="1056">
        <f>CRONOGRAMA!DB88</f>
        <v>0</v>
      </c>
      <c r="AO24" s="1056">
        <f>CRONOGRAMA!DC88</f>
        <v>0</v>
      </c>
      <c r="AP24" s="1056">
        <f>CRONOGRAMA!DD88</f>
        <v>0</v>
      </c>
      <c r="AQ24" s="1056">
        <f>CRONOGRAMA!DE88</f>
        <v>0</v>
      </c>
      <c r="AR24" s="1056">
        <f>CRONOGRAMA!DF88</f>
        <v>0</v>
      </c>
      <c r="AS24" s="1056">
        <f>CRONOGRAMA!DG88</f>
        <v>0</v>
      </c>
      <c r="AT24" s="1056">
        <f>CRONOGRAMA!DH88</f>
        <v>0</v>
      </c>
      <c r="AU24" s="1056">
        <f>CRONOGRAMA!DI88</f>
        <v>0</v>
      </c>
      <c r="AV24" s="1056">
        <f>CRONOGRAMA!DJ88</f>
        <v>0</v>
      </c>
      <c r="AW24" s="1056">
        <f>CRONOGRAMA!DK88</f>
        <v>0</v>
      </c>
      <c r="AX24" s="1056">
        <f>CRONOGRAMA!DL88</f>
        <v>0</v>
      </c>
      <c r="AY24" s="1056">
        <f>CRONOGRAMA!DM88</f>
        <v>0</v>
      </c>
      <c r="AZ24" s="1056">
        <f>CRONOGRAMA!DN88</f>
        <v>0</v>
      </c>
      <c r="BA24" s="1056">
        <f>CRONOGRAMA!DO88</f>
        <v>0</v>
      </c>
      <c r="BB24" s="1056">
        <f>CRONOGRAMA!DP88</f>
        <v>0</v>
      </c>
      <c r="BC24" s="1056">
        <f>CRONOGRAMA!DQ88</f>
        <v>0</v>
      </c>
      <c r="BD24" s="1056">
        <f>CRONOGRAMA!DR88</f>
        <v>0</v>
      </c>
      <c r="BE24" s="1056">
        <f>CRONOGRAMA!DS88</f>
        <v>0</v>
      </c>
      <c r="BF24" s="1056">
        <f>CRONOGRAMA!DT88</f>
        <v>0</v>
      </c>
      <c r="BG24" s="1056">
        <f>CRONOGRAMA!DU88</f>
        <v>0</v>
      </c>
      <c r="BH24" s="1056">
        <f>CRONOGRAMA!DV88</f>
        <v>0</v>
      </c>
      <c r="BI24" s="767">
        <f t="shared" si="1"/>
        <v>0</v>
      </c>
    </row>
    <row r="25" spans="2:61" ht="30" hidden="1" customHeight="1" thickBot="1" x14ac:dyDescent="0.25">
      <c r="B25" s="2524"/>
      <c r="C25" s="2500"/>
      <c r="D25" s="607" t="str">
        <f>'POA-2'!I25</f>
        <v>0.4</v>
      </c>
      <c r="E25" s="436">
        <f>+'POA-1'!I38</f>
        <v>0</v>
      </c>
      <c r="F25" s="708">
        <f>'POA-3'!G25</f>
        <v>0</v>
      </c>
      <c r="G25" s="714"/>
      <c r="H25" s="1063"/>
      <c r="I25" s="527"/>
      <c r="J25" s="528"/>
      <c r="K25" s="528"/>
      <c r="L25" s="528"/>
      <c r="M25" s="528"/>
      <c r="N25" s="528"/>
      <c r="O25" s="528"/>
      <c r="P25" s="528"/>
      <c r="Q25" s="528"/>
      <c r="R25" s="528"/>
      <c r="S25" s="528"/>
      <c r="T25" s="528"/>
      <c r="U25" s="528"/>
      <c r="V25" s="528"/>
      <c r="W25" s="528"/>
      <c r="X25" s="528"/>
      <c r="Y25" s="528"/>
      <c r="Z25" s="528"/>
      <c r="AA25" s="528"/>
      <c r="AB25" s="528"/>
      <c r="AC25" s="528"/>
      <c r="AD25" s="528"/>
      <c r="AE25" s="528"/>
      <c r="AF25" s="1074"/>
      <c r="AG25" s="764">
        <f t="shared" si="0"/>
        <v>0</v>
      </c>
      <c r="AH25" s="268"/>
      <c r="AI25" s="431">
        <f>IF($E$22&lt;&gt;"",SUM(I25:AG25)-('POA-1'!M38/'POA-3'!$P$3),"")</f>
        <v>0</v>
      </c>
      <c r="AK25" s="1056">
        <f>AK21</f>
        <v>0</v>
      </c>
      <c r="AL25" s="1056">
        <f t="shared" ref="AL25:BH25" si="3">AL21</f>
        <v>0</v>
      </c>
      <c r="AM25" s="1056">
        <f t="shared" si="3"/>
        <v>0</v>
      </c>
      <c r="AN25" s="1056">
        <f t="shared" si="3"/>
        <v>0</v>
      </c>
      <c r="AO25" s="1056">
        <f t="shared" si="3"/>
        <v>0</v>
      </c>
      <c r="AP25" s="1056">
        <f t="shared" si="3"/>
        <v>0</v>
      </c>
      <c r="AQ25" s="1056">
        <f t="shared" si="3"/>
        <v>0</v>
      </c>
      <c r="AR25" s="1056">
        <f t="shared" si="3"/>
        <v>0</v>
      </c>
      <c r="AS25" s="1056">
        <f t="shared" si="3"/>
        <v>0</v>
      </c>
      <c r="AT25" s="1056">
        <f t="shared" si="3"/>
        <v>0</v>
      </c>
      <c r="AU25" s="1056">
        <f t="shared" si="3"/>
        <v>0</v>
      </c>
      <c r="AV25" s="1056">
        <f t="shared" si="3"/>
        <v>0</v>
      </c>
      <c r="AW25" s="1056">
        <f t="shared" si="3"/>
        <v>0</v>
      </c>
      <c r="AX25" s="1056">
        <f t="shared" si="3"/>
        <v>0</v>
      </c>
      <c r="AY25" s="1056">
        <f t="shared" si="3"/>
        <v>0</v>
      </c>
      <c r="AZ25" s="1056">
        <f t="shared" si="3"/>
        <v>0</v>
      </c>
      <c r="BA25" s="1056">
        <f t="shared" si="3"/>
        <v>0</v>
      </c>
      <c r="BB25" s="1056">
        <f t="shared" si="3"/>
        <v>0</v>
      </c>
      <c r="BC25" s="1056">
        <f t="shared" si="3"/>
        <v>0</v>
      </c>
      <c r="BD25" s="1056">
        <f t="shared" si="3"/>
        <v>0</v>
      </c>
      <c r="BE25" s="1056">
        <f t="shared" si="3"/>
        <v>0</v>
      </c>
      <c r="BF25" s="1056">
        <f t="shared" si="3"/>
        <v>0</v>
      </c>
      <c r="BG25" s="1056">
        <f t="shared" si="3"/>
        <v>0</v>
      </c>
      <c r="BH25" s="1056">
        <f t="shared" si="3"/>
        <v>0</v>
      </c>
      <c r="BI25" s="767">
        <f t="shared" si="1"/>
        <v>0</v>
      </c>
    </row>
    <row r="26" spans="2:61" ht="30" hidden="1" customHeight="1" x14ac:dyDescent="0.2">
      <c r="B26" s="2522" t="str">
        <f>'POA-1'!D39</f>
        <v>.1</v>
      </c>
      <c r="C26" s="2501">
        <f>+'POA-1'!E39</f>
        <v>0</v>
      </c>
      <c r="D26" s="605" t="str">
        <f>'POA-2'!I27</f>
        <v>0.1</v>
      </c>
      <c r="E26" s="430">
        <f>+'POA-1'!I39</f>
        <v>0</v>
      </c>
      <c r="F26" s="704" t="e">
        <f>'POA-3'!G26</f>
        <v>#REF!</v>
      </c>
      <c r="G26" s="710"/>
      <c r="H26" s="1059"/>
      <c r="I26" s="523"/>
      <c r="J26" s="524"/>
      <c r="K26" s="524"/>
      <c r="L26" s="524"/>
      <c r="M26" s="524"/>
      <c r="N26" s="524"/>
      <c r="O26" s="524"/>
      <c r="P26" s="524"/>
      <c r="Q26" s="524"/>
      <c r="R26" s="524"/>
      <c r="S26" s="524"/>
      <c r="T26" s="524"/>
      <c r="U26" s="524"/>
      <c r="V26" s="524"/>
      <c r="W26" s="524"/>
      <c r="X26" s="524"/>
      <c r="Y26" s="524"/>
      <c r="Z26" s="524"/>
      <c r="AA26" s="524"/>
      <c r="AB26" s="524"/>
      <c r="AC26" s="524"/>
      <c r="AD26" s="524"/>
      <c r="AE26" s="524"/>
      <c r="AF26" s="1072"/>
      <c r="AG26" s="765">
        <f t="shared" si="0"/>
        <v>0</v>
      </c>
      <c r="AH26" s="268"/>
      <c r="AI26" s="431" t="e">
        <f>IF($E$26&lt;&gt;"",SUM(I26:AG26)-('POA-1'!M39/'POA-3'!$P$3),"")</f>
        <v>#REF!</v>
      </c>
      <c r="AK26" s="266">
        <f>AK18</f>
        <v>0</v>
      </c>
      <c r="AL26" s="266">
        <f t="shared" ref="AL26:BH26" si="4">AL18</f>
        <v>0</v>
      </c>
      <c r="AM26" s="266">
        <f t="shared" si="4"/>
        <v>0</v>
      </c>
      <c r="AN26" s="266">
        <f t="shared" si="4"/>
        <v>0</v>
      </c>
      <c r="AO26" s="266">
        <f t="shared" si="4"/>
        <v>0</v>
      </c>
      <c r="AP26" s="266">
        <f t="shared" si="4"/>
        <v>0</v>
      </c>
      <c r="AQ26" s="266">
        <f t="shared" si="4"/>
        <v>0</v>
      </c>
      <c r="AR26" s="266">
        <f t="shared" si="4"/>
        <v>0</v>
      </c>
      <c r="AS26" s="266">
        <f t="shared" si="4"/>
        <v>0</v>
      </c>
      <c r="AT26" s="266">
        <f t="shared" si="4"/>
        <v>0</v>
      </c>
      <c r="AU26" s="266">
        <f t="shared" si="4"/>
        <v>0</v>
      </c>
      <c r="AV26" s="266">
        <f t="shared" si="4"/>
        <v>0</v>
      </c>
      <c r="AW26" s="266">
        <f t="shared" si="4"/>
        <v>0</v>
      </c>
      <c r="AX26" s="266">
        <f t="shared" si="4"/>
        <v>0</v>
      </c>
      <c r="AY26" s="266">
        <f t="shared" si="4"/>
        <v>0</v>
      </c>
      <c r="AZ26" s="266">
        <f t="shared" si="4"/>
        <v>0</v>
      </c>
      <c r="BA26" s="266">
        <f t="shared" si="4"/>
        <v>0</v>
      </c>
      <c r="BB26" s="266">
        <f t="shared" si="4"/>
        <v>0</v>
      </c>
      <c r="BC26" s="266">
        <f t="shared" si="4"/>
        <v>0</v>
      </c>
      <c r="BD26" s="266">
        <f t="shared" si="4"/>
        <v>0</v>
      </c>
      <c r="BE26" s="266">
        <f t="shared" si="4"/>
        <v>0</v>
      </c>
      <c r="BF26" s="266">
        <f t="shared" si="4"/>
        <v>0</v>
      </c>
      <c r="BG26" s="266">
        <f t="shared" si="4"/>
        <v>0</v>
      </c>
      <c r="BH26" s="266">
        <f t="shared" si="4"/>
        <v>0</v>
      </c>
      <c r="BI26" s="767" t="e">
        <f t="shared" si="1"/>
        <v>#REF!</v>
      </c>
    </row>
    <row r="27" spans="2:61" ht="30" hidden="1" customHeight="1" x14ac:dyDescent="0.2">
      <c r="B27" s="2523"/>
      <c r="C27" s="2499"/>
      <c r="D27" s="606" t="str">
        <f>'POA-2'!I28</f>
        <v>0.2</v>
      </c>
      <c r="E27" s="432">
        <f>+'POA-1'!I40</f>
        <v>0</v>
      </c>
      <c r="F27" s="705" t="e">
        <f>'POA-3'!G27</f>
        <v>#REF!</v>
      </c>
      <c r="G27" s="711"/>
      <c r="H27" s="1060"/>
      <c r="I27" s="525"/>
      <c r="J27" s="526"/>
      <c r="K27" s="526"/>
      <c r="L27" s="526"/>
      <c r="M27" s="526"/>
      <c r="N27" s="526"/>
      <c r="O27" s="526"/>
      <c r="P27" s="526"/>
      <c r="Q27" s="526"/>
      <c r="R27" s="526"/>
      <c r="S27" s="526"/>
      <c r="T27" s="526"/>
      <c r="U27" s="526"/>
      <c r="V27" s="526"/>
      <c r="W27" s="526"/>
      <c r="X27" s="526"/>
      <c r="Y27" s="526"/>
      <c r="Z27" s="526"/>
      <c r="AA27" s="526"/>
      <c r="AB27" s="526"/>
      <c r="AC27" s="526"/>
      <c r="AD27" s="526"/>
      <c r="AE27" s="526"/>
      <c r="AF27" s="1073"/>
      <c r="AG27" s="763">
        <f t="shared" si="0"/>
        <v>0</v>
      </c>
      <c r="AH27" s="268"/>
      <c r="AI27" s="431" t="e">
        <f>IF($E$26&lt;&gt;"",SUM(I27:AG27)-('POA-1'!M40/'POA-3'!$P$3),"")</f>
        <v>#REF!</v>
      </c>
      <c r="AK27" s="1056">
        <f>CRONOGRAMA!CY46</f>
        <v>0</v>
      </c>
      <c r="AL27" s="1056">
        <f>CRONOGRAMA!CZ46</f>
        <v>0</v>
      </c>
      <c r="AM27" s="1056">
        <f>CRONOGRAMA!DA46</f>
        <v>0</v>
      </c>
      <c r="AN27" s="1056">
        <f>CRONOGRAMA!DB46</f>
        <v>0</v>
      </c>
      <c r="AO27" s="1056">
        <f>CRONOGRAMA!DC46</f>
        <v>0</v>
      </c>
      <c r="AP27" s="1056">
        <f>CRONOGRAMA!DD46</f>
        <v>0</v>
      </c>
      <c r="AQ27" s="1056">
        <f>CRONOGRAMA!DE46</f>
        <v>0</v>
      </c>
      <c r="AR27" s="1056">
        <f>CRONOGRAMA!DF46</f>
        <v>0</v>
      </c>
      <c r="AS27" s="1056">
        <f>CRONOGRAMA!DG46</f>
        <v>0</v>
      </c>
      <c r="AT27" s="1056">
        <f>CRONOGRAMA!DH46</f>
        <v>0</v>
      </c>
      <c r="AU27" s="1056">
        <f>CRONOGRAMA!DI46</f>
        <v>0</v>
      </c>
      <c r="AV27" s="1056">
        <f>CRONOGRAMA!DJ46</f>
        <v>0</v>
      </c>
      <c r="AW27" s="1056">
        <f>CRONOGRAMA!DK46</f>
        <v>0</v>
      </c>
      <c r="AX27" s="1056">
        <f>CRONOGRAMA!DL46</f>
        <v>0</v>
      </c>
      <c r="AY27" s="1056">
        <f>CRONOGRAMA!DM46</f>
        <v>0</v>
      </c>
      <c r="AZ27" s="1056">
        <f>CRONOGRAMA!DN46</f>
        <v>0</v>
      </c>
      <c r="BA27" s="1056">
        <f>CRONOGRAMA!DO46</f>
        <v>0</v>
      </c>
      <c r="BB27" s="1056">
        <f>CRONOGRAMA!DP46</f>
        <v>0</v>
      </c>
      <c r="BC27" s="1056">
        <f>CRONOGRAMA!DQ46</f>
        <v>0</v>
      </c>
      <c r="BD27" s="1056">
        <f>CRONOGRAMA!DR46</f>
        <v>0</v>
      </c>
      <c r="BE27" s="1056">
        <f>CRONOGRAMA!DS46</f>
        <v>0</v>
      </c>
      <c r="BF27" s="1056">
        <f>CRONOGRAMA!DT46</f>
        <v>0</v>
      </c>
      <c r="BG27" s="1056">
        <f>CRONOGRAMA!DU46</f>
        <v>0</v>
      </c>
      <c r="BH27" s="1056">
        <f>CRONOGRAMA!DV46</f>
        <v>0</v>
      </c>
      <c r="BI27" s="767" t="e">
        <f t="shared" si="1"/>
        <v>#REF!</v>
      </c>
    </row>
    <row r="28" spans="2:61" ht="30" hidden="1" customHeight="1" x14ac:dyDescent="0.2">
      <c r="B28" s="2523"/>
      <c r="C28" s="2499"/>
      <c r="D28" s="606" t="str">
        <f>'POA-2'!I29</f>
        <v>0.3</v>
      </c>
      <c r="E28" s="432">
        <f>+'POA-1'!I41</f>
        <v>0</v>
      </c>
      <c r="F28" s="705">
        <f>'POA-3'!G28</f>
        <v>0</v>
      </c>
      <c r="G28" s="711"/>
      <c r="H28" s="1060"/>
      <c r="I28" s="525"/>
      <c r="J28" s="526"/>
      <c r="K28" s="526"/>
      <c r="L28" s="526"/>
      <c r="M28" s="526"/>
      <c r="N28" s="526"/>
      <c r="O28" s="526"/>
      <c r="P28" s="526"/>
      <c r="Q28" s="526"/>
      <c r="R28" s="526"/>
      <c r="S28" s="526"/>
      <c r="T28" s="526"/>
      <c r="U28" s="526"/>
      <c r="V28" s="526"/>
      <c r="W28" s="526"/>
      <c r="X28" s="526"/>
      <c r="Y28" s="526"/>
      <c r="Z28" s="526"/>
      <c r="AA28" s="526"/>
      <c r="AB28" s="526"/>
      <c r="AC28" s="526"/>
      <c r="AD28" s="526"/>
      <c r="AE28" s="526"/>
      <c r="AF28" s="1073"/>
      <c r="AG28" s="763">
        <f t="shared" si="0"/>
        <v>0</v>
      </c>
      <c r="AH28" s="268"/>
      <c r="AI28" s="431">
        <f>IF($E$26&lt;&gt;"",SUM(I28:AG28)-('POA-1'!M41/'POA-3'!$P$3),"")</f>
        <v>0</v>
      </c>
      <c r="AK28" s="1056">
        <f>CRONOGRAMA!CY91</f>
        <v>0</v>
      </c>
      <c r="AL28" s="1056">
        <f>CRONOGRAMA!CZ91</f>
        <v>0</v>
      </c>
      <c r="AM28" s="1056">
        <f>CRONOGRAMA!DA91</f>
        <v>0</v>
      </c>
      <c r="AN28" s="1056">
        <f>CRONOGRAMA!DB91</f>
        <v>0</v>
      </c>
      <c r="AO28" s="1056">
        <f>CRONOGRAMA!DC91</f>
        <v>0</v>
      </c>
      <c r="AP28" s="1056">
        <f>CRONOGRAMA!DD91</f>
        <v>0</v>
      </c>
      <c r="AQ28" s="1056">
        <f>CRONOGRAMA!DE91</f>
        <v>0</v>
      </c>
      <c r="AR28" s="1056">
        <f>CRONOGRAMA!DF91</f>
        <v>0</v>
      </c>
      <c r="AS28" s="1056">
        <f>CRONOGRAMA!DG91</f>
        <v>0</v>
      </c>
      <c r="AT28" s="1056">
        <f>CRONOGRAMA!DH91</f>
        <v>0</v>
      </c>
      <c r="AU28" s="1056">
        <f>CRONOGRAMA!DI91</f>
        <v>0</v>
      </c>
      <c r="AV28" s="1056">
        <f>CRONOGRAMA!DJ91</f>
        <v>0</v>
      </c>
      <c r="AW28" s="1056">
        <f>CRONOGRAMA!DK91</f>
        <v>0</v>
      </c>
      <c r="AX28" s="1056">
        <f>CRONOGRAMA!DL91</f>
        <v>0</v>
      </c>
      <c r="AY28" s="1056">
        <f>CRONOGRAMA!DM91</f>
        <v>0</v>
      </c>
      <c r="AZ28" s="1056">
        <f>CRONOGRAMA!DN91</f>
        <v>0</v>
      </c>
      <c r="BA28" s="1056">
        <f>CRONOGRAMA!DO91</f>
        <v>0</v>
      </c>
      <c r="BB28" s="1056">
        <f>CRONOGRAMA!DP91</f>
        <v>0</v>
      </c>
      <c r="BC28" s="1056">
        <f>CRONOGRAMA!DQ91</f>
        <v>0</v>
      </c>
      <c r="BD28" s="1056">
        <f>CRONOGRAMA!DR91</f>
        <v>0</v>
      </c>
      <c r="BE28" s="1056">
        <f>CRONOGRAMA!DS91</f>
        <v>0</v>
      </c>
      <c r="BF28" s="1056">
        <f>CRONOGRAMA!DT91</f>
        <v>0</v>
      </c>
      <c r="BG28" s="1056">
        <f>CRONOGRAMA!DU91</f>
        <v>0</v>
      </c>
      <c r="BH28" s="1056">
        <f>CRONOGRAMA!DV91</f>
        <v>0</v>
      </c>
      <c r="BI28" s="767">
        <f t="shared" si="1"/>
        <v>0</v>
      </c>
    </row>
    <row r="29" spans="2:61" ht="30" hidden="1" customHeight="1" thickBot="1" x14ac:dyDescent="0.25">
      <c r="B29" s="2524"/>
      <c r="C29" s="2502"/>
      <c r="D29" s="607" t="str">
        <f>'POA-2'!I30</f>
        <v>0.4</v>
      </c>
      <c r="E29" s="433">
        <f>+'POA-1'!I42</f>
        <v>0</v>
      </c>
      <c r="F29" s="706" t="e">
        <f>'POA-3'!G29</f>
        <v>#REF!</v>
      </c>
      <c r="G29" s="712"/>
      <c r="H29" s="1061"/>
      <c r="I29" s="527"/>
      <c r="J29" s="528"/>
      <c r="K29" s="528"/>
      <c r="L29" s="528"/>
      <c r="M29" s="528"/>
      <c r="N29" s="528"/>
      <c r="O29" s="528"/>
      <c r="P29" s="528"/>
      <c r="Q29" s="528"/>
      <c r="R29" s="528"/>
      <c r="S29" s="528"/>
      <c r="T29" s="528"/>
      <c r="U29" s="528"/>
      <c r="V29" s="528"/>
      <c r="W29" s="528"/>
      <c r="X29" s="528"/>
      <c r="Y29" s="528"/>
      <c r="Z29" s="528"/>
      <c r="AA29" s="528"/>
      <c r="AB29" s="528"/>
      <c r="AC29" s="528"/>
      <c r="AD29" s="528"/>
      <c r="AE29" s="528"/>
      <c r="AF29" s="1074"/>
      <c r="AG29" s="766">
        <f t="shared" si="0"/>
        <v>0</v>
      </c>
      <c r="AH29" s="268"/>
      <c r="AI29" s="434" t="e">
        <f>IF($E$26&lt;&gt;"",SUM(I29:AG29)-('POA-1'!M42/'POA-3'!$P$3),"")</f>
        <v>#REF!</v>
      </c>
      <c r="AK29" s="1056">
        <f>AK21</f>
        <v>0</v>
      </c>
      <c r="AL29" s="1056">
        <f t="shared" ref="AL29:BH29" si="5">AL21</f>
        <v>0</v>
      </c>
      <c r="AM29" s="1056">
        <f t="shared" si="5"/>
        <v>0</v>
      </c>
      <c r="AN29" s="1056">
        <f t="shared" si="5"/>
        <v>0</v>
      </c>
      <c r="AO29" s="1056">
        <f t="shared" si="5"/>
        <v>0</v>
      </c>
      <c r="AP29" s="1056">
        <f t="shared" si="5"/>
        <v>0</v>
      </c>
      <c r="AQ29" s="1056">
        <f t="shared" si="5"/>
        <v>0</v>
      </c>
      <c r="AR29" s="1056">
        <f t="shared" si="5"/>
        <v>0</v>
      </c>
      <c r="AS29" s="1056">
        <f t="shared" si="5"/>
        <v>0</v>
      </c>
      <c r="AT29" s="1056">
        <f t="shared" si="5"/>
        <v>0</v>
      </c>
      <c r="AU29" s="1056">
        <f t="shared" si="5"/>
        <v>0</v>
      </c>
      <c r="AV29" s="1056">
        <f t="shared" si="5"/>
        <v>0</v>
      </c>
      <c r="AW29" s="1056">
        <f t="shared" si="5"/>
        <v>0</v>
      </c>
      <c r="AX29" s="1056">
        <f t="shared" si="5"/>
        <v>0</v>
      </c>
      <c r="AY29" s="1056">
        <f t="shared" si="5"/>
        <v>0</v>
      </c>
      <c r="AZ29" s="1056">
        <f t="shared" si="5"/>
        <v>0</v>
      </c>
      <c r="BA29" s="1056">
        <f t="shared" si="5"/>
        <v>0</v>
      </c>
      <c r="BB29" s="1056">
        <f t="shared" si="5"/>
        <v>0</v>
      </c>
      <c r="BC29" s="1056">
        <f t="shared" si="5"/>
        <v>0</v>
      </c>
      <c r="BD29" s="1056">
        <f t="shared" si="5"/>
        <v>0</v>
      </c>
      <c r="BE29" s="1056">
        <f t="shared" si="5"/>
        <v>0</v>
      </c>
      <c r="BF29" s="1056">
        <f t="shared" si="5"/>
        <v>0</v>
      </c>
      <c r="BG29" s="1056">
        <f t="shared" si="5"/>
        <v>0</v>
      </c>
      <c r="BH29" s="1056">
        <f t="shared" si="5"/>
        <v>0</v>
      </c>
      <c r="BI29" s="767" t="e">
        <f t="shared" si="1"/>
        <v>#REF!</v>
      </c>
    </row>
    <row r="30" spans="2:61" ht="30" hidden="1" customHeight="1" x14ac:dyDescent="0.2">
      <c r="B30" s="2522" t="str">
        <f>'POA-1'!D43</f>
        <v>0.1</v>
      </c>
      <c r="C30" s="2498" t="str">
        <f>+'POA-1'!E43</f>
        <v>Cobertura arbórea mediante Sistemas Agroforestales / Silvopastoriles (SAF/SSP)</v>
      </c>
      <c r="D30" s="605" t="str">
        <f>'POA-2'!I32</f>
        <v>0.1</v>
      </c>
      <c r="E30" s="435">
        <f>+'POA-1'!I43</f>
        <v>0</v>
      </c>
      <c r="F30" s="707" t="e">
        <f>'POA-3'!G30</f>
        <v>#REF!</v>
      </c>
      <c r="G30" s="713"/>
      <c r="H30" s="1062"/>
      <c r="I30" s="523"/>
      <c r="J30" s="524"/>
      <c r="K30" s="524"/>
      <c r="L30" s="524"/>
      <c r="M30" s="524"/>
      <c r="N30" s="524"/>
      <c r="O30" s="524"/>
      <c r="P30" s="524"/>
      <c r="Q30" s="524"/>
      <c r="R30" s="524"/>
      <c r="S30" s="524"/>
      <c r="T30" s="524"/>
      <c r="U30" s="524"/>
      <c r="V30" s="524"/>
      <c r="W30" s="524"/>
      <c r="X30" s="524"/>
      <c r="Y30" s="524"/>
      <c r="Z30" s="524"/>
      <c r="AA30" s="524"/>
      <c r="AB30" s="524"/>
      <c r="AC30" s="524"/>
      <c r="AD30" s="524"/>
      <c r="AE30" s="524"/>
      <c r="AF30" s="1072"/>
      <c r="AG30" s="762">
        <f t="shared" si="0"/>
        <v>0</v>
      </c>
      <c r="AH30" s="268"/>
      <c r="AI30" s="431" t="e">
        <f>IF($E$30&lt;&gt;"",SUM(I30:AG30)-('POA-1'!M43/'POA-3'!$P$3),"")</f>
        <v>#REF!</v>
      </c>
      <c r="AK30" s="266">
        <f>AK18</f>
        <v>0</v>
      </c>
      <c r="AL30" s="266">
        <f t="shared" ref="AL30:BH30" si="6">AL18</f>
        <v>0</v>
      </c>
      <c r="AM30" s="266">
        <f t="shared" si="6"/>
        <v>0</v>
      </c>
      <c r="AN30" s="266">
        <f t="shared" si="6"/>
        <v>0</v>
      </c>
      <c r="AO30" s="266">
        <f t="shared" si="6"/>
        <v>0</v>
      </c>
      <c r="AP30" s="266">
        <f t="shared" si="6"/>
        <v>0</v>
      </c>
      <c r="AQ30" s="266">
        <f t="shared" si="6"/>
        <v>0</v>
      </c>
      <c r="AR30" s="266">
        <f t="shared" si="6"/>
        <v>0</v>
      </c>
      <c r="AS30" s="266">
        <f t="shared" si="6"/>
        <v>0</v>
      </c>
      <c r="AT30" s="266">
        <f t="shared" si="6"/>
        <v>0</v>
      </c>
      <c r="AU30" s="266">
        <f t="shared" si="6"/>
        <v>0</v>
      </c>
      <c r="AV30" s="266">
        <f t="shared" si="6"/>
        <v>0</v>
      </c>
      <c r="AW30" s="266">
        <f t="shared" si="6"/>
        <v>0</v>
      </c>
      <c r="AX30" s="266">
        <f t="shared" si="6"/>
        <v>0</v>
      </c>
      <c r="AY30" s="266">
        <f t="shared" si="6"/>
        <v>0</v>
      </c>
      <c r="AZ30" s="266">
        <f t="shared" si="6"/>
        <v>0</v>
      </c>
      <c r="BA30" s="266">
        <f t="shared" si="6"/>
        <v>0</v>
      </c>
      <c r="BB30" s="266">
        <f t="shared" si="6"/>
        <v>0</v>
      </c>
      <c r="BC30" s="266">
        <f t="shared" si="6"/>
        <v>0</v>
      </c>
      <c r="BD30" s="266">
        <f t="shared" si="6"/>
        <v>0</v>
      </c>
      <c r="BE30" s="266">
        <f t="shared" si="6"/>
        <v>0</v>
      </c>
      <c r="BF30" s="266">
        <f t="shared" si="6"/>
        <v>0</v>
      </c>
      <c r="BG30" s="266">
        <f t="shared" si="6"/>
        <v>0</v>
      </c>
      <c r="BH30" s="266">
        <f t="shared" si="6"/>
        <v>0</v>
      </c>
      <c r="BI30" s="767" t="e">
        <f t="shared" si="1"/>
        <v>#REF!</v>
      </c>
    </row>
    <row r="31" spans="2:61" ht="30" hidden="1" customHeight="1" x14ac:dyDescent="0.2">
      <c r="B31" s="2523"/>
      <c r="C31" s="2499"/>
      <c r="D31" s="606" t="str">
        <f>'POA-2'!I33</f>
        <v>0.2</v>
      </c>
      <c r="E31" s="432">
        <f>+'POA-1'!I44</f>
        <v>0</v>
      </c>
      <c r="F31" s="705" t="e">
        <f>'POA-3'!G31</f>
        <v>#REF!</v>
      </c>
      <c r="G31" s="711"/>
      <c r="H31" s="1060"/>
      <c r="I31" s="525"/>
      <c r="J31" s="526"/>
      <c r="K31" s="526"/>
      <c r="L31" s="526"/>
      <c r="M31" s="526"/>
      <c r="N31" s="526"/>
      <c r="O31" s="526"/>
      <c r="P31" s="526"/>
      <c r="Q31" s="526"/>
      <c r="R31" s="526"/>
      <c r="S31" s="526"/>
      <c r="T31" s="526"/>
      <c r="U31" s="526"/>
      <c r="V31" s="526"/>
      <c r="W31" s="526"/>
      <c r="X31" s="526"/>
      <c r="Y31" s="526"/>
      <c r="Z31" s="526"/>
      <c r="AA31" s="526"/>
      <c r="AB31" s="526"/>
      <c r="AC31" s="526"/>
      <c r="AD31" s="526"/>
      <c r="AE31" s="526"/>
      <c r="AF31" s="1073"/>
      <c r="AG31" s="763">
        <f t="shared" si="0"/>
        <v>0</v>
      </c>
      <c r="AH31" s="268"/>
      <c r="AI31" s="431" t="e">
        <f>IF($E$30&lt;&gt;"",SUM(I31:AG31)-('POA-1'!M44/'POA-3'!$P$3),"")</f>
        <v>#REF!</v>
      </c>
      <c r="AK31" s="1056">
        <f>CRONOGRAMA!CY53</f>
        <v>0</v>
      </c>
      <c r="AL31" s="1056">
        <f>CRONOGRAMA!CZ53</f>
        <v>0</v>
      </c>
      <c r="AM31" s="1056">
        <f>CRONOGRAMA!DA53</f>
        <v>0</v>
      </c>
      <c r="AN31" s="1056">
        <f>CRONOGRAMA!DB53</f>
        <v>0</v>
      </c>
      <c r="AO31" s="1056">
        <f>CRONOGRAMA!DC53</f>
        <v>0</v>
      </c>
      <c r="AP31" s="1056">
        <f>CRONOGRAMA!DD53</f>
        <v>0</v>
      </c>
      <c r="AQ31" s="1056">
        <f>CRONOGRAMA!DE53</f>
        <v>0</v>
      </c>
      <c r="AR31" s="1056">
        <f>CRONOGRAMA!DF53</f>
        <v>0</v>
      </c>
      <c r="AS31" s="1056">
        <f>CRONOGRAMA!DG53</f>
        <v>0</v>
      </c>
      <c r="AT31" s="1056">
        <f>CRONOGRAMA!DH53</f>
        <v>0</v>
      </c>
      <c r="AU31" s="1056">
        <f>CRONOGRAMA!DI53</f>
        <v>0</v>
      </c>
      <c r="AV31" s="1056">
        <f>CRONOGRAMA!DJ53</f>
        <v>0</v>
      </c>
      <c r="AW31" s="1056">
        <f>CRONOGRAMA!DK53</f>
        <v>0</v>
      </c>
      <c r="AX31" s="1056">
        <f>CRONOGRAMA!DL53</f>
        <v>0</v>
      </c>
      <c r="AY31" s="1056">
        <f>CRONOGRAMA!DM53</f>
        <v>0</v>
      </c>
      <c r="AZ31" s="1056">
        <f>CRONOGRAMA!DN53</f>
        <v>0</v>
      </c>
      <c r="BA31" s="1056">
        <f>CRONOGRAMA!DO53</f>
        <v>0</v>
      </c>
      <c r="BB31" s="1056">
        <f>CRONOGRAMA!DP53</f>
        <v>0</v>
      </c>
      <c r="BC31" s="1056">
        <f>CRONOGRAMA!DQ53</f>
        <v>0</v>
      </c>
      <c r="BD31" s="1056">
        <f>CRONOGRAMA!DR53</f>
        <v>0</v>
      </c>
      <c r="BE31" s="1056">
        <f>CRONOGRAMA!DS53</f>
        <v>0</v>
      </c>
      <c r="BF31" s="1056">
        <f>CRONOGRAMA!DT53</f>
        <v>0</v>
      </c>
      <c r="BG31" s="1056">
        <f>CRONOGRAMA!DU53</f>
        <v>0</v>
      </c>
      <c r="BH31" s="1056">
        <f>CRONOGRAMA!DV53</f>
        <v>0</v>
      </c>
      <c r="BI31" s="767" t="e">
        <f t="shared" si="1"/>
        <v>#REF!</v>
      </c>
    </row>
    <row r="32" spans="2:61" ht="30" hidden="1" customHeight="1" x14ac:dyDescent="0.2">
      <c r="B32" s="2523"/>
      <c r="C32" s="2499"/>
      <c r="D32" s="606" t="str">
        <f>'POA-2'!I34</f>
        <v>0.3</v>
      </c>
      <c r="E32" s="432">
        <f>+'POA-1'!I45</f>
        <v>0</v>
      </c>
      <c r="F32" s="705">
        <f>'POA-3'!G32</f>
        <v>0</v>
      </c>
      <c r="G32" s="711"/>
      <c r="H32" s="1060"/>
      <c r="I32" s="525"/>
      <c r="J32" s="526"/>
      <c r="K32" s="526"/>
      <c r="L32" s="526"/>
      <c r="M32" s="526"/>
      <c r="N32" s="526"/>
      <c r="O32" s="526"/>
      <c r="P32" s="526"/>
      <c r="Q32" s="526"/>
      <c r="R32" s="526"/>
      <c r="S32" s="526"/>
      <c r="T32" s="526"/>
      <c r="U32" s="526"/>
      <c r="V32" s="526"/>
      <c r="W32" s="526"/>
      <c r="X32" s="526"/>
      <c r="Y32" s="526"/>
      <c r="Z32" s="526"/>
      <c r="AA32" s="526"/>
      <c r="AB32" s="526"/>
      <c r="AC32" s="526"/>
      <c r="AD32" s="526"/>
      <c r="AE32" s="526"/>
      <c r="AF32" s="1073"/>
      <c r="AG32" s="763">
        <f t="shared" si="0"/>
        <v>0</v>
      </c>
      <c r="AH32" s="268"/>
      <c r="AI32" s="431">
        <f>IF($E$30&lt;&gt;"",SUM(I32:AG32)-('POA-1'!M45/'POA-3'!$P$3),"")</f>
        <v>0</v>
      </c>
      <c r="AK32" s="1056">
        <f>CRONOGRAMA!CY94</f>
        <v>0</v>
      </c>
      <c r="AL32" s="1056">
        <f>CRONOGRAMA!CZ94</f>
        <v>0</v>
      </c>
      <c r="AM32" s="1056">
        <f>CRONOGRAMA!DA94</f>
        <v>0</v>
      </c>
      <c r="AN32" s="1056">
        <f>CRONOGRAMA!DB94</f>
        <v>0</v>
      </c>
      <c r="AO32" s="1056">
        <f>CRONOGRAMA!DC94</f>
        <v>0</v>
      </c>
      <c r="AP32" s="1056">
        <f>CRONOGRAMA!DD94</f>
        <v>0</v>
      </c>
      <c r="AQ32" s="1056">
        <f>CRONOGRAMA!DE94</f>
        <v>0</v>
      </c>
      <c r="AR32" s="1056">
        <f>CRONOGRAMA!DF94</f>
        <v>0</v>
      </c>
      <c r="AS32" s="1056">
        <f>CRONOGRAMA!DG94</f>
        <v>0</v>
      </c>
      <c r="AT32" s="1056">
        <f>CRONOGRAMA!DH94</f>
        <v>0</v>
      </c>
      <c r="AU32" s="1056">
        <f>CRONOGRAMA!DI94</f>
        <v>0</v>
      </c>
      <c r="AV32" s="1056">
        <f>CRONOGRAMA!DJ94</f>
        <v>0</v>
      </c>
      <c r="AW32" s="1056">
        <f>CRONOGRAMA!DK94</f>
        <v>0</v>
      </c>
      <c r="AX32" s="1056">
        <f>CRONOGRAMA!DL94</f>
        <v>0</v>
      </c>
      <c r="AY32" s="1056">
        <f>CRONOGRAMA!DM94</f>
        <v>0</v>
      </c>
      <c r="AZ32" s="1056">
        <f>CRONOGRAMA!DN94</f>
        <v>0</v>
      </c>
      <c r="BA32" s="1056">
        <f>CRONOGRAMA!DO94</f>
        <v>0</v>
      </c>
      <c r="BB32" s="1056">
        <f>CRONOGRAMA!DP94</f>
        <v>0</v>
      </c>
      <c r="BC32" s="1056">
        <f>CRONOGRAMA!DQ94</f>
        <v>0</v>
      </c>
      <c r="BD32" s="1056">
        <f>CRONOGRAMA!DR94</f>
        <v>0</v>
      </c>
      <c r="BE32" s="1056">
        <f>CRONOGRAMA!DS94</f>
        <v>0</v>
      </c>
      <c r="BF32" s="1056">
        <f>CRONOGRAMA!DT94</f>
        <v>0</v>
      </c>
      <c r="BG32" s="1056">
        <f>CRONOGRAMA!DU94</f>
        <v>0</v>
      </c>
      <c r="BH32" s="1056">
        <f>CRONOGRAMA!DV94</f>
        <v>0</v>
      </c>
      <c r="BI32" s="767">
        <f t="shared" si="1"/>
        <v>0</v>
      </c>
    </row>
    <row r="33" spans="2:61" ht="30" hidden="1" customHeight="1" thickBot="1" x14ac:dyDescent="0.25">
      <c r="B33" s="2524"/>
      <c r="C33" s="2500"/>
      <c r="D33" s="607" t="str">
        <f>'POA-2'!I35</f>
        <v>0.4</v>
      </c>
      <c r="E33" s="436">
        <f>+'POA-1'!I46</f>
        <v>0</v>
      </c>
      <c r="F33" s="708" t="e">
        <f>'POA-3'!G33</f>
        <v>#REF!</v>
      </c>
      <c r="G33" s="714"/>
      <c r="H33" s="1063"/>
      <c r="I33" s="527"/>
      <c r="J33" s="528"/>
      <c r="K33" s="528"/>
      <c r="L33" s="528"/>
      <c r="M33" s="528"/>
      <c r="N33" s="528"/>
      <c r="O33" s="528"/>
      <c r="P33" s="528"/>
      <c r="Q33" s="528"/>
      <c r="R33" s="528"/>
      <c r="S33" s="528"/>
      <c r="T33" s="528"/>
      <c r="U33" s="528"/>
      <c r="V33" s="528"/>
      <c r="W33" s="528"/>
      <c r="X33" s="528"/>
      <c r="Y33" s="528"/>
      <c r="Z33" s="528"/>
      <c r="AA33" s="528"/>
      <c r="AB33" s="528"/>
      <c r="AC33" s="528"/>
      <c r="AD33" s="528"/>
      <c r="AE33" s="528"/>
      <c r="AF33" s="1074"/>
      <c r="AG33" s="764">
        <f t="shared" si="0"/>
        <v>0</v>
      </c>
      <c r="AH33" s="268"/>
      <c r="AI33" s="434" t="e">
        <f>IF($E$30&lt;&gt;"",SUM(I33:AG33)-('POA-1'!M46/'POA-3'!$P$3),"")</f>
        <v>#REF!</v>
      </c>
      <c r="AK33" s="1056">
        <f>AK21</f>
        <v>0</v>
      </c>
      <c r="AL33" s="1056">
        <f t="shared" ref="AL33:BH33" si="7">AL21</f>
        <v>0</v>
      </c>
      <c r="AM33" s="1056">
        <f t="shared" si="7"/>
        <v>0</v>
      </c>
      <c r="AN33" s="1056">
        <f t="shared" si="7"/>
        <v>0</v>
      </c>
      <c r="AO33" s="1056">
        <f t="shared" si="7"/>
        <v>0</v>
      </c>
      <c r="AP33" s="1056">
        <f t="shared" si="7"/>
        <v>0</v>
      </c>
      <c r="AQ33" s="1056">
        <f t="shared" si="7"/>
        <v>0</v>
      </c>
      <c r="AR33" s="1056">
        <f t="shared" si="7"/>
        <v>0</v>
      </c>
      <c r="AS33" s="1056">
        <f t="shared" si="7"/>
        <v>0</v>
      </c>
      <c r="AT33" s="1056">
        <f t="shared" si="7"/>
        <v>0</v>
      </c>
      <c r="AU33" s="1056">
        <f t="shared" si="7"/>
        <v>0</v>
      </c>
      <c r="AV33" s="1056">
        <f t="shared" si="7"/>
        <v>0</v>
      </c>
      <c r="AW33" s="1056">
        <f t="shared" si="7"/>
        <v>0</v>
      </c>
      <c r="AX33" s="1056">
        <f t="shared" si="7"/>
        <v>0</v>
      </c>
      <c r="AY33" s="1056">
        <f t="shared" si="7"/>
        <v>0</v>
      </c>
      <c r="AZ33" s="1056">
        <f t="shared" si="7"/>
        <v>0</v>
      </c>
      <c r="BA33" s="1056">
        <f t="shared" si="7"/>
        <v>0</v>
      </c>
      <c r="BB33" s="1056">
        <f t="shared" si="7"/>
        <v>0</v>
      </c>
      <c r="BC33" s="1056">
        <f t="shared" si="7"/>
        <v>0</v>
      </c>
      <c r="BD33" s="1056">
        <f t="shared" si="7"/>
        <v>0</v>
      </c>
      <c r="BE33" s="1056">
        <f t="shared" si="7"/>
        <v>0</v>
      </c>
      <c r="BF33" s="1056">
        <f t="shared" si="7"/>
        <v>0</v>
      </c>
      <c r="BG33" s="1056">
        <f t="shared" si="7"/>
        <v>0</v>
      </c>
      <c r="BH33" s="1056">
        <f t="shared" si="7"/>
        <v>0</v>
      </c>
      <c r="BI33" s="767" t="e">
        <f t="shared" si="1"/>
        <v>#REF!</v>
      </c>
    </row>
    <row r="34" spans="2:61" ht="30" hidden="1" customHeight="1" thickTop="1" x14ac:dyDescent="0.2">
      <c r="B34" s="2522" t="str">
        <f>'POA-1'!D47</f>
        <v>.1</v>
      </c>
      <c r="C34" s="2501" t="str">
        <f>+'POA-1'!E47</f>
        <v>Cercas o Barreras Vivas (CV - BV)</v>
      </c>
      <c r="D34" s="605" t="str">
        <f>'POA-2'!I37</f>
        <v>0.1</v>
      </c>
      <c r="E34" s="430">
        <f>+'POA-1'!I47</f>
        <v>0</v>
      </c>
      <c r="F34" s="704" t="e">
        <f>'POA-3'!G34</f>
        <v>#REF!</v>
      </c>
      <c r="G34" s="710"/>
      <c r="H34" s="1059"/>
      <c r="I34" s="529"/>
      <c r="J34" s="530"/>
      <c r="K34" s="530"/>
      <c r="L34" s="530"/>
      <c r="M34" s="530"/>
      <c r="N34" s="530"/>
      <c r="O34" s="530"/>
      <c r="P34" s="530"/>
      <c r="Q34" s="530"/>
      <c r="R34" s="530"/>
      <c r="S34" s="530"/>
      <c r="T34" s="530"/>
      <c r="U34" s="530"/>
      <c r="V34" s="530"/>
      <c r="W34" s="530"/>
      <c r="X34" s="530"/>
      <c r="Y34" s="530"/>
      <c r="Z34" s="530"/>
      <c r="AA34" s="530"/>
      <c r="AB34" s="530"/>
      <c r="AC34" s="530"/>
      <c r="AD34" s="530"/>
      <c r="AE34" s="530"/>
      <c r="AF34" s="1075"/>
      <c r="AG34" s="765">
        <f t="shared" si="0"/>
        <v>0</v>
      </c>
      <c r="AH34" s="268"/>
      <c r="AI34" s="437" t="e">
        <f>IF($E$34&lt;&gt;"",SUM(I34:AG34)-('POA-1'!M47/'POA-3'!$P$3),"")</f>
        <v>#REF!</v>
      </c>
      <c r="AK34" s="266">
        <f>AK18</f>
        <v>0</v>
      </c>
      <c r="AL34" s="266">
        <f t="shared" ref="AL34:BH34" si="8">AL18</f>
        <v>0</v>
      </c>
      <c r="AM34" s="266">
        <f t="shared" si="8"/>
        <v>0</v>
      </c>
      <c r="AN34" s="266">
        <f t="shared" si="8"/>
        <v>0</v>
      </c>
      <c r="AO34" s="266">
        <f t="shared" si="8"/>
        <v>0</v>
      </c>
      <c r="AP34" s="266">
        <f t="shared" si="8"/>
        <v>0</v>
      </c>
      <c r="AQ34" s="266">
        <f t="shared" si="8"/>
        <v>0</v>
      </c>
      <c r="AR34" s="266">
        <f t="shared" si="8"/>
        <v>0</v>
      </c>
      <c r="AS34" s="266">
        <f t="shared" si="8"/>
        <v>0</v>
      </c>
      <c r="AT34" s="266">
        <f t="shared" si="8"/>
        <v>0</v>
      </c>
      <c r="AU34" s="266">
        <f t="shared" si="8"/>
        <v>0</v>
      </c>
      <c r="AV34" s="266">
        <f t="shared" si="8"/>
        <v>0</v>
      </c>
      <c r="AW34" s="266">
        <f t="shared" si="8"/>
        <v>0</v>
      </c>
      <c r="AX34" s="266">
        <f t="shared" si="8"/>
        <v>0</v>
      </c>
      <c r="AY34" s="266">
        <f t="shared" si="8"/>
        <v>0</v>
      </c>
      <c r="AZ34" s="266">
        <f t="shared" si="8"/>
        <v>0</v>
      </c>
      <c r="BA34" s="266">
        <f t="shared" si="8"/>
        <v>0</v>
      </c>
      <c r="BB34" s="266">
        <f t="shared" si="8"/>
        <v>0</v>
      </c>
      <c r="BC34" s="266">
        <f t="shared" si="8"/>
        <v>0</v>
      </c>
      <c r="BD34" s="266">
        <f t="shared" si="8"/>
        <v>0</v>
      </c>
      <c r="BE34" s="266">
        <f t="shared" si="8"/>
        <v>0</v>
      </c>
      <c r="BF34" s="266">
        <f t="shared" si="8"/>
        <v>0</v>
      </c>
      <c r="BG34" s="266">
        <f t="shared" si="8"/>
        <v>0</v>
      </c>
      <c r="BH34" s="266">
        <f t="shared" si="8"/>
        <v>0</v>
      </c>
      <c r="BI34" s="767" t="e">
        <f t="shared" si="1"/>
        <v>#REF!</v>
      </c>
    </row>
    <row r="35" spans="2:61" ht="30" hidden="1" customHeight="1" x14ac:dyDescent="0.2">
      <c r="B35" s="2523"/>
      <c r="C35" s="2499"/>
      <c r="D35" s="606" t="str">
        <f>'POA-2'!I38</f>
        <v>0.2</v>
      </c>
      <c r="E35" s="432">
        <f>+'POA-1'!I48</f>
        <v>0</v>
      </c>
      <c r="F35" s="705" t="e">
        <f>'POA-3'!G35</f>
        <v>#REF!</v>
      </c>
      <c r="G35" s="711"/>
      <c r="H35" s="1060"/>
      <c r="I35" s="525"/>
      <c r="J35" s="526"/>
      <c r="K35" s="526"/>
      <c r="L35" s="526"/>
      <c r="M35" s="526"/>
      <c r="N35" s="526"/>
      <c r="O35" s="526"/>
      <c r="P35" s="526"/>
      <c r="Q35" s="526"/>
      <c r="R35" s="526"/>
      <c r="S35" s="526"/>
      <c r="T35" s="526"/>
      <c r="U35" s="526"/>
      <c r="V35" s="526"/>
      <c r="W35" s="526"/>
      <c r="X35" s="526"/>
      <c r="Y35" s="526"/>
      <c r="Z35" s="526"/>
      <c r="AA35" s="526"/>
      <c r="AB35" s="526"/>
      <c r="AC35" s="526"/>
      <c r="AD35" s="526"/>
      <c r="AE35" s="526"/>
      <c r="AF35" s="1073"/>
      <c r="AG35" s="763">
        <f t="shared" si="0"/>
        <v>0</v>
      </c>
      <c r="AH35" s="268"/>
      <c r="AI35" s="431" t="e">
        <f>IF($E$34&lt;&gt;"",SUM(I35:AG35)-('POA-1'!M48/'POA-3'!$P$3),"")</f>
        <v>#REF!</v>
      </c>
      <c r="AK35" s="1056">
        <f>CRONOGRAMA!CY60</f>
        <v>0</v>
      </c>
      <c r="AL35" s="1056">
        <f>CRONOGRAMA!CZ60</f>
        <v>0</v>
      </c>
      <c r="AM35" s="1056">
        <f>CRONOGRAMA!DA60</f>
        <v>0</v>
      </c>
      <c r="AN35" s="1056">
        <f>CRONOGRAMA!DB60</f>
        <v>0</v>
      </c>
      <c r="AO35" s="1056">
        <f>CRONOGRAMA!DC60</f>
        <v>0</v>
      </c>
      <c r="AP35" s="1056">
        <f>CRONOGRAMA!DD60</f>
        <v>0</v>
      </c>
      <c r="AQ35" s="1056">
        <f>CRONOGRAMA!DE60</f>
        <v>0</v>
      </c>
      <c r="AR35" s="1056">
        <f>CRONOGRAMA!DF60</f>
        <v>0</v>
      </c>
      <c r="AS35" s="1056">
        <f>CRONOGRAMA!DG60</f>
        <v>0</v>
      </c>
      <c r="AT35" s="1056">
        <f>CRONOGRAMA!DH60</f>
        <v>0</v>
      </c>
      <c r="AU35" s="1056">
        <f>CRONOGRAMA!DI60</f>
        <v>0</v>
      </c>
      <c r="AV35" s="1056">
        <f>CRONOGRAMA!DJ60</f>
        <v>0</v>
      </c>
      <c r="AW35" s="1056">
        <f>CRONOGRAMA!DK60</f>
        <v>0</v>
      </c>
      <c r="AX35" s="1056">
        <f>CRONOGRAMA!DL60</f>
        <v>0</v>
      </c>
      <c r="AY35" s="1056">
        <f>CRONOGRAMA!DM60</f>
        <v>0</v>
      </c>
      <c r="AZ35" s="1056">
        <f>CRONOGRAMA!DN60</f>
        <v>0</v>
      </c>
      <c r="BA35" s="1056">
        <f>CRONOGRAMA!DO60</f>
        <v>0</v>
      </c>
      <c r="BB35" s="1056">
        <f>CRONOGRAMA!DP60</f>
        <v>0</v>
      </c>
      <c r="BC35" s="1056">
        <f>CRONOGRAMA!DQ60</f>
        <v>0</v>
      </c>
      <c r="BD35" s="1056">
        <f>CRONOGRAMA!DR60</f>
        <v>0</v>
      </c>
      <c r="BE35" s="1056">
        <f>CRONOGRAMA!DS60</f>
        <v>0</v>
      </c>
      <c r="BF35" s="1056">
        <f>CRONOGRAMA!DT60</f>
        <v>0</v>
      </c>
      <c r="BG35" s="1056">
        <f>CRONOGRAMA!DU60</f>
        <v>0</v>
      </c>
      <c r="BH35" s="1056">
        <f>CRONOGRAMA!DV60</f>
        <v>0</v>
      </c>
      <c r="BI35" s="767" t="e">
        <f t="shared" si="1"/>
        <v>#REF!</v>
      </c>
    </row>
    <row r="36" spans="2:61" ht="30" hidden="1" customHeight="1" thickBot="1" x14ac:dyDescent="0.25">
      <c r="B36" s="2524"/>
      <c r="C36" s="2502"/>
      <c r="D36" s="606" t="str">
        <f>'POA-2'!I39</f>
        <v>0.3</v>
      </c>
      <c r="E36" s="433">
        <f>+'POA-1'!I49</f>
        <v>0</v>
      </c>
      <c r="F36" s="706" t="e">
        <f>'POA-3'!G36</f>
        <v>#REF!</v>
      </c>
      <c r="G36" s="712"/>
      <c r="H36" s="1061"/>
      <c r="I36" s="531"/>
      <c r="J36" s="532"/>
      <c r="K36" s="532"/>
      <c r="L36" s="532"/>
      <c r="M36" s="532"/>
      <c r="N36" s="532"/>
      <c r="O36" s="532"/>
      <c r="P36" s="532"/>
      <c r="Q36" s="532"/>
      <c r="R36" s="532"/>
      <c r="S36" s="532"/>
      <c r="T36" s="532"/>
      <c r="U36" s="532"/>
      <c r="V36" s="532"/>
      <c r="W36" s="532"/>
      <c r="X36" s="532"/>
      <c r="Y36" s="532"/>
      <c r="Z36" s="532"/>
      <c r="AA36" s="532"/>
      <c r="AB36" s="532"/>
      <c r="AC36" s="532"/>
      <c r="AD36" s="532"/>
      <c r="AE36" s="532"/>
      <c r="AF36" s="1076"/>
      <c r="AG36" s="766">
        <f t="shared" si="0"/>
        <v>0</v>
      </c>
      <c r="AH36" s="268"/>
      <c r="AI36" s="438" t="e">
        <f>IF($E$34&lt;&gt;"",SUM(I36:AG36)-('POA-1'!M49/'POA-3'!$P$3),"")</f>
        <v>#REF!</v>
      </c>
      <c r="AK36" s="1056">
        <f>AK21</f>
        <v>0</v>
      </c>
      <c r="AL36" s="1056">
        <f t="shared" ref="AL36:BH36" si="9">AL21</f>
        <v>0</v>
      </c>
      <c r="AM36" s="1056">
        <f t="shared" si="9"/>
        <v>0</v>
      </c>
      <c r="AN36" s="1056">
        <f t="shared" si="9"/>
        <v>0</v>
      </c>
      <c r="AO36" s="1056">
        <f t="shared" si="9"/>
        <v>0</v>
      </c>
      <c r="AP36" s="1056">
        <f t="shared" si="9"/>
        <v>0</v>
      </c>
      <c r="AQ36" s="1056">
        <f t="shared" si="9"/>
        <v>0</v>
      </c>
      <c r="AR36" s="1056">
        <f t="shared" si="9"/>
        <v>0</v>
      </c>
      <c r="AS36" s="1056">
        <f t="shared" si="9"/>
        <v>0</v>
      </c>
      <c r="AT36" s="1056">
        <f t="shared" si="9"/>
        <v>0</v>
      </c>
      <c r="AU36" s="1056">
        <f t="shared" si="9"/>
        <v>0</v>
      </c>
      <c r="AV36" s="1056">
        <f t="shared" si="9"/>
        <v>0</v>
      </c>
      <c r="AW36" s="1056">
        <f t="shared" si="9"/>
        <v>0</v>
      </c>
      <c r="AX36" s="1056">
        <f t="shared" si="9"/>
        <v>0</v>
      </c>
      <c r="AY36" s="1056">
        <f t="shared" si="9"/>
        <v>0</v>
      </c>
      <c r="AZ36" s="1056">
        <f t="shared" si="9"/>
        <v>0</v>
      </c>
      <c r="BA36" s="1056">
        <f t="shared" si="9"/>
        <v>0</v>
      </c>
      <c r="BB36" s="1056">
        <f t="shared" si="9"/>
        <v>0</v>
      </c>
      <c r="BC36" s="1056">
        <f t="shared" si="9"/>
        <v>0</v>
      </c>
      <c r="BD36" s="1056">
        <f t="shared" si="9"/>
        <v>0</v>
      </c>
      <c r="BE36" s="1056">
        <f t="shared" si="9"/>
        <v>0</v>
      </c>
      <c r="BF36" s="1056">
        <f t="shared" si="9"/>
        <v>0</v>
      </c>
      <c r="BG36" s="1056">
        <f t="shared" si="9"/>
        <v>0</v>
      </c>
      <c r="BH36" s="1056">
        <f t="shared" si="9"/>
        <v>0</v>
      </c>
      <c r="BI36" s="767" t="e">
        <f t="shared" si="1"/>
        <v>#REF!</v>
      </c>
    </row>
    <row r="37" spans="2:61" ht="30" hidden="1" customHeight="1" x14ac:dyDescent="0.2">
      <c r="B37" s="2522" t="str">
        <f>'POA-1'!D50</f>
        <v>.1</v>
      </c>
      <c r="C37" s="2498">
        <f>+'POA-1'!E50</f>
        <v>0</v>
      </c>
      <c r="D37" s="608" t="str">
        <f>'POA-2'!I41</f>
        <v>0.1</v>
      </c>
      <c r="E37" s="435">
        <f>+'POA-1'!I50</f>
        <v>0</v>
      </c>
      <c r="F37" s="707" t="e">
        <f>'POA-3'!G37</f>
        <v>#REF!</v>
      </c>
      <c r="G37" s="713"/>
      <c r="H37" s="1062"/>
      <c r="I37" s="523"/>
      <c r="J37" s="524"/>
      <c r="K37" s="524"/>
      <c r="L37" s="524"/>
      <c r="M37" s="524"/>
      <c r="N37" s="524"/>
      <c r="O37" s="524"/>
      <c r="P37" s="524"/>
      <c r="Q37" s="524"/>
      <c r="R37" s="524"/>
      <c r="S37" s="524"/>
      <c r="T37" s="524"/>
      <c r="U37" s="524"/>
      <c r="V37" s="524"/>
      <c r="W37" s="524"/>
      <c r="X37" s="524"/>
      <c r="Y37" s="524"/>
      <c r="Z37" s="524"/>
      <c r="AA37" s="524"/>
      <c r="AB37" s="524"/>
      <c r="AC37" s="524"/>
      <c r="AD37" s="524"/>
      <c r="AE37" s="524"/>
      <c r="AF37" s="1072"/>
      <c r="AG37" s="762">
        <f t="shared" si="0"/>
        <v>0</v>
      </c>
      <c r="AH37" s="268"/>
      <c r="AI37" s="431" t="e">
        <f>IF($E$37&lt;&gt;"",SUM(I37:AG37)-('POA-1'!M50/'POA-3'!$P$3),"")</f>
        <v>#REF!</v>
      </c>
      <c r="AK37" s="266">
        <f>AK18</f>
        <v>0</v>
      </c>
      <c r="AL37" s="266">
        <f t="shared" ref="AL37:BH37" si="10">AL18</f>
        <v>0</v>
      </c>
      <c r="AM37" s="266">
        <f t="shared" si="10"/>
        <v>0</v>
      </c>
      <c r="AN37" s="266">
        <f t="shared" si="10"/>
        <v>0</v>
      </c>
      <c r="AO37" s="266">
        <f t="shared" si="10"/>
        <v>0</v>
      </c>
      <c r="AP37" s="266">
        <f t="shared" si="10"/>
        <v>0</v>
      </c>
      <c r="AQ37" s="266">
        <f t="shared" si="10"/>
        <v>0</v>
      </c>
      <c r="AR37" s="266">
        <f t="shared" si="10"/>
        <v>0</v>
      </c>
      <c r="AS37" s="266">
        <f t="shared" si="10"/>
        <v>0</v>
      </c>
      <c r="AT37" s="266">
        <f t="shared" si="10"/>
        <v>0</v>
      </c>
      <c r="AU37" s="266">
        <f t="shared" si="10"/>
        <v>0</v>
      </c>
      <c r="AV37" s="266">
        <f t="shared" si="10"/>
        <v>0</v>
      </c>
      <c r="AW37" s="266">
        <f t="shared" si="10"/>
        <v>0</v>
      </c>
      <c r="AX37" s="266">
        <f t="shared" si="10"/>
        <v>0</v>
      </c>
      <c r="AY37" s="266">
        <f t="shared" si="10"/>
        <v>0</v>
      </c>
      <c r="AZ37" s="266">
        <f t="shared" si="10"/>
        <v>0</v>
      </c>
      <c r="BA37" s="266">
        <f t="shared" si="10"/>
        <v>0</v>
      </c>
      <c r="BB37" s="266">
        <f t="shared" si="10"/>
        <v>0</v>
      </c>
      <c r="BC37" s="266">
        <f t="shared" si="10"/>
        <v>0</v>
      </c>
      <c r="BD37" s="266">
        <f t="shared" si="10"/>
        <v>0</v>
      </c>
      <c r="BE37" s="266">
        <f t="shared" si="10"/>
        <v>0</v>
      </c>
      <c r="BF37" s="266">
        <f t="shared" si="10"/>
        <v>0</v>
      </c>
      <c r="BG37" s="266">
        <f t="shared" si="10"/>
        <v>0</v>
      </c>
      <c r="BH37" s="266">
        <f t="shared" si="10"/>
        <v>0</v>
      </c>
      <c r="BI37" s="767" t="e">
        <f t="shared" si="1"/>
        <v>#REF!</v>
      </c>
    </row>
    <row r="38" spans="2:61" ht="30" hidden="1" customHeight="1" x14ac:dyDescent="0.2">
      <c r="B38" s="2523"/>
      <c r="C38" s="2499"/>
      <c r="D38" s="609" t="str">
        <f>'POA-2'!I42</f>
        <v>0.2</v>
      </c>
      <c r="E38" s="432">
        <f>+'POA-1'!I51</f>
        <v>0</v>
      </c>
      <c r="F38" s="705" t="e">
        <f>'POA-3'!G38</f>
        <v>#REF!</v>
      </c>
      <c r="G38" s="711"/>
      <c r="H38" s="1060"/>
      <c r="I38" s="525"/>
      <c r="J38" s="526"/>
      <c r="K38" s="526"/>
      <c r="L38" s="526"/>
      <c r="M38" s="526"/>
      <c r="N38" s="526"/>
      <c r="O38" s="526"/>
      <c r="P38" s="526"/>
      <c r="Q38" s="526"/>
      <c r="R38" s="526"/>
      <c r="S38" s="526"/>
      <c r="T38" s="526"/>
      <c r="U38" s="526"/>
      <c r="V38" s="526"/>
      <c r="W38" s="526"/>
      <c r="X38" s="526"/>
      <c r="Y38" s="526"/>
      <c r="Z38" s="526"/>
      <c r="AA38" s="526"/>
      <c r="AB38" s="526"/>
      <c r="AC38" s="526"/>
      <c r="AD38" s="526"/>
      <c r="AE38" s="526"/>
      <c r="AF38" s="1073"/>
      <c r="AG38" s="763">
        <f t="shared" si="0"/>
        <v>0</v>
      </c>
      <c r="AH38" s="268"/>
      <c r="AI38" s="431" t="e">
        <f>IF($E$37&lt;&gt;"",SUM(I38:AG38)-('POA-1'!M51/'POA-3'!$P$3),"")</f>
        <v>#REF!</v>
      </c>
      <c r="AK38" s="1056">
        <f>CRONOGRAMA!CY67</f>
        <v>0</v>
      </c>
      <c r="AL38" s="1056">
        <f>CRONOGRAMA!CZ67</f>
        <v>0</v>
      </c>
      <c r="AM38" s="1056">
        <f>CRONOGRAMA!DA67</f>
        <v>0</v>
      </c>
      <c r="AN38" s="1056">
        <f>CRONOGRAMA!DB67</f>
        <v>0</v>
      </c>
      <c r="AO38" s="1056">
        <f>CRONOGRAMA!DC67</f>
        <v>0</v>
      </c>
      <c r="AP38" s="1056">
        <f>CRONOGRAMA!DD67</f>
        <v>0</v>
      </c>
      <c r="AQ38" s="1056">
        <f>CRONOGRAMA!DE67</f>
        <v>0</v>
      </c>
      <c r="AR38" s="1056">
        <f>CRONOGRAMA!DF67</f>
        <v>0</v>
      </c>
      <c r="AS38" s="1056">
        <f>CRONOGRAMA!DG67</f>
        <v>0</v>
      </c>
      <c r="AT38" s="1056">
        <f>CRONOGRAMA!DH67</f>
        <v>0</v>
      </c>
      <c r="AU38" s="1056">
        <f>CRONOGRAMA!DI67</f>
        <v>0</v>
      </c>
      <c r="AV38" s="1056">
        <f>CRONOGRAMA!DJ67</f>
        <v>0</v>
      </c>
      <c r="AW38" s="1056">
        <f>CRONOGRAMA!DK67</f>
        <v>0</v>
      </c>
      <c r="AX38" s="1056">
        <f>CRONOGRAMA!DL67</f>
        <v>0</v>
      </c>
      <c r="AY38" s="1056">
        <f>CRONOGRAMA!DM67</f>
        <v>0</v>
      </c>
      <c r="AZ38" s="1056">
        <f>CRONOGRAMA!DN67</f>
        <v>0</v>
      </c>
      <c r="BA38" s="1056">
        <f>CRONOGRAMA!DO67</f>
        <v>0</v>
      </c>
      <c r="BB38" s="1056">
        <f>CRONOGRAMA!DP67</f>
        <v>0</v>
      </c>
      <c r="BC38" s="1056">
        <f>CRONOGRAMA!DQ67</f>
        <v>0</v>
      </c>
      <c r="BD38" s="1056">
        <f>CRONOGRAMA!DR67</f>
        <v>0</v>
      </c>
      <c r="BE38" s="1056">
        <f>CRONOGRAMA!DS67</f>
        <v>0</v>
      </c>
      <c r="BF38" s="1056">
        <f>CRONOGRAMA!DT67</f>
        <v>0</v>
      </c>
      <c r="BG38" s="1056">
        <f>CRONOGRAMA!DU67</f>
        <v>0</v>
      </c>
      <c r="BH38" s="1056">
        <f>CRONOGRAMA!DV67</f>
        <v>0</v>
      </c>
      <c r="BI38" s="767" t="e">
        <f t="shared" si="1"/>
        <v>#REF!</v>
      </c>
    </row>
    <row r="39" spans="2:61" ht="30" hidden="1" customHeight="1" x14ac:dyDescent="0.2">
      <c r="B39" s="2523"/>
      <c r="C39" s="2499"/>
      <c r="D39" s="609" t="str">
        <f>'POA-2'!I43</f>
        <v>0.3</v>
      </c>
      <c r="E39" s="432">
        <f>+'POA-1'!I52</f>
        <v>0</v>
      </c>
      <c r="F39" s="705">
        <f>'POA-3'!G39</f>
        <v>0</v>
      </c>
      <c r="G39" s="711"/>
      <c r="H39" s="1060"/>
      <c r="I39" s="525"/>
      <c r="J39" s="526"/>
      <c r="K39" s="526"/>
      <c r="L39" s="526"/>
      <c r="M39" s="526"/>
      <c r="N39" s="526"/>
      <c r="O39" s="526"/>
      <c r="P39" s="526"/>
      <c r="Q39" s="526"/>
      <c r="R39" s="526"/>
      <c r="S39" s="526"/>
      <c r="T39" s="526"/>
      <c r="U39" s="526"/>
      <c r="V39" s="526"/>
      <c r="W39" s="526"/>
      <c r="X39" s="526"/>
      <c r="Y39" s="526"/>
      <c r="Z39" s="526"/>
      <c r="AA39" s="526"/>
      <c r="AB39" s="526"/>
      <c r="AC39" s="526"/>
      <c r="AD39" s="526"/>
      <c r="AE39" s="526"/>
      <c r="AF39" s="1073"/>
      <c r="AG39" s="763">
        <f t="shared" si="0"/>
        <v>0</v>
      </c>
      <c r="AH39" s="268"/>
      <c r="AI39" s="431">
        <f>IF($E$37&lt;&gt;"",SUM(I39:AG39)-('POA-1'!M52/'POA-3'!$P$3),"")</f>
        <v>0</v>
      </c>
      <c r="AK39" s="1056">
        <f>CRONOGRAMA!CY97</f>
        <v>0</v>
      </c>
      <c r="AL39" s="1056">
        <f>CRONOGRAMA!CZ97</f>
        <v>0</v>
      </c>
      <c r="AM39" s="1056">
        <f>CRONOGRAMA!DA97</f>
        <v>0</v>
      </c>
      <c r="AN39" s="1056">
        <f>CRONOGRAMA!DB97</f>
        <v>0</v>
      </c>
      <c r="AO39" s="1056">
        <f>CRONOGRAMA!DC97</f>
        <v>0</v>
      </c>
      <c r="AP39" s="1056">
        <f>CRONOGRAMA!DD97</f>
        <v>0</v>
      </c>
      <c r="AQ39" s="1056">
        <f>CRONOGRAMA!DE97</f>
        <v>0</v>
      </c>
      <c r="AR39" s="1056">
        <f>CRONOGRAMA!DF97</f>
        <v>0</v>
      </c>
      <c r="AS39" s="1056">
        <f>CRONOGRAMA!DG97</f>
        <v>0</v>
      </c>
      <c r="AT39" s="1056">
        <f>CRONOGRAMA!DH97</f>
        <v>0</v>
      </c>
      <c r="AU39" s="1056">
        <f>CRONOGRAMA!DI97</f>
        <v>0</v>
      </c>
      <c r="AV39" s="1056">
        <f>CRONOGRAMA!DJ97</f>
        <v>0</v>
      </c>
      <c r="AW39" s="1056">
        <f>CRONOGRAMA!DK97</f>
        <v>0</v>
      </c>
      <c r="AX39" s="1056">
        <f>CRONOGRAMA!DL97</f>
        <v>0</v>
      </c>
      <c r="AY39" s="1056">
        <f>CRONOGRAMA!DM97</f>
        <v>0</v>
      </c>
      <c r="AZ39" s="1056">
        <f>CRONOGRAMA!DN97</f>
        <v>0</v>
      </c>
      <c r="BA39" s="1056">
        <f>CRONOGRAMA!DO97</f>
        <v>0</v>
      </c>
      <c r="BB39" s="1056">
        <f>CRONOGRAMA!DP97</f>
        <v>0</v>
      </c>
      <c r="BC39" s="1056">
        <f>CRONOGRAMA!DQ97</f>
        <v>0</v>
      </c>
      <c r="BD39" s="1056">
        <f>CRONOGRAMA!DR97</f>
        <v>0</v>
      </c>
      <c r="BE39" s="1056">
        <f>CRONOGRAMA!DS97</f>
        <v>0</v>
      </c>
      <c r="BF39" s="1056">
        <f>CRONOGRAMA!DT97</f>
        <v>0</v>
      </c>
      <c r="BG39" s="1056">
        <f>CRONOGRAMA!DU97</f>
        <v>0</v>
      </c>
      <c r="BH39" s="1056">
        <f>CRONOGRAMA!DV97</f>
        <v>0</v>
      </c>
      <c r="BI39" s="767">
        <f t="shared" si="1"/>
        <v>0</v>
      </c>
    </row>
    <row r="40" spans="2:61" ht="30" hidden="1" customHeight="1" thickBot="1" x14ac:dyDescent="0.25">
      <c r="B40" s="2524"/>
      <c r="C40" s="2500"/>
      <c r="D40" s="610" t="str">
        <f>'POA-2'!I44</f>
        <v>0.4</v>
      </c>
      <c r="E40" s="436">
        <f>+'POA-1'!I53</f>
        <v>0</v>
      </c>
      <c r="F40" s="708" t="e">
        <f>'POA-3'!G40</f>
        <v>#REF!</v>
      </c>
      <c r="G40" s="714"/>
      <c r="H40" s="1063"/>
      <c r="I40" s="527"/>
      <c r="J40" s="528"/>
      <c r="K40" s="528"/>
      <c r="L40" s="528"/>
      <c r="M40" s="528"/>
      <c r="N40" s="528"/>
      <c r="O40" s="528"/>
      <c r="P40" s="528"/>
      <c r="Q40" s="528"/>
      <c r="R40" s="528"/>
      <c r="S40" s="528"/>
      <c r="T40" s="528"/>
      <c r="U40" s="528"/>
      <c r="V40" s="528"/>
      <c r="W40" s="528"/>
      <c r="X40" s="528"/>
      <c r="Y40" s="528"/>
      <c r="Z40" s="528"/>
      <c r="AA40" s="528"/>
      <c r="AB40" s="528"/>
      <c r="AC40" s="528"/>
      <c r="AD40" s="528"/>
      <c r="AE40" s="528"/>
      <c r="AF40" s="1074"/>
      <c r="AG40" s="764">
        <f t="shared" si="0"/>
        <v>0</v>
      </c>
      <c r="AH40" s="268"/>
      <c r="AI40" s="434" t="e">
        <f>IF($E$37&lt;&gt;"",SUM(I40:AG40)-('POA-1'!M53/'POA-3'!$P$3),"")</f>
        <v>#REF!</v>
      </c>
      <c r="AK40" s="1056">
        <f>AK21</f>
        <v>0</v>
      </c>
      <c r="AL40" s="1056">
        <f t="shared" ref="AL40:BH40" si="11">AL21</f>
        <v>0</v>
      </c>
      <c r="AM40" s="1056">
        <f t="shared" si="11"/>
        <v>0</v>
      </c>
      <c r="AN40" s="1056">
        <f t="shared" si="11"/>
        <v>0</v>
      </c>
      <c r="AO40" s="1056">
        <f t="shared" si="11"/>
        <v>0</v>
      </c>
      <c r="AP40" s="1056">
        <f t="shared" si="11"/>
        <v>0</v>
      </c>
      <c r="AQ40" s="1056">
        <f t="shared" si="11"/>
        <v>0</v>
      </c>
      <c r="AR40" s="1056">
        <f t="shared" si="11"/>
        <v>0</v>
      </c>
      <c r="AS40" s="1056">
        <f t="shared" si="11"/>
        <v>0</v>
      </c>
      <c r="AT40" s="1056">
        <f t="shared" si="11"/>
        <v>0</v>
      </c>
      <c r="AU40" s="1056">
        <f t="shared" si="11"/>
        <v>0</v>
      </c>
      <c r="AV40" s="1056">
        <f t="shared" si="11"/>
        <v>0</v>
      </c>
      <c r="AW40" s="1056">
        <f t="shared" si="11"/>
        <v>0</v>
      </c>
      <c r="AX40" s="1056">
        <f t="shared" si="11"/>
        <v>0</v>
      </c>
      <c r="AY40" s="1056">
        <f t="shared" si="11"/>
        <v>0</v>
      </c>
      <c r="AZ40" s="1056">
        <f t="shared" si="11"/>
        <v>0</v>
      </c>
      <c r="BA40" s="1056">
        <f t="shared" si="11"/>
        <v>0</v>
      </c>
      <c r="BB40" s="1056">
        <f t="shared" si="11"/>
        <v>0</v>
      </c>
      <c r="BC40" s="1056">
        <f t="shared" si="11"/>
        <v>0</v>
      </c>
      <c r="BD40" s="1056">
        <f t="shared" si="11"/>
        <v>0</v>
      </c>
      <c r="BE40" s="1056">
        <f t="shared" si="11"/>
        <v>0</v>
      </c>
      <c r="BF40" s="1056">
        <f t="shared" si="11"/>
        <v>0</v>
      </c>
      <c r="BG40" s="1056">
        <f t="shared" si="11"/>
        <v>0</v>
      </c>
      <c r="BH40" s="1056">
        <f t="shared" si="11"/>
        <v>0</v>
      </c>
      <c r="BI40" s="767" t="e">
        <f t="shared" si="1"/>
        <v>#REF!</v>
      </c>
    </row>
    <row r="41" spans="2:61" ht="30" hidden="1" customHeight="1" x14ac:dyDescent="0.2">
      <c r="B41" s="2522" t="str">
        <f>'POA-1'!D54</f>
        <v>.1</v>
      </c>
      <c r="C41" s="2501" t="str">
        <f>+'POA-1'!E54</f>
        <v>Aislamiento con material vegetal</v>
      </c>
      <c r="D41" s="611" t="str">
        <f>'POA-2'!I46</f>
        <v>0.1</v>
      </c>
      <c r="E41" s="430">
        <f>+'POA-1'!I54</f>
        <v>0</v>
      </c>
      <c r="F41" s="704" t="e">
        <f>'POA-3'!G41</f>
        <v>#REF!</v>
      </c>
      <c r="G41" s="710"/>
      <c r="H41" s="1059"/>
      <c r="I41" s="523"/>
      <c r="J41" s="524"/>
      <c r="K41" s="524"/>
      <c r="L41" s="524"/>
      <c r="M41" s="524"/>
      <c r="N41" s="524"/>
      <c r="O41" s="524"/>
      <c r="P41" s="524"/>
      <c r="Q41" s="524"/>
      <c r="R41" s="524"/>
      <c r="S41" s="524"/>
      <c r="T41" s="524"/>
      <c r="U41" s="524"/>
      <c r="V41" s="524"/>
      <c r="W41" s="524"/>
      <c r="X41" s="524"/>
      <c r="Y41" s="524"/>
      <c r="Z41" s="524"/>
      <c r="AA41" s="524"/>
      <c r="AB41" s="524"/>
      <c r="AC41" s="524"/>
      <c r="AD41" s="524"/>
      <c r="AE41" s="524"/>
      <c r="AF41" s="1072"/>
      <c r="AG41" s="765">
        <f t="shared" si="0"/>
        <v>0</v>
      </c>
      <c r="AH41" s="268"/>
      <c r="AI41" s="431" t="e">
        <f>IF($E$41&lt;&gt;"",SUM(I41:AG41)-('POA-1'!M54/'POA-3'!$P$3),"")</f>
        <v>#REF!</v>
      </c>
      <c r="AK41" s="266">
        <f>AK18</f>
        <v>0</v>
      </c>
      <c r="AL41" s="266">
        <f t="shared" ref="AL41:BH41" si="12">AL18</f>
        <v>0</v>
      </c>
      <c r="AM41" s="266">
        <f t="shared" si="12"/>
        <v>0</v>
      </c>
      <c r="AN41" s="266">
        <f t="shared" si="12"/>
        <v>0</v>
      </c>
      <c r="AO41" s="266">
        <f t="shared" si="12"/>
        <v>0</v>
      </c>
      <c r="AP41" s="266">
        <f t="shared" si="12"/>
        <v>0</v>
      </c>
      <c r="AQ41" s="266">
        <f t="shared" si="12"/>
        <v>0</v>
      </c>
      <c r="AR41" s="266">
        <f t="shared" si="12"/>
        <v>0</v>
      </c>
      <c r="AS41" s="266">
        <f t="shared" si="12"/>
        <v>0</v>
      </c>
      <c r="AT41" s="266">
        <f t="shared" si="12"/>
        <v>0</v>
      </c>
      <c r="AU41" s="266">
        <f t="shared" si="12"/>
        <v>0</v>
      </c>
      <c r="AV41" s="266">
        <f t="shared" si="12"/>
        <v>0</v>
      </c>
      <c r="AW41" s="266">
        <f t="shared" si="12"/>
        <v>0</v>
      </c>
      <c r="AX41" s="266">
        <f t="shared" si="12"/>
        <v>0</v>
      </c>
      <c r="AY41" s="266">
        <f t="shared" si="12"/>
        <v>0</v>
      </c>
      <c r="AZ41" s="266">
        <f t="shared" si="12"/>
        <v>0</v>
      </c>
      <c r="BA41" s="266">
        <f t="shared" si="12"/>
        <v>0</v>
      </c>
      <c r="BB41" s="266">
        <f t="shared" si="12"/>
        <v>0</v>
      </c>
      <c r="BC41" s="266">
        <f t="shared" si="12"/>
        <v>0</v>
      </c>
      <c r="BD41" s="266">
        <f t="shared" si="12"/>
        <v>0</v>
      </c>
      <c r="BE41" s="266">
        <f t="shared" si="12"/>
        <v>0</v>
      </c>
      <c r="BF41" s="266">
        <f t="shared" si="12"/>
        <v>0</v>
      </c>
      <c r="BG41" s="266">
        <f t="shared" si="12"/>
        <v>0</v>
      </c>
      <c r="BH41" s="266">
        <f t="shared" si="12"/>
        <v>0</v>
      </c>
      <c r="BI41" s="767" t="e">
        <f t="shared" si="1"/>
        <v>#REF!</v>
      </c>
    </row>
    <row r="42" spans="2:61" ht="30" hidden="1" customHeight="1" x14ac:dyDescent="0.2">
      <c r="B42" s="2523"/>
      <c r="C42" s="2499"/>
      <c r="D42" s="609" t="str">
        <f>'POA-2'!I47</f>
        <v>0.2</v>
      </c>
      <c r="E42" s="432">
        <f>+'POA-1'!I55</f>
        <v>0</v>
      </c>
      <c r="F42" s="705" t="e">
        <f>'POA-3'!G42</f>
        <v>#REF!</v>
      </c>
      <c r="G42" s="711"/>
      <c r="H42" s="1060"/>
      <c r="I42" s="525"/>
      <c r="J42" s="526"/>
      <c r="K42" s="526"/>
      <c r="L42" s="526"/>
      <c r="M42" s="526"/>
      <c r="N42" s="526"/>
      <c r="O42" s="526"/>
      <c r="P42" s="526"/>
      <c r="Q42" s="526"/>
      <c r="R42" s="526"/>
      <c r="S42" s="526"/>
      <c r="T42" s="526"/>
      <c r="U42" s="526"/>
      <c r="V42" s="526"/>
      <c r="W42" s="526"/>
      <c r="X42" s="526"/>
      <c r="Y42" s="526"/>
      <c r="Z42" s="526"/>
      <c r="AA42" s="526"/>
      <c r="AB42" s="526"/>
      <c r="AC42" s="526"/>
      <c r="AD42" s="526"/>
      <c r="AE42" s="526"/>
      <c r="AF42" s="1073"/>
      <c r="AG42" s="763">
        <f t="shared" si="0"/>
        <v>0</v>
      </c>
      <c r="AH42" s="268"/>
      <c r="AI42" s="431" t="e">
        <f>IF($E$41&lt;&gt;"",SUM(I42:AG42)-('POA-1'!M55/'POA-3'!$P$3),"")</f>
        <v>#REF!</v>
      </c>
      <c r="AK42" s="1056">
        <f>CRONOGRAMA!CY74</f>
        <v>0</v>
      </c>
      <c r="AL42" s="1056">
        <f>CRONOGRAMA!CZ74</f>
        <v>0</v>
      </c>
      <c r="AM42" s="1056">
        <f>CRONOGRAMA!DA74</f>
        <v>0</v>
      </c>
      <c r="AN42" s="1056">
        <f>CRONOGRAMA!DB74</f>
        <v>0</v>
      </c>
      <c r="AO42" s="1056">
        <f>CRONOGRAMA!DC74</f>
        <v>0</v>
      </c>
      <c r="AP42" s="1056">
        <f>CRONOGRAMA!DD74</f>
        <v>0</v>
      </c>
      <c r="AQ42" s="1056">
        <f>CRONOGRAMA!DE74</f>
        <v>0</v>
      </c>
      <c r="AR42" s="1056">
        <f>CRONOGRAMA!DF74</f>
        <v>0</v>
      </c>
      <c r="AS42" s="1056">
        <f>CRONOGRAMA!DG74</f>
        <v>0</v>
      </c>
      <c r="AT42" s="1056">
        <f>CRONOGRAMA!DH74</f>
        <v>0</v>
      </c>
      <c r="AU42" s="1056">
        <f>CRONOGRAMA!DI74</f>
        <v>0</v>
      </c>
      <c r="AV42" s="1056">
        <f>CRONOGRAMA!DJ74</f>
        <v>0</v>
      </c>
      <c r="AW42" s="1056">
        <f>CRONOGRAMA!DK74</f>
        <v>0</v>
      </c>
      <c r="AX42" s="1056">
        <f>CRONOGRAMA!DL74</f>
        <v>0</v>
      </c>
      <c r="AY42" s="1056">
        <f>CRONOGRAMA!DM74</f>
        <v>0</v>
      </c>
      <c r="AZ42" s="1056">
        <f>CRONOGRAMA!DN74</f>
        <v>0</v>
      </c>
      <c r="BA42" s="1056">
        <f>CRONOGRAMA!DO74</f>
        <v>0</v>
      </c>
      <c r="BB42" s="1056">
        <f>CRONOGRAMA!DP74</f>
        <v>0</v>
      </c>
      <c r="BC42" s="1056">
        <f>CRONOGRAMA!DQ74</f>
        <v>0</v>
      </c>
      <c r="BD42" s="1056">
        <f>CRONOGRAMA!DR74</f>
        <v>0</v>
      </c>
      <c r="BE42" s="1056">
        <f>CRONOGRAMA!DS74</f>
        <v>0</v>
      </c>
      <c r="BF42" s="1056">
        <f>CRONOGRAMA!DT74</f>
        <v>0</v>
      </c>
      <c r="BG42" s="1056">
        <f>CRONOGRAMA!DU74</f>
        <v>0</v>
      </c>
      <c r="BH42" s="1056">
        <f>CRONOGRAMA!DV74</f>
        <v>0</v>
      </c>
      <c r="BI42" s="767" t="e">
        <f t="shared" si="1"/>
        <v>#REF!</v>
      </c>
    </row>
    <row r="43" spans="2:61" ht="30" hidden="1" customHeight="1" thickBot="1" x14ac:dyDescent="0.25">
      <c r="B43" s="2524"/>
      <c r="C43" s="2502"/>
      <c r="D43" s="610" t="str">
        <f>'POA-2'!I48</f>
        <v>0.3</v>
      </c>
      <c r="E43" s="433">
        <f>+'POA-1'!I56</f>
        <v>0</v>
      </c>
      <c r="F43" s="706" t="e">
        <f>'POA-3'!G43</f>
        <v>#REF!</v>
      </c>
      <c r="G43" s="712"/>
      <c r="H43" s="1061"/>
      <c r="I43" s="527"/>
      <c r="J43" s="528"/>
      <c r="K43" s="528"/>
      <c r="L43" s="528"/>
      <c r="M43" s="528"/>
      <c r="N43" s="528"/>
      <c r="O43" s="528"/>
      <c r="P43" s="528"/>
      <c r="Q43" s="528"/>
      <c r="R43" s="528"/>
      <c r="S43" s="528"/>
      <c r="T43" s="528"/>
      <c r="U43" s="528"/>
      <c r="V43" s="528"/>
      <c r="W43" s="528"/>
      <c r="X43" s="528"/>
      <c r="Y43" s="528"/>
      <c r="Z43" s="528"/>
      <c r="AA43" s="528"/>
      <c r="AB43" s="528"/>
      <c r="AC43" s="528"/>
      <c r="AD43" s="528"/>
      <c r="AE43" s="528"/>
      <c r="AF43" s="1074"/>
      <c r="AG43" s="764">
        <f t="shared" si="0"/>
        <v>0</v>
      </c>
      <c r="AH43" s="268"/>
      <c r="AI43" s="434" t="e">
        <f>IF($E$41&lt;&gt;"",SUM(I43:AG43)-('POA-1'!M56/'POA-3'!$P$3),"")</f>
        <v>#REF!</v>
      </c>
      <c r="AK43" s="1056">
        <f>AK21</f>
        <v>0</v>
      </c>
      <c r="AL43" s="1056">
        <f t="shared" ref="AL43:BH43" si="13">AL21</f>
        <v>0</v>
      </c>
      <c r="AM43" s="1056">
        <f t="shared" si="13"/>
        <v>0</v>
      </c>
      <c r="AN43" s="1056">
        <f t="shared" si="13"/>
        <v>0</v>
      </c>
      <c r="AO43" s="1056">
        <f t="shared" si="13"/>
        <v>0</v>
      </c>
      <c r="AP43" s="1056">
        <f t="shared" si="13"/>
        <v>0</v>
      </c>
      <c r="AQ43" s="1056">
        <f t="shared" si="13"/>
        <v>0</v>
      </c>
      <c r="AR43" s="1056">
        <f t="shared" si="13"/>
        <v>0</v>
      </c>
      <c r="AS43" s="1056">
        <f t="shared" si="13"/>
        <v>0</v>
      </c>
      <c r="AT43" s="1056">
        <f t="shared" si="13"/>
        <v>0</v>
      </c>
      <c r="AU43" s="1056">
        <f t="shared" si="13"/>
        <v>0</v>
      </c>
      <c r="AV43" s="1056">
        <f t="shared" si="13"/>
        <v>0</v>
      </c>
      <c r="AW43" s="1056">
        <f t="shared" si="13"/>
        <v>0</v>
      </c>
      <c r="AX43" s="1056">
        <f t="shared" si="13"/>
        <v>0</v>
      </c>
      <c r="AY43" s="1056">
        <f t="shared" si="13"/>
        <v>0</v>
      </c>
      <c r="AZ43" s="1056">
        <f t="shared" si="13"/>
        <v>0</v>
      </c>
      <c r="BA43" s="1056">
        <f t="shared" si="13"/>
        <v>0</v>
      </c>
      <c r="BB43" s="1056">
        <f t="shared" si="13"/>
        <v>0</v>
      </c>
      <c r="BC43" s="1056">
        <f t="shared" si="13"/>
        <v>0</v>
      </c>
      <c r="BD43" s="1056">
        <f t="shared" si="13"/>
        <v>0</v>
      </c>
      <c r="BE43" s="1056">
        <f t="shared" si="13"/>
        <v>0</v>
      </c>
      <c r="BF43" s="1056">
        <f t="shared" si="13"/>
        <v>0</v>
      </c>
      <c r="BG43" s="1056">
        <f t="shared" si="13"/>
        <v>0</v>
      </c>
      <c r="BH43" s="1056">
        <f t="shared" si="13"/>
        <v>0</v>
      </c>
      <c r="BI43" s="767" t="e">
        <f t="shared" si="1"/>
        <v>#REF!</v>
      </c>
    </row>
    <row r="44" spans="2:61" ht="40.5" hidden="1" customHeight="1" thickBot="1" x14ac:dyDescent="0.25">
      <c r="B44" s="2468" t="s">
        <v>1138</v>
      </c>
      <c r="C44" s="2469"/>
      <c r="D44" s="2469"/>
      <c r="E44" s="2469"/>
      <c r="F44" s="709">
        <f>IFERROR((SUM(F18:F43)),0)</f>
        <v>0</v>
      </c>
      <c r="G44" s="612"/>
      <c r="H44" s="612"/>
      <c r="I44" s="1067">
        <f>SUM(I18:I43)</f>
        <v>0</v>
      </c>
      <c r="J44" s="1068">
        <f t="shared" ref="J44:AG44" si="14">SUM(J18:J43)</f>
        <v>0</v>
      </c>
      <c r="K44" s="1068">
        <f t="shared" si="14"/>
        <v>0</v>
      </c>
      <c r="L44" s="1068">
        <f t="shared" si="14"/>
        <v>0</v>
      </c>
      <c r="M44" s="1068">
        <f t="shared" si="14"/>
        <v>0</v>
      </c>
      <c r="N44" s="1068">
        <f t="shared" si="14"/>
        <v>0</v>
      </c>
      <c r="O44" s="1068">
        <f t="shared" si="14"/>
        <v>0</v>
      </c>
      <c r="P44" s="1068">
        <f t="shared" si="14"/>
        <v>0</v>
      </c>
      <c r="Q44" s="1068">
        <f t="shared" si="14"/>
        <v>0</v>
      </c>
      <c r="R44" s="1068">
        <f t="shared" si="14"/>
        <v>0</v>
      </c>
      <c r="S44" s="1068">
        <f t="shared" si="14"/>
        <v>0</v>
      </c>
      <c r="T44" s="1068">
        <f t="shared" si="14"/>
        <v>0</v>
      </c>
      <c r="U44" s="1069">
        <f t="shared" ref="U44:AF44" si="15">SUM(U18:U43)</f>
        <v>0</v>
      </c>
      <c r="V44" s="1068">
        <f t="shared" si="15"/>
        <v>0</v>
      </c>
      <c r="W44" s="1068">
        <f t="shared" si="15"/>
        <v>0</v>
      </c>
      <c r="X44" s="1068">
        <f t="shared" si="15"/>
        <v>0</v>
      </c>
      <c r="Y44" s="1068">
        <f t="shared" si="15"/>
        <v>0</v>
      </c>
      <c r="Z44" s="1068">
        <f t="shared" si="15"/>
        <v>0</v>
      </c>
      <c r="AA44" s="1068">
        <f t="shared" si="15"/>
        <v>0</v>
      </c>
      <c r="AB44" s="1068">
        <f t="shared" si="15"/>
        <v>0</v>
      </c>
      <c r="AC44" s="1068">
        <f t="shared" si="15"/>
        <v>0</v>
      </c>
      <c r="AD44" s="1068">
        <f t="shared" si="15"/>
        <v>0</v>
      </c>
      <c r="AE44" s="1068">
        <f t="shared" si="15"/>
        <v>0</v>
      </c>
      <c r="AF44" s="1070">
        <f t="shared" si="15"/>
        <v>0</v>
      </c>
      <c r="AG44" s="1071">
        <f t="shared" si="14"/>
        <v>0</v>
      </c>
      <c r="AI44" s="269"/>
      <c r="AK44" s="1058"/>
      <c r="AL44" s="1058"/>
      <c r="AM44" s="1058"/>
      <c r="AN44" s="1058"/>
      <c r="AO44" s="1058"/>
      <c r="AP44" s="1058"/>
      <c r="AQ44" s="1058"/>
      <c r="AR44" s="1058"/>
      <c r="AS44" s="1058"/>
      <c r="AT44" s="1058"/>
      <c r="AU44" s="1058"/>
      <c r="AV44" s="1058"/>
      <c r="AW44" s="1058"/>
      <c r="AX44" s="1058"/>
      <c r="AY44" s="1058"/>
      <c r="AZ44" s="1058"/>
      <c r="BA44" s="1058"/>
      <c r="BB44" s="1058"/>
      <c r="BC44" s="1058"/>
      <c r="BD44" s="1058"/>
      <c r="BE44" s="1058"/>
      <c r="BF44" s="1058"/>
      <c r="BG44" s="1058"/>
      <c r="BH44" s="1058"/>
      <c r="BI44" s="767">
        <f>+F44-AG44</f>
        <v>0</v>
      </c>
    </row>
    <row r="45" spans="2:61" ht="15.75" hidden="1" x14ac:dyDescent="0.2">
      <c r="C45" s="261"/>
      <c r="D45" s="261"/>
      <c r="E45" s="261"/>
      <c r="F45" s="261"/>
      <c r="G45" s="261"/>
      <c r="H45" s="261"/>
      <c r="I45" s="261"/>
      <c r="J45" s="261"/>
      <c r="K45" s="261"/>
      <c r="L45" s="261"/>
      <c r="M45" s="261"/>
      <c r="N45" s="261"/>
      <c r="O45" s="261"/>
      <c r="P45" s="261"/>
      <c r="Q45" s="261"/>
      <c r="R45" s="261"/>
      <c r="S45" s="261"/>
      <c r="T45" s="261"/>
      <c r="U45" s="261"/>
      <c r="V45" s="261"/>
      <c r="W45" s="261"/>
      <c r="X45" s="261"/>
      <c r="Y45" s="261"/>
      <c r="Z45" s="261"/>
      <c r="AA45" s="261"/>
      <c r="AB45" s="261"/>
      <c r="AC45" s="261"/>
      <c r="AD45" s="261"/>
      <c r="AE45" s="261"/>
      <c r="AF45" s="261"/>
      <c r="AG45" s="261"/>
      <c r="AI45" s="264" t="e">
        <f>SUM(AI18:AI43)</f>
        <v>#DIV/0!</v>
      </c>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row>
    <row r="46" spans="2:61" hidden="1" x14ac:dyDescent="0.2">
      <c r="C46" s="261"/>
      <c r="D46" s="261"/>
      <c r="E46" s="261"/>
      <c r="F46" s="261"/>
      <c r="G46" s="261"/>
      <c r="H46" s="261"/>
      <c r="I46" s="261"/>
      <c r="J46" s="261"/>
      <c r="K46" s="261"/>
      <c r="L46" s="261"/>
      <c r="M46" s="261"/>
      <c r="N46" s="261"/>
      <c r="O46" s="261"/>
      <c r="P46" s="261"/>
      <c r="Q46" s="261"/>
      <c r="R46" s="261"/>
      <c r="S46" s="261"/>
      <c r="T46" s="261"/>
      <c r="U46" s="261"/>
      <c r="V46" s="261"/>
      <c r="W46" s="261"/>
      <c r="X46" s="261"/>
      <c r="Y46" s="261"/>
      <c r="Z46" s="261"/>
      <c r="AA46" s="261"/>
      <c r="AB46" s="261"/>
      <c r="AC46" s="261"/>
      <c r="AD46" s="261"/>
      <c r="AE46" s="261"/>
      <c r="AF46" s="261"/>
      <c r="AG46" s="261"/>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row>
    <row r="47" spans="2:61" hidden="1" x14ac:dyDescent="0.2">
      <c r="C47" s="261"/>
      <c r="D47" s="261"/>
      <c r="E47" s="261"/>
      <c r="F47" s="261"/>
      <c r="G47" s="261"/>
      <c r="H47" s="261"/>
      <c r="I47" s="261"/>
      <c r="J47" s="261"/>
      <c r="K47" s="261"/>
      <c r="L47" s="261"/>
      <c r="M47" s="261"/>
      <c r="N47" s="261"/>
      <c r="O47" s="261"/>
      <c r="P47" s="261"/>
      <c r="Q47" s="261"/>
      <c r="R47" s="261"/>
      <c r="S47" s="261"/>
      <c r="T47" s="261"/>
      <c r="U47" s="261"/>
      <c r="V47" s="261"/>
      <c r="W47" s="261"/>
      <c r="X47" s="261"/>
      <c r="Y47" s="261"/>
      <c r="Z47" s="261"/>
      <c r="AA47" s="261"/>
      <c r="AB47" s="261"/>
      <c r="AC47" s="261"/>
      <c r="AD47" s="261"/>
      <c r="AE47" s="261"/>
      <c r="AF47" s="261"/>
      <c r="AG47" s="261"/>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row>
    <row r="48" spans="2:61" hidden="1" x14ac:dyDescent="0.2">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row>
    <row r="49" spans="3:60" hidden="1" x14ac:dyDescent="0.2">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K49" s="1058"/>
      <c r="AL49" s="1058"/>
      <c r="AM49" s="1058"/>
      <c r="AN49" s="1058"/>
      <c r="AO49" s="1058"/>
      <c r="AP49" s="1058"/>
      <c r="AQ49" s="1058"/>
      <c r="AR49" s="1058"/>
      <c r="AS49" s="1058"/>
      <c r="AT49" s="1058"/>
      <c r="AU49" s="1058"/>
      <c r="AV49" s="1058"/>
      <c r="AW49" s="1058"/>
      <c r="AX49" s="1058"/>
      <c r="AY49" s="1058"/>
      <c r="AZ49" s="1058"/>
      <c r="BA49" s="1058"/>
      <c r="BB49" s="1058"/>
      <c r="BC49" s="1058"/>
      <c r="BD49" s="1058"/>
      <c r="BE49" s="1058"/>
      <c r="BF49" s="1058"/>
      <c r="BG49" s="1058"/>
      <c r="BH49" s="1058"/>
    </row>
    <row r="50" spans="3:60" hidden="1" x14ac:dyDescent="0.2">
      <c r="C50" s="261"/>
      <c r="D50" s="261"/>
      <c r="E50" s="261"/>
      <c r="F50" s="261"/>
      <c r="G50" s="261"/>
      <c r="H50" s="261"/>
      <c r="I50" s="261"/>
      <c r="J50" s="261"/>
      <c r="K50" s="261"/>
      <c r="L50" s="261"/>
      <c r="M50" s="261"/>
      <c r="N50" s="261"/>
      <c r="O50" s="261"/>
      <c r="P50" s="261"/>
      <c r="Q50" s="261"/>
      <c r="R50" s="261"/>
      <c r="S50" s="261"/>
      <c r="T50" s="261"/>
      <c r="U50" s="261"/>
      <c r="V50" s="261"/>
      <c r="W50" s="261"/>
      <c r="X50" s="261"/>
      <c r="Y50" s="261"/>
      <c r="Z50" s="261"/>
      <c r="AA50" s="261"/>
      <c r="AB50" s="261"/>
      <c r="AC50" s="261"/>
      <c r="AD50" s="261"/>
      <c r="AE50" s="261"/>
      <c r="AF50" s="261"/>
      <c r="AG50" s="261"/>
      <c r="AK50" s="1058"/>
      <c r="AL50" s="1058"/>
      <c r="AM50" s="1058"/>
      <c r="AN50" s="1058"/>
      <c r="AO50" s="1058"/>
      <c r="AP50" s="1058"/>
      <c r="AQ50" s="1058"/>
      <c r="AR50" s="1058"/>
      <c r="AS50" s="1058"/>
      <c r="AT50" s="1058"/>
      <c r="AU50" s="1058"/>
      <c r="AV50" s="1058"/>
      <c r="AW50" s="1058"/>
      <c r="AX50" s="1058"/>
      <c r="AY50" s="1058"/>
      <c r="AZ50" s="1058"/>
      <c r="BA50" s="1058"/>
      <c r="BB50" s="1058"/>
      <c r="BC50" s="1058"/>
      <c r="BD50" s="1058"/>
      <c r="BE50" s="1058"/>
      <c r="BF50" s="1058"/>
      <c r="BG50" s="1058"/>
      <c r="BH50" s="1058"/>
    </row>
    <row r="51" spans="3:60" hidden="1" x14ac:dyDescent="0.2">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s="261"/>
      <c r="AG51" s="261"/>
      <c r="AK51" s="1058"/>
      <c r="AL51" s="1058"/>
      <c r="AM51" s="1058"/>
      <c r="AN51" s="1058"/>
      <c r="AO51" s="1058"/>
      <c r="AP51" s="1058"/>
      <c r="AQ51" s="1058"/>
      <c r="AR51" s="1058"/>
      <c r="AS51" s="1058"/>
      <c r="AT51" s="1058"/>
      <c r="AU51" s="1058"/>
      <c r="AV51" s="1058"/>
      <c r="AW51" s="1058"/>
      <c r="AX51" s="1058"/>
      <c r="AY51" s="1058"/>
      <c r="AZ51" s="1058"/>
      <c r="BA51" s="1058"/>
      <c r="BB51" s="1058"/>
      <c r="BC51" s="1058"/>
      <c r="BD51" s="1058"/>
      <c r="BE51" s="1058"/>
      <c r="BF51" s="1058"/>
      <c r="BG51" s="1058"/>
      <c r="BH51" s="1058"/>
    </row>
    <row r="52" spans="3:60" hidden="1" x14ac:dyDescent="0.2">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K52" s="1058"/>
      <c r="AL52" s="1058"/>
      <c r="AM52" s="1058"/>
      <c r="AN52" s="1058"/>
      <c r="AO52" s="1058"/>
      <c r="AP52" s="1058"/>
      <c r="AQ52" s="1058"/>
      <c r="AR52" s="1058"/>
      <c r="AS52" s="1058"/>
      <c r="AT52" s="1058"/>
      <c r="AU52" s="1058"/>
      <c r="AV52" s="1058"/>
      <c r="AW52" s="1058"/>
      <c r="AX52" s="1058"/>
      <c r="AY52" s="1058"/>
      <c r="AZ52" s="1058"/>
      <c r="BA52" s="1058"/>
      <c r="BB52" s="1058"/>
      <c r="BC52" s="1058"/>
      <c r="BD52" s="1058"/>
      <c r="BE52" s="1058"/>
      <c r="BF52" s="1058"/>
      <c r="BG52" s="1058"/>
      <c r="BH52" s="1058"/>
    </row>
    <row r="53" spans="3:60" hidden="1" x14ac:dyDescent="0.2">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s="261"/>
      <c r="AG53" s="261"/>
      <c r="AK53" s="1058"/>
      <c r="AL53" s="1058"/>
      <c r="AM53" s="1058"/>
      <c r="AN53" s="1058"/>
      <c r="AO53" s="1058"/>
      <c r="AP53" s="1058"/>
      <c r="AQ53" s="1058"/>
      <c r="AR53" s="1058"/>
      <c r="AS53" s="1058"/>
      <c r="AT53" s="1058"/>
      <c r="AU53" s="1058"/>
      <c r="AV53" s="1058"/>
      <c r="AW53" s="1058"/>
      <c r="AX53" s="1058"/>
      <c r="AY53" s="1058"/>
      <c r="AZ53" s="1058"/>
      <c r="BA53" s="1058"/>
      <c r="BB53" s="1058"/>
      <c r="BC53" s="1058"/>
      <c r="BD53" s="1058"/>
      <c r="BE53" s="1058"/>
      <c r="BF53" s="1058"/>
      <c r="BG53" s="1058"/>
      <c r="BH53" s="1058"/>
    </row>
    <row r="54" spans="3:60" hidden="1" x14ac:dyDescent="0.2">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K54" s="1058"/>
      <c r="AL54" s="1058"/>
      <c r="AM54" s="1058"/>
      <c r="AN54" s="1058"/>
      <c r="AO54" s="1058"/>
      <c r="AP54" s="1058"/>
      <c r="AQ54" s="1058"/>
      <c r="AR54" s="1058"/>
      <c r="AS54" s="1058"/>
      <c r="AT54" s="1058"/>
      <c r="AU54" s="1058"/>
      <c r="AV54" s="1058"/>
      <c r="AW54" s="1058"/>
      <c r="AX54" s="1058"/>
      <c r="AY54" s="1058"/>
      <c r="AZ54" s="1058"/>
      <c r="BA54" s="1058"/>
      <c r="BB54" s="1058"/>
      <c r="BC54" s="1058"/>
      <c r="BD54" s="1058"/>
      <c r="BE54" s="1058"/>
      <c r="BF54" s="1058"/>
      <c r="BG54" s="1058"/>
      <c r="BH54" s="1058"/>
    </row>
    <row r="55" spans="3:60" hidden="1" x14ac:dyDescent="0.2">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K55" s="1058"/>
      <c r="AL55" s="1058"/>
      <c r="AM55" s="1058"/>
      <c r="AN55" s="1058"/>
      <c r="AO55" s="1058"/>
      <c r="AP55" s="1058"/>
      <c r="AQ55" s="1058"/>
      <c r="AR55" s="1058"/>
      <c r="AS55" s="1058"/>
      <c r="AT55" s="1058"/>
      <c r="AU55" s="1058"/>
      <c r="AV55" s="1058"/>
      <c r="AW55" s="1058"/>
      <c r="AX55" s="1058"/>
      <c r="AY55" s="1058"/>
      <c r="AZ55" s="1058"/>
      <c r="BA55" s="1058"/>
      <c r="BB55" s="1058"/>
      <c r="BC55" s="1058"/>
      <c r="BD55" s="1058"/>
      <c r="BE55" s="1058"/>
      <c r="BF55" s="1058"/>
      <c r="BG55" s="1058"/>
      <c r="BH55" s="1058"/>
    </row>
    <row r="56" spans="3:60" hidden="1" x14ac:dyDescent="0.2">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s="261"/>
      <c r="AG56" s="261"/>
    </row>
    <row r="57" spans="3:60" hidden="1" x14ac:dyDescent="0.2">
      <c r="C57" s="261"/>
      <c r="D57" s="261"/>
      <c r="E57" s="261"/>
      <c r="F57" s="261"/>
      <c r="G57" s="261"/>
      <c r="H57" s="261"/>
      <c r="I57" s="261"/>
      <c r="J57" s="261"/>
      <c r="K57" s="261"/>
      <c r="L57" s="261"/>
      <c r="M57" s="261"/>
      <c r="N57" s="261"/>
      <c r="O57" s="261"/>
      <c r="P57" s="261"/>
      <c r="Q57" s="261"/>
      <c r="R57" s="261"/>
      <c r="S57" s="261"/>
      <c r="T57" s="261"/>
      <c r="U57" s="261"/>
      <c r="V57" s="261"/>
      <c r="W57" s="261"/>
      <c r="X57" s="261"/>
      <c r="Y57" s="261"/>
      <c r="Z57" s="261"/>
      <c r="AA57" s="261"/>
      <c r="AB57" s="261"/>
      <c r="AC57" s="261"/>
      <c r="AD57" s="261"/>
      <c r="AE57" s="261"/>
      <c r="AF57" s="261"/>
      <c r="AG57" s="261"/>
    </row>
    <row r="58" spans="3:60" ht="12.75" hidden="1" customHeight="1" x14ac:dyDescent="0.2">
      <c r="C58" s="261"/>
      <c r="D58" s="261"/>
      <c r="E58" s="261"/>
      <c r="F58" s="261"/>
      <c r="G58" s="261"/>
      <c r="H58" s="261"/>
      <c r="I58" s="261"/>
      <c r="J58" s="261"/>
      <c r="K58" s="261"/>
      <c r="L58" s="261"/>
      <c r="M58" s="261"/>
      <c r="N58" s="261"/>
      <c r="O58" s="261"/>
      <c r="P58" s="261"/>
      <c r="Q58" s="261"/>
      <c r="R58" s="261"/>
      <c r="S58" s="261"/>
      <c r="T58" s="261"/>
      <c r="U58" s="261"/>
      <c r="V58" s="261"/>
      <c r="W58" s="261"/>
      <c r="X58" s="261"/>
      <c r="Y58" s="261"/>
      <c r="Z58" s="261"/>
      <c r="AA58" s="261"/>
      <c r="AB58" s="261"/>
      <c r="AC58" s="261"/>
      <c r="AD58" s="261"/>
      <c r="AE58" s="261"/>
      <c r="AF58" s="261"/>
      <c r="AG58" s="261"/>
    </row>
    <row r="59" spans="3:60" ht="12.75" hidden="1" customHeight="1" x14ac:dyDescent="0.2">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row>
    <row r="60" spans="3:60" ht="12.75" hidden="1" customHeight="1" x14ac:dyDescent="0.2">
      <c r="C60" s="261"/>
      <c r="D60" s="261"/>
      <c r="E60" s="261"/>
      <c r="F60" s="261"/>
      <c r="G60" s="261"/>
      <c r="H60" s="261"/>
      <c r="I60" s="261"/>
      <c r="J60" s="261"/>
      <c r="K60" s="261"/>
      <c r="L60" s="261"/>
      <c r="M60" s="261"/>
      <c r="N60" s="261"/>
      <c r="O60" s="261"/>
      <c r="P60" s="261"/>
      <c r="Q60" s="261"/>
      <c r="R60" s="261"/>
      <c r="S60" s="261"/>
      <c r="T60" s="261"/>
      <c r="U60" s="261"/>
      <c r="V60" s="261"/>
      <c r="W60" s="261"/>
      <c r="X60" s="261"/>
      <c r="Y60" s="261"/>
      <c r="Z60" s="261"/>
      <c r="AA60" s="261"/>
      <c r="AB60" s="261"/>
      <c r="AC60" s="261"/>
      <c r="AD60" s="261"/>
      <c r="AE60" s="261"/>
      <c r="AF60" s="261"/>
      <c r="AG60" s="261"/>
    </row>
    <row r="61" spans="3:60" ht="12.75" hidden="1" customHeight="1" x14ac:dyDescent="0.2">
      <c r="C61" s="261"/>
      <c r="D61" s="261"/>
      <c r="E61" s="261"/>
      <c r="F61" s="261"/>
      <c r="G61" s="261"/>
      <c r="H61" s="261"/>
      <c r="I61" s="261"/>
      <c r="J61" s="261"/>
      <c r="K61" s="261"/>
      <c r="L61" s="261"/>
      <c r="M61" s="261"/>
      <c r="N61" s="261"/>
      <c r="O61" s="261"/>
      <c r="P61" s="261"/>
      <c r="Q61" s="261"/>
      <c r="R61" s="261"/>
      <c r="S61" s="261"/>
      <c r="T61" s="261"/>
      <c r="U61" s="261"/>
      <c r="V61" s="261"/>
      <c r="W61" s="261"/>
      <c r="X61" s="261"/>
      <c r="Y61" s="261"/>
      <c r="Z61" s="261"/>
      <c r="AA61" s="261"/>
      <c r="AB61" s="261"/>
      <c r="AC61" s="261"/>
      <c r="AD61" s="261"/>
      <c r="AE61" s="261"/>
      <c r="AF61" s="261"/>
      <c r="AG61" s="261"/>
    </row>
    <row r="62" spans="3:60" ht="12.75" hidden="1" customHeight="1" x14ac:dyDescent="0.2">
      <c r="C62" s="261"/>
      <c r="D62" s="261"/>
      <c r="E62" s="261"/>
      <c r="F62" s="261"/>
      <c r="G62" s="261"/>
      <c r="H62" s="261"/>
      <c r="I62" s="261"/>
      <c r="J62" s="261"/>
      <c r="K62" s="261"/>
      <c r="L62" s="261"/>
      <c r="M62" s="261"/>
      <c r="N62" s="261"/>
      <c r="O62" s="261"/>
      <c r="P62" s="261"/>
      <c r="Q62" s="261"/>
      <c r="R62" s="261"/>
      <c r="S62" s="261"/>
      <c r="T62" s="261"/>
      <c r="U62" s="261"/>
      <c r="V62" s="261"/>
      <c r="W62" s="261"/>
      <c r="X62" s="261"/>
      <c r="Y62" s="261"/>
      <c r="Z62" s="261"/>
      <c r="AA62" s="261"/>
      <c r="AB62" s="261"/>
      <c r="AC62" s="261"/>
      <c r="AD62" s="261"/>
      <c r="AE62" s="261"/>
      <c r="AF62" s="261"/>
      <c r="AG62" s="261"/>
    </row>
    <row r="63" spans="3:60" hidden="1" x14ac:dyDescent="0.2">
      <c r="C63" s="261"/>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row>
    <row r="64" spans="3:60" hidden="1" x14ac:dyDescent="0.2">
      <c r="C64" s="261"/>
      <c r="D64" s="261"/>
      <c r="E64" s="261"/>
      <c r="F64" s="261"/>
      <c r="G64" s="261"/>
      <c r="H64" s="261"/>
      <c r="I64" s="261"/>
      <c r="J64" s="261"/>
      <c r="K64" s="261"/>
      <c r="L64" s="261"/>
      <c r="M64" s="261"/>
      <c r="N64" s="261"/>
      <c r="O64" s="261"/>
      <c r="P64" s="261"/>
      <c r="Q64" s="261"/>
      <c r="R64" s="261"/>
      <c r="S64" s="261"/>
      <c r="T64" s="261"/>
      <c r="U64" s="261"/>
      <c r="V64" s="261"/>
      <c r="W64" s="261"/>
      <c r="X64" s="261"/>
      <c r="Y64" s="261"/>
      <c r="Z64" s="261"/>
      <c r="AA64" s="261"/>
      <c r="AB64" s="261"/>
      <c r="AC64" s="261"/>
      <c r="AD64" s="261"/>
      <c r="AE64" s="261"/>
      <c r="AF64" s="261"/>
      <c r="AG64" s="261"/>
    </row>
    <row r="65" s="261" customFormat="1" hidden="1" x14ac:dyDescent="0.2"/>
    <row r="66" s="261" customFormat="1" hidden="1" x14ac:dyDescent="0.2"/>
    <row r="67" s="261" customFormat="1" hidden="1" x14ac:dyDescent="0.2"/>
    <row r="68" s="261" customFormat="1" hidden="1" x14ac:dyDescent="0.2"/>
    <row r="69" s="261" customFormat="1" hidden="1" x14ac:dyDescent="0.2"/>
    <row r="70" s="261" customFormat="1" hidden="1" x14ac:dyDescent="0.2"/>
    <row r="71" s="261" customFormat="1" hidden="1" x14ac:dyDescent="0.2"/>
    <row r="72" s="261" customFormat="1" hidden="1" x14ac:dyDescent="0.2"/>
    <row r="73" s="261" customFormat="1" hidden="1" x14ac:dyDescent="0.2"/>
    <row r="74" s="261" customFormat="1" hidden="1" x14ac:dyDescent="0.2"/>
    <row r="75" s="261" customFormat="1" hidden="1" x14ac:dyDescent="0.2"/>
    <row r="76" s="261" customFormat="1" hidden="1" x14ac:dyDescent="0.2"/>
    <row r="77" s="261" customFormat="1" hidden="1" x14ac:dyDescent="0.2"/>
    <row r="78" s="261" customFormat="1" hidden="1" x14ac:dyDescent="0.2"/>
    <row r="79" s="261" customFormat="1" hidden="1" x14ac:dyDescent="0.2"/>
    <row r="80" s="261" customFormat="1" hidden="1" x14ac:dyDescent="0.2"/>
    <row r="81" s="261" customFormat="1" hidden="1" x14ac:dyDescent="0.2"/>
    <row r="82" s="261" customFormat="1" hidden="1" x14ac:dyDescent="0.2"/>
    <row r="83" s="261" customFormat="1" hidden="1" x14ac:dyDescent="0.2"/>
    <row r="84" s="261" customFormat="1" hidden="1" x14ac:dyDescent="0.2"/>
    <row r="85" s="261" customFormat="1" hidden="1" x14ac:dyDescent="0.2"/>
    <row r="86" s="261" customFormat="1" hidden="1" x14ac:dyDescent="0.2"/>
    <row r="87" s="261" customFormat="1" hidden="1" x14ac:dyDescent="0.2"/>
    <row r="88" s="261" customFormat="1" hidden="1" x14ac:dyDescent="0.2"/>
    <row r="89" s="261" customFormat="1" hidden="1" x14ac:dyDescent="0.2"/>
    <row r="90" s="261" customFormat="1" hidden="1" x14ac:dyDescent="0.2"/>
    <row r="91" s="261" customFormat="1" hidden="1" x14ac:dyDescent="0.2"/>
    <row r="92" s="261" customFormat="1" hidden="1" x14ac:dyDescent="0.2"/>
    <row r="93" s="261" customFormat="1" hidden="1" x14ac:dyDescent="0.2"/>
    <row r="94" s="261" customFormat="1" hidden="1" x14ac:dyDescent="0.2"/>
    <row r="95" s="261" customFormat="1" hidden="1" x14ac:dyDescent="0.2"/>
    <row r="96" s="261" customFormat="1" hidden="1" x14ac:dyDescent="0.2"/>
    <row r="97" s="261" customFormat="1" hidden="1" x14ac:dyDescent="0.2"/>
    <row r="98" s="261" customFormat="1" hidden="1" x14ac:dyDescent="0.2"/>
    <row r="99" s="261" customFormat="1" hidden="1" x14ac:dyDescent="0.2"/>
    <row r="100" s="261" customFormat="1" hidden="1" x14ac:dyDescent="0.2"/>
    <row r="101" s="261" customFormat="1" hidden="1" x14ac:dyDescent="0.2"/>
    <row r="102" s="261" customFormat="1" x14ac:dyDescent="0.2"/>
    <row r="103" s="261" customFormat="1" x14ac:dyDescent="0.2"/>
    <row r="104" s="261" customFormat="1" x14ac:dyDescent="0.2"/>
    <row r="105" s="261" customFormat="1" x14ac:dyDescent="0.2"/>
    <row r="106" s="261" customFormat="1" x14ac:dyDescent="0.2"/>
    <row r="107" s="261" customFormat="1" x14ac:dyDescent="0.2"/>
    <row r="108" s="261" customFormat="1" x14ac:dyDescent="0.2"/>
    <row r="109" s="261" customFormat="1" x14ac:dyDescent="0.2"/>
    <row r="110" s="261" customFormat="1" x14ac:dyDescent="0.2"/>
    <row r="111" s="261" customFormat="1" x14ac:dyDescent="0.2"/>
    <row r="112" s="261" customFormat="1" x14ac:dyDescent="0.2"/>
    <row r="113" s="261" customFormat="1" x14ac:dyDescent="0.2"/>
    <row r="114" s="261" customFormat="1" x14ac:dyDescent="0.2"/>
    <row r="115" s="261" customFormat="1" x14ac:dyDescent="0.2"/>
    <row r="116" s="261" customFormat="1" x14ac:dyDescent="0.2"/>
    <row r="117" s="261" customFormat="1" x14ac:dyDescent="0.2"/>
    <row r="118" s="261" customFormat="1" x14ac:dyDescent="0.2"/>
    <row r="119" s="261" customFormat="1" x14ac:dyDescent="0.2"/>
    <row r="120" s="261" customFormat="1" x14ac:dyDescent="0.2"/>
    <row r="121" s="261" customFormat="1" x14ac:dyDescent="0.2"/>
    <row r="122" s="261" customFormat="1" x14ac:dyDescent="0.2"/>
    <row r="123" s="261" customFormat="1" x14ac:dyDescent="0.2"/>
    <row r="124" s="261" customFormat="1" x14ac:dyDescent="0.2"/>
    <row r="125" s="261" customFormat="1" x14ac:dyDescent="0.2"/>
    <row r="126" s="261" customFormat="1" x14ac:dyDescent="0.2"/>
    <row r="127" s="261" customFormat="1" x14ac:dyDescent="0.2"/>
    <row r="128" s="261" customFormat="1" x14ac:dyDescent="0.2"/>
    <row r="129" s="261" customFormat="1" x14ac:dyDescent="0.2"/>
    <row r="130" s="261" customFormat="1" x14ac:dyDescent="0.2"/>
    <row r="131" s="261" customFormat="1" x14ac:dyDescent="0.2"/>
    <row r="132" s="261" customFormat="1" x14ac:dyDescent="0.2"/>
    <row r="133" s="261" customFormat="1" x14ac:dyDescent="0.2"/>
    <row r="134" s="261" customFormat="1" x14ac:dyDescent="0.2"/>
    <row r="135" s="261" customFormat="1" x14ac:dyDescent="0.2"/>
    <row r="136" s="261" customFormat="1" x14ac:dyDescent="0.2"/>
    <row r="137" s="261" customFormat="1" x14ac:dyDescent="0.2"/>
    <row r="138" s="261" customFormat="1" x14ac:dyDescent="0.2"/>
    <row r="139" s="261" customFormat="1" x14ac:dyDescent="0.2"/>
    <row r="140" s="261" customFormat="1" x14ac:dyDescent="0.2"/>
    <row r="141" s="261" customFormat="1" x14ac:dyDescent="0.2"/>
    <row r="142" s="261" customFormat="1" x14ac:dyDescent="0.2"/>
    <row r="143" s="261" customFormat="1" x14ac:dyDescent="0.2"/>
    <row r="144" s="261" customFormat="1" x14ac:dyDescent="0.2"/>
    <row r="145" s="261" customFormat="1" x14ac:dyDescent="0.2"/>
    <row r="146" s="261" customFormat="1" x14ac:dyDescent="0.2"/>
    <row r="147" s="261" customFormat="1" x14ac:dyDescent="0.2"/>
    <row r="148" s="261" customFormat="1" x14ac:dyDescent="0.2"/>
    <row r="149" s="261" customFormat="1" x14ac:dyDescent="0.2"/>
    <row r="150" s="261" customFormat="1" x14ac:dyDescent="0.2"/>
    <row r="151" s="261" customFormat="1" x14ac:dyDescent="0.2"/>
    <row r="152" s="261" customFormat="1" x14ac:dyDescent="0.2"/>
    <row r="153" s="261" customFormat="1" x14ac:dyDescent="0.2"/>
    <row r="154" s="261" customFormat="1" x14ac:dyDescent="0.2"/>
    <row r="155" s="261" customFormat="1" x14ac:dyDescent="0.2"/>
    <row r="156" s="261" customFormat="1" x14ac:dyDescent="0.2"/>
    <row r="157" s="261" customFormat="1" x14ac:dyDescent="0.2"/>
    <row r="158" s="261" customFormat="1" x14ac:dyDescent="0.2"/>
    <row r="159" s="261" customFormat="1" x14ac:dyDescent="0.2"/>
    <row r="160" s="261" customFormat="1" x14ac:dyDescent="0.2"/>
    <row r="161" spans="3:33" x14ac:dyDescent="0.2">
      <c r="C161" s="261"/>
      <c r="D161" s="261"/>
      <c r="E161" s="261"/>
      <c r="F161" s="261"/>
      <c r="G161" s="261"/>
      <c r="H161" s="261"/>
      <c r="I161" s="261"/>
      <c r="J161" s="261"/>
      <c r="K161" s="261"/>
      <c r="L161" s="261"/>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row>
    <row r="162" spans="3:33" x14ac:dyDescent="0.2">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row>
    <row r="163" spans="3:33" x14ac:dyDescent="0.2">
      <c r="C163" s="261"/>
      <c r="D163" s="261"/>
      <c r="E163" s="261"/>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row>
    <row r="164" spans="3:33" x14ac:dyDescent="0.2">
      <c r="C164" s="261"/>
      <c r="D164" s="261"/>
      <c r="E164" s="261"/>
      <c r="F164" s="261"/>
      <c r="G164" s="261"/>
      <c r="H164" s="261"/>
      <c r="I164" s="261"/>
      <c r="J164" s="261"/>
      <c r="K164" s="261"/>
      <c r="L164" s="261"/>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row>
    <row r="165" spans="3:33" x14ac:dyDescent="0.2">
      <c r="C165" s="261"/>
      <c r="D165" s="261"/>
      <c r="E165" s="261"/>
      <c r="F165" s="261"/>
      <c r="G165" s="261"/>
      <c r="H165" s="261"/>
      <c r="I165" s="261"/>
      <c r="J165" s="261"/>
      <c r="K165" s="261"/>
      <c r="L165" s="261"/>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row>
    <row r="168" spans="3:33" hidden="1" x14ac:dyDescent="0.2"/>
    <row r="169" spans="3:33" hidden="1" x14ac:dyDescent="0.2"/>
    <row r="170" spans="3:33" hidden="1" x14ac:dyDescent="0.2"/>
    <row r="171" spans="3:33" hidden="1" x14ac:dyDescent="0.2"/>
    <row r="172" spans="3:33" hidden="1" x14ac:dyDescent="0.2"/>
    <row r="173" spans="3:33" hidden="1" x14ac:dyDescent="0.2"/>
    <row r="174" spans="3:33" hidden="1" x14ac:dyDescent="0.2"/>
    <row r="175" spans="3:33" hidden="1" x14ac:dyDescent="0.2"/>
    <row r="176" spans="3:33" hidden="1" x14ac:dyDescent="0.2"/>
  </sheetData>
  <mergeCells count="32">
    <mergeCell ref="C30:C33"/>
    <mergeCell ref="C34:C36"/>
    <mergeCell ref="G16:G17"/>
    <mergeCell ref="B44:E44"/>
    <mergeCell ref="B37:B40"/>
    <mergeCell ref="B41:B43"/>
    <mergeCell ref="B18:B21"/>
    <mergeCell ref="B22:B25"/>
    <mergeCell ref="B26:B29"/>
    <mergeCell ref="B30:B33"/>
    <mergeCell ref="B34:B36"/>
    <mergeCell ref="C41:C43"/>
    <mergeCell ref="C18:C21"/>
    <mergeCell ref="C37:C40"/>
    <mergeCell ref="B16:B17"/>
    <mergeCell ref="C16:C17"/>
    <mergeCell ref="D2:P7"/>
    <mergeCell ref="Q6:AG7"/>
    <mergeCell ref="B6:C7"/>
    <mergeCell ref="C22:C25"/>
    <mergeCell ref="C26:C29"/>
    <mergeCell ref="B2:C5"/>
    <mergeCell ref="B15:AG15"/>
    <mergeCell ref="E11:AG11"/>
    <mergeCell ref="E9:AG9"/>
    <mergeCell ref="Q2:AG5"/>
    <mergeCell ref="J13:K13"/>
    <mergeCell ref="D16:D17"/>
    <mergeCell ref="E16:E17"/>
    <mergeCell ref="F16:F17"/>
    <mergeCell ref="H16:H17"/>
    <mergeCell ref="AG16:AG17"/>
  </mergeCells>
  <phoneticPr fontId="5" type="noConversion"/>
  <conditionalFormatting sqref="I18:AF43">
    <cfRule type="expression" dxfId="166" priority="2">
      <formula>AK18&gt;0</formula>
    </cfRule>
  </conditionalFormatting>
  <conditionalFormatting sqref="AG18:AG43">
    <cfRule type="cellIs" dxfId="165" priority="1" operator="equal">
      <formula>F18</formula>
    </cfRule>
  </conditionalFormatting>
  <printOptions horizontalCentered="1" verticalCentered="1"/>
  <pageMargins left="0.39370078740157483" right="0.39370078740157483" top="0.59055118110236227" bottom="0.59055118110236227" header="0" footer="0"/>
  <pageSetup scale="30" orientation="landscape" horizontalDpi="300" verticalDpi="300" r:id="rId1"/>
  <headerFooter alignWithMargins="0">
    <oddFooter>&amp;L&amp;"Arial Narrow,Cursiva"&amp;8F-PY.103.18 - Cronograma _ejecución_física_presupuestal _actividades - POA - 4&amp;C&amp;"Arial Narrow,Normal"&amp;8Página &amp;P de &amp;N&amp;R&amp;"Arial Narrow,Normal"&amp;8Fecha aprobación de esta versión del POA:__________________________________</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pageSetUpPr fitToPage="1"/>
  </sheetPr>
  <dimension ref="A1:BY74"/>
  <sheetViews>
    <sheetView showGridLines="0" showZeros="0" topLeftCell="A10" zoomScale="85" zoomScaleNormal="85" workbookViewId="0">
      <selection activeCell="C17" sqref="C17"/>
    </sheetView>
  </sheetViews>
  <sheetFormatPr baseColWidth="10" defaultColWidth="11.42578125" defaultRowHeight="12.75" x14ac:dyDescent="0.2"/>
  <cols>
    <col min="1" max="1" width="1.5703125" style="261" customWidth="1"/>
    <col min="2" max="2" width="30.5703125" customWidth="1"/>
    <col min="3" max="3" width="18.85546875" customWidth="1"/>
    <col min="4" max="7" width="12.28515625" customWidth="1"/>
    <col min="8" max="27" width="12.28515625" hidden="1" customWidth="1"/>
    <col min="28" max="28" width="18.7109375" customWidth="1"/>
    <col min="29" max="29" width="24.28515625" style="261" customWidth="1"/>
    <col min="30" max="30" width="19.85546875" style="261" hidden="1" customWidth="1"/>
    <col min="31" max="77" width="11.42578125" style="261"/>
  </cols>
  <sheetData>
    <row r="1" spans="1:77" s="261" customFormat="1" ht="13.5" thickBot="1" x14ac:dyDescent="0.25"/>
    <row r="2" spans="1:77" ht="12.75" customHeight="1" x14ac:dyDescent="0.2">
      <c r="B2" s="237"/>
      <c r="C2" s="2314" t="s">
        <v>1556</v>
      </c>
      <c r="D2" s="2441"/>
      <c r="E2" s="2441"/>
      <c r="F2" s="2441"/>
      <c r="G2" s="2442"/>
      <c r="H2" s="735"/>
      <c r="I2" s="735"/>
      <c r="J2" s="735"/>
      <c r="K2" s="735"/>
      <c r="L2" s="735"/>
      <c r="M2" s="1205"/>
      <c r="N2" s="2330">
        <f>+'POA-1'!M2</f>
        <v>0</v>
      </c>
      <c r="O2" s="2331"/>
      <c r="P2" s="2331"/>
      <c r="Q2" s="2331"/>
      <c r="R2" s="2331"/>
      <c r="S2" s="2331"/>
      <c r="T2" s="2331"/>
      <c r="U2" s="2331"/>
      <c r="V2" s="2331"/>
      <c r="W2" s="2331"/>
      <c r="X2" s="2331"/>
      <c r="Y2" s="2331"/>
      <c r="Z2" s="2331"/>
      <c r="AA2" s="2331"/>
      <c r="AB2" s="2332"/>
    </row>
    <row r="3" spans="1:77" ht="12.75" customHeight="1" x14ac:dyDescent="0.2">
      <c r="B3" s="238"/>
      <c r="C3" s="2533"/>
      <c r="D3" s="2443"/>
      <c r="E3" s="2443"/>
      <c r="F3" s="2443"/>
      <c r="G3" s="2444"/>
      <c r="H3" s="1206"/>
      <c r="I3" s="1206"/>
      <c r="J3" s="1206"/>
      <c r="K3" s="1206"/>
      <c r="L3" s="1206"/>
      <c r="M3" s="1207"/>
      <c r="N3" s="2333"/>
      <c r="O3" s="2334"/>
      <c r="P3" s="2334"/>
      <c r="Q3" s="2334"/>
      <c r="R3" s="2334"/>
      <c r="S3" s="2334"/>
      <c r="T3" s="2334"/>
      <c r="U3" s="2334"/>
      <c r="V3" s="2334"/>
      <c r="W3" s="2334"/>
      <c r="X3" s="2334"/>
      <c r="Y3" s="2334"/>
      <c r="Z3" s="2334"/>
      <c r="AA3" s="2334"/>
      <c r="AB3" s="2335"/>
    </row>
    <row r="4" spans="1:77" ht="12.75" customHeight="1" x14ac:dyDescent="0.2">
      <c r="B4" s="238"/>
      <c r="C4" s="2533"/>
      <c r="D4" s="2443"/>
      <c r="E4" s="2443"/>
      <c r="F4" s="2443"/>
      <c r="G4" s="2444"/>
      <c r="H4" s="1206"/>
      <c r="I4" s="1206"/>
      <c r="J4" s="1206"/>
      <c r="K4" s="1206"/>
      <c r="L4" s="1206"/>
      <c r="M4" s="1207"/>
      <c r="N4" s="2333"/>
      <c r="O4" s="2334"/>
      <c r="P4" s="2334"/>
      <c r="Q4" s="2334"/>
      <c r="R4" s="2334"/>
      <c r="S4" s="2334"/>
      <c r="T4" s="2334"/>
      <c r="U4" s="2334"/>
      <c r="V4" s="2334"/>
      <c r="W4" s="2334"/>
      <c r="X4" s="2334"/>
      <c r="Y4" s="2334"/>
      <c r="Z4" s="2334"/>
      <c r="AA4" s="2334"/>
      <c r="AB4" s="2335"/>
    </row>
    <row r="5" spans="1:77" ht="12.75" customHeight="1" x14ac:dyDescent="0.2">
      <c r="B5" s="238"/>
      <c r="C5" s="2533"/>
      <c r="D5" s="2443"/>
      <c r="E5" s="2443"/>
      <c r="F5" s="2443"/>
      <c r="G5" s="2444"/>
      <c r="H5" s="1206"/>
      <c r="I5" s="1206"/>
      <c r="J5" s="1206"/>
      <c r="K5" s="1206"/>
      <c r="L5" s="1206"/>
      <c r="M5" s="1207"/>
      <c r="N5" s="2336"/>
      <c r="O5" s="2337"/>
      <c r="P5" s="2337"/>
      <c r="Q5" s="2337"/>
      <c r="R5" s="2337"/>
      <c r="S5" s="2337"/>
      <c r="T5" s="2337"/>
      <c r="U5" s="2337"/>
      <c r="V5" s="2337"/>
      <c r="W5" s="2337"/>
      <c r="X5" s="2337"/>
      <c r="Y5" s="2337"/>
      <c r="Z5" s="2337"/>
      <c r="AA5" s="2337"/>
      <c r="AB5" s="2338"/>
    </row>
    <row r="6" spans="1:77" ht="12.75" customHeight="1" x14ac:dyDescent="0.2">
      <c r="B6" s="743"/>
      <c r="C6" s="2533"/>
      <c r="D6" s="2443"/>
      <c r="E6" s="2443"/>
      <c r="F6" s="2443"/>
      <c r="G6" s="2444"/>
      <c r="H6" s="1206"/>
      <c r="I6" s="1206"/>
      <c r="J6" s="1206"/>
      <c r="K6" s="1206"/>
      <c r="L6" s="1206"/>
      <c r="M6" s="1207"/>
      <c r="N6" s="2439" t="str">
        <f>+'POA-1'!M6</f>
        <v>Código: F-E-GIP-53</v>
      </c>
      <c r="O6" s="2490"/>
      <c r="P6" s="2490"/>
      <c r="Q6" s="2490"/>
      <c r="R6" s="2490"/>
      <c r="S6" s="2490"/>
      <c r="T6" s="2490"/>
      <c r="U6" s="2490"/>
      <c r="V6" s="2490"/>
      <c r="W6" s="2490"/>
      <c r="X6" s="2490"/>
      <c r="Y6" s="2490"/>
      <c r="Z6" s="2490"/>
      <c r="AA6" s="2490"/>
      <c r="AB6" s="2440"/>
    </row>
    <row r="7" spans="1:77" ht="39" customHeight="1" thickBot="1" x14ac:dyDescent="0.25">
      <c r="B7" s="744"/>
      <c r="C7" s="2534">
        <f>+OBJETIVOS!D16</f>
        <v>0</v>
      </c>
      <c r="D7" s="2466"/>
      <c r="E7" s="2466"/>
      <c r="F7" s="2466"/>
      <c r="G7" s="2467"/>
      <c r="H7" s="1208"/>
      <c r="I7" s="1208"/>
      <c r="J7" s="1208"/>
      <c r="K7" s="1208"/>
      <c r="L7" s="1208"/>
      <c r="M7" s="1209"/>
      <c r="N7" s="2532"/>
      <c r="O7" s="2492"/>
      <c r="P7" s="2492"/>
      <c r="Q7" s="2492"/>
      <c r="R7" s="2492"/>
      <c r="S7" s="2492"/>
      <c r="T7" s="2492"/>
      <c r="U7" s="2492"/>
      <c r="V7" s="2492"/>
      <c r="W7" s="2492"/>
      <c r="X7" s="2492"/>
      <c r="Y7" s="2492"/>
      <c r="Z7" s="2492"/>
      <c r="AA7" s="2492"/>
      <c r="AB7" s="2493"/>
    </row>
    <row r="8" spans="1:77" ht="7.5" customHeight="1" x14ac:dyDescent="0.2">
      <c r="B8" s="747"/>
      <c r="C8" s="735"/>
      <c r="D8" s="735"/>
      <c r="E8" s="735"/>
      <c r="F8" s="735"/>
      <c r="G8" s="735"/>
      <c r="H8" s="735"/>
      <c r="I8" s="735"/>
      <c r="J8" s="735"/>
      <c r="K8" s="735"/>
      <c r="L8" s="735"/>
      <c r="M8" s="735"/>
      <c r="N8" s="742"/>
      <c r="O8" s="742"/>
      <c r="P8" s="742"/>
      <c r="Q8" s="742"/>
      <c r="R8" s="742"/>
      <c r="S8" s="742"/>
      <c r="T8" s="742"/>
      <c r="U8" s="742"/>
      <c r="V8" s="742"/>
      <c r="W8" s="742"/>
      <c r="X8" s="742"/>
      <c r="Y8" s="742"/>
      <c r="Z8" s="742"/>
      <c r="AA8" s="742"/>
      <c r="AB8" s="661"/>
    </row>
    <row r="9" spans="1:77" ht="21" customHeight="1" x14ac:dyDescent="0.2">
      <c r="B9" s="234" t="s">
        <v>250</v>
      </c>
      <c r="C9" s="2380">
        <f>'POA-4'!E9</f>
        <v>0</v>
      </c>
      <c r="D9" s="2380"/>
      <c r="E9" s="2380"/>
      <c r="F9" s="2380"/>
      <c r="G9" s="2380"/>
      <c r="H9" s="2380"/>
      <c r="I9" s="2380"/>
      <c r="J9" s="2380"/>
      <c r="K9" s="2380"/>
      <c r="L9" s="2380"/>
      <c r="M9" s="2380"/>
      <c r="N9" s="2380"/>
      <c r="O9" s="2380"/>
      <c r="P9" s="2380"/>
      <c r="Q9" s="2380"/>
      <c r="R9" s="2380"/>
      <c r="S9" s="2380"/>
      <c r="T9" s="2380"/>
      <c r="U9" s="2380"/>
      <c r="V9" s="2380"/>
      <c r="W9" s="2380"/>
      <c r="X9" s="2380"/>
      <c r="Y9" s="2380"/>
      <c r="Z9" s="2380"/>
      <c r="AA9" s="2380"/>
      <c r="AB9" s="2381"/>
    </row>
    <row r="10" spans="1:77" ht="6" customHeight="1" x14ac:dyDescent="0.2">
      <c r="B10" s="233"/>
      <c r="AB10" s="239"/>
    </row>
    <row r="11" spans="1:77" ht="34.5" customHeight="1" x14ac:dyDescent="0.2">
      <c r="B11" s="234" t="s">
        <v>1133</v>
      </c>
      <c r="C11" s="2506">
        <f>'POA-4'!E11</f>
        <v>0</v>
      </c>
      <c r="D11" s="2506"/>
      <c r="E11" s="2506"/>
      <c r="F11" s="2506"/>
      <c r="G11" s="2506"/>
      <c r="H11" s="2506"/>
      <c r="I11" s="2506"/>
      <c r="J11" s="2506"/>
      <c r="K11" s="2506"/>
      <c r="L11" s="2506"/>
      <c r="M11" s="2506"/>
      <c r="N11" s="2506"/>
      <c r="O11" s="2506"/>
      <c r="P11" s="2506"/>
      <c r="Q11" s="2506"/>
      <c r="R11" s="2506"/>
      <c r="S11" s="2506"/>
      <c r="T11" s="2506"/>
      <c r="U11" s="2506"/>
      <c r="V11" s="2506"/>
      <c r="W11" s="2506"/>
      <c r="X11" s="2506"/>
      <c r="Y11" s="2506"/>
      <c r="Z11" s="2506"/>
      <c r="AA11" s="2506"/>
      <c r="AB11" s="2507"/>
    </row>
    <row r="12" spans="1:77" ht="6" customHeight="1" x14ac:dyDescent="0.2">
      <c r="B12" s="233"/>
      <c r="AB12" s="239"/>
    </row>
    <row r="13" spans="1:77" ht="24.75" customHeight="1" x14ac:dyDescent="0.2">
      <c r="B13" s="234"/>
      <c r="C13" s="745" t="str">
        <f>+'POA-4'!F13</f>
        <v>Mes de inicio</v>
      </c>
      <c r="D13" s="746">
        <f>+'POA-4'!G13</f>
        <v>0</v>
      </c>
      <c r="E13" s="701">
        <f>+'POA-4'!H13</f>
        <v>0</v>
      </c>
      <c r="F13" s="2511" t="str">
        <f>+'POA-4'!J13</f>
        <v>Mes de finalización</v>
      </c>
      <c r="G13" s="2511"/>
      <c r="H13" s="739">
        <f>+'POA-4'!L13</f>
        <v>0</v>
      </c>
      <c r="I13" s="701">
        <f>+'POA-4'!M13</f>
        <v>0</v>
      </c>
      <c r="J13" s="149"/>
      <c r="K13" s="149"/>
      <c r="L13" s="149"/>
      <c r="M13" s="149"/>
      <c r="N13" s="149"/>
      <c r="O13" s="149"/>
      <c r="P13" s="149"/>
      <c r="Q13" s="149"/>
      <c r="R13" s="149"/>
      <c r="S13" s="149"/>
      <c r="T13" s="149"/>
      <c r="U13" s="149"/>
      <c r="V13" s="149"/>
      <c r="W13" s="149"/>
      <c r="X13" s="149"/>
      <c r="Y13" s="149"/>
      <c r="Z13" s="149"/>
      <c r="AA13" s="149"/>
      <c r="AB13" s="142"/>
    </row>
    <row r="14" spans="1:77" ht="6.75" customHeight="1" thickBot="1" x14ac:dyDescent="0.25">
      <c r="B14" s="748"/>
      <c r="C14" s="538"/>
      <c r="D14" s="538"/>
      <c r="E14" s="538"/>
      <c r="F14" s="538"/>
      <c r="G14" s="538"/>
      <c r="H14" s="538"/>
      <c r="I14" s="538"/>
      <c r="J14" s="538"/>
      <c r="K14" s="538"/>
      <c r="L14" s="538"/>
      <c r="M14" s="538"/>
      <c r="N14" s="538"/>
      <c r="O14" s="538"/>
      <c r="P14" s="538"/>
      <c r="Q14" s="538"/>
      <c r="R14" s="538"/>
      <c r="S14" s="538"/>
      <c r="T14" s="538"/>
      <c r="U14" s="538"/>
      <c r="V14" s="538"/>
      <c r="W14" s="538"/>
      <c r="X14" s="538"/>
      <c r="Y14" s="538"/>
      <c r="Z14" s="538"/>
      <c r="AA14" s="538"/>
      <c r="AB14" s="595"/>
    </row>
    <row r="15" spans="1:77" ht="20.25" customHeight="1" thickBot="1" x14ac:dyDescent="0.25">
      <c r="B15" s="2529" t="s">
        <v>264</v>
      </c>
      <c r="C15" s="2530"/>
      <c r="D15" s="2530"/>
      <c r="E15" s="2530"/>
      <c r="F15" s="2530"/>
      <c r="G15" s="2530"/>
      <c r="H15" s="2530"/>
      <c r="I15" s="2530"/>
      <c r="J15" s="2530"/>
      <c r="K15" s="2530"/>
      <c r="L15" s="2530"/>
      <c r="M15" s="2530"/>
      <c r="N15" s="2530"/>
      <c r="O15" s="2530"/>
      <c r="P15" s="2530"/>
      <c r="Q15" s="2530"/>
      <c r="R15" s="2530"/>
      <c r="S15" s="2530"/>
      <c r="T15" s="2530"/>
      <c r="U15" s="2530"/>
      <c r="V15" s="2530"/>
      <c r="W15" s="2530"/>
      <c r="X15" s="2530"/>
      <c r="Y15" s="2530"/>
      <c r="Z15" s="2530"/>
      <c r="AA15" s="2530"/>
      <c r="AB15" s="2531"/>
    </row>
    <row r="16" spans="1:77" s="1" customFormat="1" ht="51.75" customHeight="1" thickBot="1" x14ac:dyDescent="0.25">
      <c r="A16" s="140"/>
      <c r="B16" s="749" t="s">
        <v>256</v>
      </c>
      <c r="C16" s="750" t="s">
        <v>1148</v>
      </c>
      <c r="D16" s="751" t="e">
        <f>+'POA-4'!I17</f>
        <v>#VALUE!</v>
      </c>
      <c r="E16" s="751" t="e">
        <f>+'POA-4'!J17</f>
        <v>#VALUE!</v>
      </c>
      <c r="F16" s="751" t="e">
        <f>+'POA-4'!K17</f>
        <v>#VALUE!</v>
      </c>
      <c r="G16" s="751" t="e">
        <f>+'POA-4'!L17</f>
        <v>#VALUE!</v>
      </c>
      <c r="H16" s="751" t="e">
        <f>+'POA-4'!M17</f>
        <v>#VALUE!</v>
      </c>
      <c r="I16" s="751" t="e">
        <f>+'POA-4'!N17</f>
        <v>#VALUE!</v>
      </c>
      <c r="J16" s="751" t="e">
        <f>+'POA-4'!O17</f>
        <v>#VALUE!</v>
      </c>
      <c r="K16" s="751" t="e">
        <f>+'POA-4'!P17</f>
        <v>#VALUE!</v>
      </c>
      <c r="L16" s="751" t="e">
        <f>+'POA-4'!Q17</f>
        <v>#VALUE!</v>
      </c>
      <c r="M16" s="751" t="e">
        <f>+'POA-4'!R17</f>
        <v>#VALUE!</v>
      </c>
      <c r="N16" s="751" t="e">
        <f>+'POA-4'!S17</f>
        <v>#VALUE!</v>
      </c>
      <c r="O16" s="751" t="e">
        <f>+'POA-4'!T17</f>
        <v>#VALUE!</v>
      </c>
      <c r="P16" s="751" t="e">
        <f>+'POA-4'!U17</f>
        <v>#VALUE!</v>
      </c>
      <c r="Q16" s="751" t="e">
        <f>+'POA-4'!V17</f>
        <v>#VALUE!</v>
      </c>
      <c r="R16" s="751" t="e">
        <f>+'POA-4'!W17</f>
        <v>#VALUE!</v>
      </c>
      <c r="S16" s="751" t="e">
        <f>+'POA-4'!X17</f>
        <v>#VALUE!</v>
      </c>
      <c r="T16" s="751" t="e">
        <f>+'POA-4'!Y17</f>
        <v>#VALUE!</v>
      </c>
      <c r="U16" s="751" t="e">
        <f>+'POA-4'!Z17</f>
        <v>#VALUE!</v>
      </c>
      <c r="V16" s="751" t="e">
        <f>+'POA-4'!AA17</f>
        <v>#VALUE!</v>
      </c>
      <c r="W16" s="751" t="e">
        <f>+'POA-4'!AB17</f>
        <v>#VALUE!</v>
      </c>
      <c r="X16" s="751" t="e">
        <f>+'POA-4'!AC17</f>
        <v>#VALUE!</v>
      </c>
      <c r="Y16" s="751" t="e">
        <f>+'POA-4'!AD17</f>
        <v>#VALUE!</v>
      </c>
      <c r="Z16" s="751" t="e">
        <f>+'POA-4'!AE17</f>
        <v>#VALUE!</v>
      </c>
      <c r="AA16" s="751" t="e">
        <f>+'POA-4'!AF17</f>
        <v>#VALUE!</v>
      </c>
      <c r="AB16" s="770" t="s">
        <v>1150</v>
      </c>
      <c r="AC16" s="757" t="s">
        <v>1314</v>
      </c>
      <c r="AD16" s="262" t="s">
        <v>280</v>
      </c>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c r="BT16" s="140"/>
      <c r="BU16" s="140"/>
      <c r="BV16" s="140"/>
      <c r="BW16" s="140"/>
      <c r="BX16" s="140"/>
      <c r="BY16" s="140"/>
    </row>
    <row r="17" spans="1:77" ht="51.75" customHeight="1" x14ac:dyDescent="0.2">
      <c r="B17" s="439">
        <f>FINANC!F30</f>
        <v>0</v>
      </c>
      <c r="C17" s="692">
        <f>'POA-3'!H44</f>
        <v>0</v>
      </c>
      <c r="D17" s="768">
        <f>+'POA-4'!I44*FINANC!$G$49</f>
        <v>0</v>
      </c>
      <c r="E17" s="768">
        <f>+'POA-4'!J44*FINANC!$G$49</f>
        <v>0</v>
      </c>
      <c r="F17" s="768">
        <f>+'POA-4'!K44*FINANC!$G$49</f>
        <v>0</v>
      </c>
      <c r="G17" s="768">
        <f>+'POA-4'!L44*FINANC!$G$49</f>
        <v>0</v>
      </c>
      <c r="H17" s="768">
        <f>+'POA-4'!M44*FINANC!$G$49</f>
        <v>0</v>
      </c>
      <c r="I17" s="768">
        <f>+'POA-4'!N44*FINANC!$G$49</f>
        <v>0</v>
      </c>
      <c r="J17" s="768">
        <f>+'POA-4'!O44*FINANC!$G$49</f>
        <v>0</v>
      </c>
      <c r="K17" s="768">
        <f>+'POA-4'!P44*FINANC!$G$49</f>
        <v>0</v>
      </c>
      <c r="L17" s="768">
        <f>+'POA-4'!Q44*FINANC!$G$49</f>
        <v>0</v>
      </c>
      <c r="M17" s="768">
        <f>+'POA-4'!R44*FINANC!$G$49</f>
        <v>0</v>
      </c>
      <c r="N17" s="768">
        <f>+'POA-4'!S44*FINANC!$G$49</f>
        <v>0</v>
      </c>
      <c r="O17" s="768">
        <f>+'POA-4'!T44*FINANC!$G$49</f>
        <v>0</v>
      </c>
      <c r="P17" s="753"/>
      <c r="Q17" s="753"/>
      <c r="R17" s="753"/>
      <c r="S17" s="753"/>
      <c r="T17" s="753"/>
      <c r="U17" s="753"/>
      <c r="V17" s="753"/>
      <c r="W17" s="753"/>
      <c r="X17" s="753"/>
      <c r="Y17" s="753"/>
      <c r="Z17" s="753"/>
      <c r="AA17" s="753"/>
      <c r="AB17" s="771">
        <f>SUM(D17:AA17)</f>
        <v>0</v>
      </c>
      <c r="AC17" s="767">
        <f>+C17-AB17</f>
        <v>0</v>
      </c>
      <c r="AD17" s="263" t="str">
        <f>+IF('POA-3'!H44&gt;0,SUM(D17:O17)-'POA-3'!H44,"")</f>
        <v/>
      </c>
    </row>
    <row r="18" spans="1:77" ht="51.75" customHeight="1" x14ac:dyDescent="0.2">
      <c r="B18" s="440" t="str">
        <f>FINANC!H30</f>
        <v>PGN / APN</v>
      </c>
      <c r="C18" s="693">
        <f>'POA-3'!I44</f>
        <v>0</v>
      </c>
      <c r="D18" s="769">
        <f>+'POA-4'!I44*FINANC!$I$49</f>
        <v>0</v>
      </c>
      <c r="E18" s="769">
        <f>+'POA-4'!J44*FINANC!$I$49</f>
        <v>0</v>
      </c>
      <c r="F18" s="769">
        <f>+'POA-4'!K44*FINANC!$I$49</f>
        <v>0</v>
      </c>
      <c r="G18" s="769">
        <f>+'POA-4'!L44*FINANC!$I$49</f>
        <v>0</v>
      </c>
      <c r="H18" s="769">
        <f>+'POA-4'!M44*FINANC!$I$49</f>
        <v>0</v>
      </c>
      <c r="I18" s="769">
        <f>+'POA-4'!N44*FINANC!$I$49</f>
        <v>0</v>
      </c>
      <c r="J18" s="769">
        <f>+'POA-4'!O44*FINANC!$I$49</f>
        <v>0</v>
      </c>
      <c r="K18" s="769">
        <f>+'POA-4'!P44*FINANC!$I$49</f>
        <v>0</v>
      </c>
      <c r="L18" s="769">
        <f>+'POA-4'!Q44*FINANC!$I$49</f>
        <v>0</v>
      </c>
      <c r="M18" s="769">
        <f>+'POA-4'!R44*FINANC!$I$49</f>
        <v>0</v>
      </c>
      <c r="N18" s="769">
        <f>+'POA-4'!S44*FINANC!$I$49</f>
        <v>0</v>
      </c>
      <c r="O18" s="769">
        <f>+'POA-4'!T44*FINANC!$I$49</f>
        <v>0</v>
      </c>
      <c r="P18" s="754"/>
      <c r="Q18" s="754"/>
      <c r="R18" s="754"/>
      <c r="S18" s="754"/>
      <c r="T18" s="754"/>
      <c r="U18" s="754"/>
      <c r="V18" s="754"/>
      <c r="W18" s="754"/>
      <c r="X18" s="754"/>
      <c r="Y18" s="754"/>
      <c r="Z18" s="754"/>
      <c r="AA18" s="754"/>
      <c r="AB18" s="771">
        <f>SUM(D18:AA18)</f>
        <v>0</v>
      </c>
      <c r="AC18" s="767">
        <f>+C18-AB18</f>
        <v>0</v>
      </c>
      <c r="AD18" s="263" t="str">
        <f>+IF('POA-3'!I44&gt;0,SUM(D18:O18)-'POA-3'!I44,"")</f>
        <v/>
      </c>
    </row>
    <row r="19" spans="1:77" ht="51.75" customHeight="1" x14ac:dyDescent="0.2">
      <c r="B19" s="440" t="str">
        <f>FINANC!J30</f>
        <v>Recursos Propios</v>
      </c>
      <c r="C19" s="693">
        <f>'POA-3'!J44</f>
        <v>0</v>
      </c>
      <c r="D19" s="769">
        <f>+'POA-4'!I44*FINANC!$K$49</f>
        <v>0</v>
      </c>
      <c r="E19" s="769">
        <f>+'POA-4'!J44*FINANC!$K$49</f>
        <v>0</v>
      </c>
      <c r="F19" s="769">
        <f>+'POA-4'!K44*FINANC!$K$49</f>
        <v>0</v>
      </c>
      <c r="G19" s="769">
        <f>+'POA-4'!L44*FINANC!$K$49</f>
        <v>0</v>
      </c>
      <c r="H19" s="769">
        <f>+'POA-4'!M44*FINANC!$K$49</f>
        <v>0</v>
      </c>
      <c r="I19" s="769">
        <f>+'POA-4'!N44*FINANC!$K$49</f>
        <v>0</v>
      </c>
      <c r="J19" s="769">
        <f>+'POA-4'!O44*FINANC!$K$49</f>
        <v>0</v>
      </c>
      <c r="K19" s="769">
        <f>+'POA-4'!P44*FINANC!$K$49</f>
        <v>0</v>
      </c>
      <c r="L19" s="769">
        <f>+'POA-4'!Q44*FINANC!$K$49</f>
        <v>0</v>
      </c>
      <c r="M19" s="769">
        <f>+'POA-4'!R44*FINANC!$K$49</f>
        <v>0</v>
      </c>
      <c r="N19" s="769">
        <f>+'POA-4'!S44*FINANC!$K$49</f>
        <v>0</v>
      </c>
      <c r="O19" s="769">
        <f>+'POA-4'!T44*FINANC!$K$49</f>
        <v>0</v>
      </c>
      <c r="P19" s="754"/>
      <c r="Q19" s="754"/>
      <c r="R19" s="754"/>
      <c r="S19" s="754"/>
      <c r="T19" s="754"/>
      <c r="U19" s="754"/>
      <c r="V19" s="754"/>
      <c r="W19" s="754"/>
      <c r="X19" s="754"/>
      <c r="Y19" s="754"/>
      <c r="Z19" s="754"/>
      <c r="AA19" s="754"/>
      <c r="AB19" s="771">
        <f>SUM(D19:AA19)</f>
        <v>0</v>
      </c>
      <c r="AC19" s="767">
        <f>+C19-AB19</f>
        <v>0</v>
      </c>
      <c r="AD19" s="263" t="str">
        <f>+IF('POA-3'!J44&gt;0,SUM(D19:O19)-'POA-3'!J44,"")</f>
        <v/>
      </c>
    </row>
    <row r="20" spans="1:77" ht="51.75" customHeight="1" thickBot="1" x14ac:dyDescent="0.25">
      <c r="B20" s="772" t="str">
        <f>FINANC!P30</f>
        <v>Otros</v>
      </c>
      <c r="C20" s="773">
        <f>'POA-3'!K44</f>
        <v>0</v>
      </c>
      <c r="D20" s="774">
        <f>+'POA-4'!I44*FINANC!$Q$49</f>
        <v>0</v>
      </c>
      <c r="E20" s="774">
        <f>+'POA-4'!J44*FINANC!$Q$49</f>
        <v>0</v>
      </c>
      <c r="F20" s="774">
        <f>+'POA-4'!K44*FINANC!$Q$49</f>
        <v>0</v>
      </c>
      <c r="G20" s="774">
        <f>+'POA-4'!L44*FINANC!$Q$49</f>
        <v>0</v>
      </c>
      <c r="H20" s="774">
        <f>+'POA-4'!M44*FINANC!$Q$49</f>
        <v>0</v>
      </c>
      <c r="I20" s="774">
        <f>+'POA-4'!N44*FINANC!$Q$49</f>
        <v>0</v>
      </c>
      <c r="J20" s="774">
        <f>+'POA-4'!O44*FINANC!$Q$49</f>
        <v>0</v>
      </c>
      <c r="K20" s="774">
        <f>+'POA-4'!P44*FINANC!$Q$49</f>
        <v>0</v>
      </c>
      <c r="L20" s="774">
        <f>+'POA-4'!Q44*FINANC!$Q$49</f>
        <v>0</v>
      </c>
      <c r="M20" s="774">
        <f>+'POA-4'!R44*FINANC!$Q$49</f>
        <v>0</v>
      </c>
      <c r="N20" s="774">
        <f>+'POA-4'!S44*FINANC!$Q$49</f>
        <v>0</v>
      </c>
      <c r="O20" s="774">
        <f>+'POA-4'!T44*FINANC!$Q$49</f>
        <v>0</v>
      </c>
      <c r="P20" s="775"/>
      <c r="Q20" s="775"/>
      <c r="R20" s="775"/>
      <c r="S20" s="775"/>
      <c r="T20" s="775"/>
      <c r="U20" s="775"/>
      <c r="V20" s="775"/>
      <c r="W20" s="775"/>
      <c r="X20" s="775"/>
      <c r="Y20" s="775"/>
      <c r="Z20" s="775"/>
      <c r="AA20" s="775"/>
      <c r="AB20" s="781">
        <f>SUM(D20:AA20)</f>
        <v>0</v>
      </c>
      <c r="AC20" s="767">
        <f>+C20-AB20</f>
        <v>0</v>
      </c>
      <c r="AD20" s="263" t="e">
        <f>+IF('POA-3'!#REF!&gt;0,SUM(D20:O20)-'POA-3'!#REF!,"")</f>
        <v>#REF!</v>
      </c>
    </row>
    <row r="21" spans="1:77" ht="51.75" customHeight="1" thickBot="1" x14ac:dyDescent="0.25">
      <c r="B21" s="776" t="s">
        <v>1138</v>
      </c>
      <c r="C21" s="777">
        <f t="shared" ref="C21:AB21" si="0">SUM(C17:C20)</f>
        <v>0</v>
      </c>
      <c r="D21" s="778">
        <f t="shared" si="0"/>
        <v>0</v>
      </c>
      <c r="E21" s="778">
        <f t="shared" si="0"/>
        <v>0</v>
      </c>
      <c r="F21" s="778">
        <f t="shared" si="0"/>
        <v>0</v>
      </c>
      <c r="G21" s="778">
        <f t="shared" si="0"/>
        <v>0</v>
      </c>
      <c r="H21" s="778">
        <f t="shared" si="0"/>
        <v>0</v>
      </c>
      <c r="I21" s="778">
        <f t="shared" si="0"/>
        <v>0</v>
      </c>
      <c r="J21" s="778">
        <f t="shared" si="0"/>
        <v>0</v>
      </c>
      <c r="K21" s="778">
        <f t="shared" si="0"/>
        <v>0</v>
      </c>
      <c r="L21" s="778">
        <f t="shared" si="0"/>
        <v>0</v>
      </c>
      <c r="M21" s="778">
        <f t="shared" si="0"/>
        <v>0</v>
      </c>
      <c r="N21" s="778">
        <f t="shared" si="0"/>
        <v>0</v>
      </c>
      <c r="O21" s="778">
        <f t="shared" si="0"/>
        <v>0</v>
      </c>
      <c r="P21" s="779"/>
      <c r="Q21" s="779"/>
      <c r="R21" s="779"/>
      <c r="S21" s="779"/>
      <c r="T21" s="779"/>
      <c r="U21" s="779"/>
      <c r="V21" s="779"/>
      <c r="W21" s="779"/>
      <c r="X21" s="779"/>
      <c r="Y21" s="779"/>
      <c r="Z21" s="779"/>
      <c r="AA21" s="779"/>
      <c r="AB21" s="780">
        <f t="shared" si="0"/>
        <v>0</v>
      </c>
      <c r="AC21" s="767">
        <f>+C21-AB21</f>
        <v>0</v>
      </c>
      <c r="AD21" s="264" t="e">
        <f>SUM(AD17:AD20)</f>
        <v>#REF!</v>
      </c>
    </row>
    <row r="22" spans="1:77" s="261" customFormat="1" x14ac:dyDescent="0.2">
      <c r="B22" s="258"/>
      <c r="C22" s="258"/>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row>
    <row r="23" spans="1:77" s="374" customFormat="1" ht="45.75" customHeight="1" x14ac:dyDescent="0.3">
      <c r="A23" s="261"/>
      <c r="B23" s="2527" t="s">
        <v>1149</v>
      </c>
      <c r="C23" s="2528"/>
      <c r="D23" s="535">
        <f>'POA-4'!I44</f>
        <v>0</v>
      </c>
      <c r="E23" s="535">
        <f>'POA-4'!J44</f>
        <v>0</v>
      </c>
      <c r="F23" s="535">
        <f>'POA-4'!K44</f>
        <v>0</v>
      </c>
      <c r="G23" s="535">
        <f>'POA-4'!L44</f>
        <v>0</v>
      </c>
      <c r="H23" s="535">
        <f>'POA-4'!M44</f>
        <v>0</v>
      </c>
      <c r="I23" s="535">
        <f>'POA-4'!N44</f>
        <v>0</v>
      </c>
      <c r="J23" s="535">
        <f>'POA-4'!O44</f>
        <v>0</v>
      </c>
      <c r="K23" s="535">
        <f>'POA-4'!P44</f>
        <v>0</v>
      </c>
      <c r="L23" s="535">
        <f>'POA-4'!Q44</f>
        <v>0</v>
      </c>
      <c r="M23" s="535">
        <f>'POA-4'!R44</f>
        <v>0</v>
      </c>
      <c r="N23" s="535">
        <f>'POA-4'!S44</f>
        <v>0</v>
      </c>
      <c r="O23" s="535">
        <f>'POA-4'!T44</f>
        <v>0</v>
      </c>
      <c r="P23" s="535"/>
      <c r="Q23" s="535"/>
      <c r="R23" s="535"/>
      <c r="S23" s="535"/>
      <c r="T23" s="535"/>
      <c r="U23" s="535"/>
      <c r="V23" s="535"/>
      <c r="W23" s="535"/>
      <c r="X23" s="535"/>
      <c r="Y23" s="535"/>
      <c r="Z23" s="535"/>
      <c r="AA23" s="535"/>
      <c r="AB23" s="535">
        <f>'POA-4'!AG44</f>
        <v>0</v>
      </c>
      <c r="AC23" s="261"/>
      <c r="AD23" s="264" t="e">
        <f>SUM(AD19:AD22)</f>
        <v>#REF!</v>
      </c>
      <c r="AE23" s="261"/>
      <c r="AF23" s="261"/>
      <c r="AG23" s="261"/>
      <c r="AH23" s="261"/>
      <c r="AI23" s="261"/>
      <c r="AJ23" s="261"/>
      <c r="AK23" s="261"/>
      <c r="AL23" s="261"/>
      <c r="AM23" s="261"/>
      <c r="AN23" s="261"/>
      <c r="AO23" s="261"/>
      <c r="AP23" s="261"/>
      <c r="AQ23" s="261"/>
      <c r="AR23" s="261"/>
      <c r="AS23" s="261"/>
      <c r="AT23" s="261"/>
      <c r="AU23" s="261"/>
      <c r="AV23" s="261"/>
      <c r="AW23" s="261"/>
      <c r="AX23" s="261"/>
      <c r="AY23" s="261"/>
      <c r="AZ23" s="261"/>
      <c r="BA23" s="261"/>
      <c r="BB23" s="261"/>
      <c r="BC23" s="261"/>
      <c r="BD23" s="261"/>
      <c r="BE23" s="261"/>
      <c r="BF23" s="261"/>
      <c r="BG23" s="261"/>
      <c r="BH23" s="261"/>
      <c r="BI23" s="261"/>
      <c r="BJ23" s="261"/>
      <c r="BK23" s="261"/>
      <c r="BL23" s="261"/>
      <c r="BM23" s="261"/>
      <c r="BN23" s="261"/>
      <c r="BO23" s="261"/>
      <c r="BP23" s="261"/>
      <c r="BQ23" s="261"/>
      <c r="BR23" s="261"/>
      <c r="BS23" s="261"/>
      <c r="BT23" s="261"/>
      <c r="BU23" s="261"/>
      <c r="BV23" s="261"/>
      <c r="BW23" s="261"/>
      <c r="BX23" s="261"/>
      <c r="BY23" s="261"/>
    </row>
    <row r="24" spans="1:77" s="261" customFormat="1" x14ac:dyDescent="0.2"/>
    <row r="25" spans="1:77" s="261" customFormat="1" x14ac:dyDescent="0.2"/>
    <row r="26" spans="1:77" s="261" customFormat="1" hidden="1" x14ac:dyDescent="0.2"/>
    <row r="27" spans="1:77" s="261" customFormat="1" hidden="1" x14ac:dyDescent="0.2">
      <c r="B27" s="534" t="s">
        <v>1198</v>
      </c>
      <c r="C27" s="534" t="s">
        <v>384</v>
      </c>
    </row>
    <row r="28" spans="1:77" s="261" customFormat="1" ht="16.5" hidden="1" x14ac:dyDescent="0.2">
      <c r="B28" s="439" t="s">
        <v>257</v>
      </c>
      <c r="C28" s="533" t="e">
        <f>+C17/$C$21</f>
        <v>#DIV/0!</v>
      </c>
    </row>
    <row r="29" spans="1:77" s="261" customFormat="1" ht="16.5" hidden="1" x14ac:dyDescent="0.2">
      <c r="B29" s="440" t="s">
        <v>1189</v>
      </c>
      <c r="C29" s="533" t="e">
        <f t="shared" ref="C29:C31" si="1">+C18/$C$21</f>
        <v>#DIV/0!</v>
      </c>
    </row>
    <row r="30" spans="1:77" s="261" customFormat="1" ht="16.5" hidden="1" x14ac:dyDescent="0.2">
      <c r="B30" s="440" t="s">
        <v>258</v>
      </c>
      <c r="C30" s="533" t="e">
        <f t="shared" si="1"/>
        <v>#DIV/0!</v>
      </c>
    </row>
    <row r="31" spans="1:77" s="261" customFormat="1" ht="17.25" hidden="1" thickBot="1" x14ac:dyDescent="0.25">
      <c r="B31" s="441" t="s">
        <v>86</v>
      </c>
      <c r="C31" s="533" t="e">
        <f t="shared" si="1"/>
        <v>#DIV/0!</v>
      </c>
    </row>
    <row r="32" spans="1:77" s="261" customFormat="1" hidden="1" x14ac:dyDescent="0.2"/>
    <row r="33" s="261" customFormat="1" hidden="1" x14ac:dyDescent="0.2"/>
    <row r="34" s="261" customFormat="1" x14ac:dyDescent="0.2"/>
    <row r="35" s="261" customFormat="1" x14ac:dyDescent="0.2"/>
    <row r="36" s="261" customFormat="1" x14ac:dyDescent="0.2"/>
    <row r="37" s="261" customFormat="1" x14ac:dyDescent="0.2"/>
    <row r="38" s="261" customFormat="1" x14ac:dyDescent="0.2"/>
    <row r="39" s="261" customFormat="1" x14ac:dyDescent="0.2"/>
    <row r="40" s="261" customFormat="1" x14ac:dyDescent="0.2"/>
    <row r="41" s="261" customFormat="1" x14ac:dyDescent="0.2"/>
    <row r="42" s="261" customFormat="1" x14ac:dyDescent="0.2"/>
    <row r="43" s="261" customFormat="1" x14ac:dyDescent="0.2"/>
    <row r="44" s="261" customFormat="1" x14ac:dyDescent="0.2"/>
    <row r="45" s="261" customFormat="1" x14ac:dyDescent="0.2"/>
    <row r="46" s="261" customFormat="1" x14ac:dyDescent="0.2"/>
    <row r="47" s="261" customFormat="1" x14ac:dyDescent="0.2"/>
    <row r="48" s="261" customFormat="1" x14ac:dyDescent="0.2"/>
    <row r="49" s="261" customFormat="1" x14ac:dyDescent="0.2"/>
    <row r="50" s="261" customFormat="1" x14ac:dyDescent="0.2"/>
    <row r="51" s="261" customFormat="1" x14ac:dyDescent="0.2"/>
    <row r="52" s="261" customFormat="1" x14ac:dyDescent="0.2"/>
    <row r="53" s="261" customFormat="1" x14ac:dyDescent="0.2"/>
    <row r="54" s="261" customFormat="1" x14ac:dyDescent="0.2"/>
    <row r="55" s="261" customFormat="1" x14ac:dyDescent="0.2"/>
    <row r="56" s="261" customFormat="1" x14ac:dyDescent="0.2"/>
    <row r="57" s="261" customFormat="1" x14ac:dyDescent="0.2"/>
    <row r="58" s="261" customFormat="1" x14ac:dyDescent="0.2"/>
    <row r="59" s="261" customFormat="1" x14ac:dyDescent="0.2"/>
    <row r="60" s="261" customFormat="1" x14ac:dyDescent="0.2"/>
    <row r="61" s="261" customFormat="1" x14ac:dyDescent="0.2"/>
    <row r="62" s="261" customFormat="1" x14ac:dyDescent="0.2"/>
    <row r="63" s="261" customFormat="1" x14ac:dyDescent="0.2"/>
    <row r="64" s="261" customFormat="1" x14ac:dyDescent="0.2"/>
    <row r="65" s="261" customFormat="1" x14ac:dyDescent="0.2"/>
    <row r="66" s="261" customFormat="1" x14ac:dyDescent="0.2"/>
    <row r="67" s="261" customFormat="1" x14ac:dyDescent="0.2"/>
    <row r="68" s="261" customFormat="1" x14ac:dyDescent="0.2"/>
    <row r="69" s="261" customFormat="1" x14ac:dyDescent="0.2"/>
    <row r="70" s="261" customFormat="1" x14ac:dyDescent="0.2"/>
    <row r="71" s="261" customFormat="1" x14ac:dyDescent="0.2"/>
    <row r="72" s="261" customFormat="1" x14ac:dyDescent="0.2"/>
    <row r="73" s="261" customFormat="1" x14ac:dyDescent="0.2"/>
    <row r="74" s="261" customFormat="1" x14ac:dyDescent="0.2"/>
  </sheetData>
  <mergeCells count="9">
    <mergeCell ref="C9:AB9"/>
    <mergeCell ref="C11:AB11"/>
    <mergeCell ref="B23:C23"/>
    <mergeCell ref="B15:AB15"/>
    <mergeCell ref="N2:AB5"/>
    <mergeCell ref="N6:AB7"/>
    <mergeCell ref="F13:G13"/>
    <mergeCell ref="C2:G6"/>
    <mergeCell ref="C7:G7"/>
  </mergeCells>
  <phoneticPr fontId="5" type="noConversion"/>
  <conditionalFormatting sqref="D16:AA16">
    <cfRule type="cellIs" dxfId="164" priority="32" stopIfTrue="1" operator="equal">
      <formula>0</formula>
    </cfRule>
  </conditionalFormatting>
  <printOptions horizontalCentered="1" verticalCentered="1"/>
  <pageMargins left="0.59055118110236227" right="0.59055118110236227" top="0.59055118110236227" bottom="0.59055118110236227" header="0" footer="0"/>
  <pageSetup scale="59" orientation="landscape" horizontalDpi="4294967294" verticalDpi="300" r:id="rId1"/>
  <headerFooter alignWithMargins="0">
    <oddFooter>&amp;L&amp;"Arial Narrow,Cursiva"&amp;8F-PY.103.19 - Cronograma_ejecución ptal_fuente_financiación (en pagos) - POA - 5&amp;C&amp;"Arial Narrow,Normal"&amp;8Página &amp;P de &amp;N&amp;R&amp;"Arial Narrow,Normal"&amp;8Fecha de aprobación de esta versión del POA: ______________________________</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4">
    <tabColor rgb="FFFF0000"/>
  </sheetPr>
  <dimension ref="A1:DO269"/>
  <sheetViews>
    <sheetView showGridLines="0" showZeros="0" topLeftCell="A79" zoomScale="85" zoomScaleNormal="85" workbookViewId="0">
      <selection activeCell="H39" sqref="A39:XFD42"/>
    </sheetView>
  </sheetViews>
  <sheetFormatPr baseColWidth="10" defaultColWidth="11.42578125" defaultRowHeight="12.75" x14ac:dyDescent="0.2"/>
  <cols>
    <col min="1" max="4" width="6" style="782" customWidth="1"/>
    <col min="5" max="5" width="6.85546875" style="782" customWidth="1"/>
    <col min="6" max="6" width="4.85546875" style="782" customWidth="1"/>
    <col min="7" max="7" width="30.7109375" style="782" customWidth="1"/>
    <col min="8" max="8" width="11.5703125" style="782" customWidth="1"/>
    <col min="9" max="9" width="12.5703125" style="782" customWidth="1"/>
    <col min="10" max="10" width="10.140625" style="782" customWidth="1"/>
    <col min="11" max="11" width="11.42578125" style="782" customWidth="1"/>
    <col min="12" max="12" width="7.5703125" style="782" customWidth="1"/>
    <col min="13" max="14" width="8.140625" style="782" customWidth="1"/>
    <col min="15" max="16" width="3.5703125" style="782" customWidth="1"/>
    <col min="17" max="17" width="4.140625" style="782" customWidth="1"/>
    <col min="18" max="18" width="7.5703125" style="782" customWidth="1"/>
    <col min="19" max="19" width="9.42578125" style="782" customWidth="1"/>
    <col min="20" max="20" width="5.42578125" style="782" customWidth="1"/>
    <col min="21" max="21" width="8.42578125" style="782" customWidth="1"/>
    <col min="22" max="22" width="5.28515625" style="782" customWidth="1"/>
    <col min="23" max="23" width="7" style="782" customWidth="1"/>
    <col min="24" max="24" width="6.42578125" style="782" customWidth="1"/>
    <col min="25" max="25" width="4" style="782" hidden="1" customWidth="1"/>
    <col min="26" max="26" width="35.7109375" style="782" hidden="1" customWidth="1"/>
    <col min="27" max="27" width="10.28515625" style="782" hidden="1" customWidth="1"/>
    <col min="28" max="28" width="12.5703125" style="782" hidden="1" customWidth="1"/>
    <col min="29" max="29" width="10.140625" style="782" hidden="1" customWidth="1"/>
    <col min="30" max="30" width="10.7109375" style="782" hidden="1" customWidth="1"/>
    <col min="31" max="31" width="7.5703125" style="782" hidden="1" customWidth="1"/>
    <col min="32" max="33" width="8.140625" style="782" hidden="1" customWidth="1"/>
    <col min="34" max="35" width="3.5703125" style="782" hidden="1" customWidth="1"/>
    <col min="36" max="36" width="4.140625" style="782" hidden="1" customWidth="1"/>
    <col min="37" max="37" width="7.5703125" style="782" hidden="1" customWidth="1"/>
    <col min="38" max="38" width="9.42578125" style="782" hidden="1" customWidth="1"/>
    <col min="39" max="39" width="5.42578125" style="782" hidden="1" customWidth="1"/>
    <col min="40" max="40" width="8.42578125" style="782" hidden="1" customWidth="1"/>
    <col min="41" max="41" width="5.28515625" style="782" hidden="1" customWidth="1"/>
    <col min="42" max="42" width="7" style="782" hidden="1" customWidth="1"/>
    <col min="43" max="43" width="6.42578125" style="782" hidden="1" customWidth="1"/>
    <col min="44" max="44" width="4" style="782" hidden="1" customWidth="1"/>
    <col min="45" max="45" width="35.7109375" style="782" hidden="1" customWidth="1"/>
    <col min="46" max="46" width="10.28515625" style="782" hidden="1" customWidth="1"/>
    <col min="47" max="47" width="12.5703125" style="782" hidden="1" customWidth="1"/>
    <col min="48" max="48" width="10.140625" style="782" hidden="1" customWidth="1"/>
    <col min="49" max="49" width="10.85546875" style="782" hidden="1" customWidth="1"/>
    <col min="50" max="50" width="7.5703125" style="782" hidden="1" customWidth="1"/>
    <col min="51" max="52" width="8.140625" style="782" hidden="1" customWidth="1"/>
    <col min="53" max="54" width="3.5703125" style="782" hidden="1" customWidth="1"/>
    <col min="55" max="55" width="4.140625" style="782" hidden="1" customWidth="1"/>
    <col min="56" max="56" width="7.5703125" style="782" hidden="1" customWidth="1"/>
    <col min="57" max="57" width="9.42578125" style="782" hidden="1" customWidth="1"/>
    <col min="58" max="58" width="5.42578125" style="782" hidden="1" customWidth="1"/>
    <col min="59" max="59" width="8.42578125" style="782" hidden="1" customWidth="1"/>
    <col min="60" max="60" width="5.28515625" style="782" hidden="1" customWidth="1"/>
    <col min="61" max="61" width="7" style="782" hidden="1" customWidth="1"/>
    <col min="62" max="62" width="6.42578125" style="782" hidden="1" customWidth="1"/>
    <col min="63" max="63" width="4" style="782" hidden="1" customWidth="1"/>
    <col min="64" max="64" width="35.7109375" style="782" hidden="1" customWidth="1"/>
    <col min="65" max="65" width="10.28515625" style="782" hidden="1" customWidth="1"/>
    <col min="66" max="66" width="12.5703125" style="782" hidden="1" customWidth="1"/>
    <col min="67" max="67" width="10.140625" style="782" hidden="1" customWidth="1"/>
    <col min="68" max="68" width="11.140625" style="782" hidden="1" customWidth="1"/>
    <col min="69" max="69" width="7.5703125" style="782" hidden="1" customWidth="1"/>
    <col min="70" max="71" width="8.140625" style="782" hidden="1" customWidth="1"/>
    <col min="72" max="73" width="3.5703125" style="782" hidden="1" customWidth="1"/>
    <col min="74" max="74" width="4.140625" style="782" hidden="1" customWidth="1"/>
    <col min="75" max="75" width="7.5703125" style="782" hidden="1" customWidth="1"/>
    <col min="76" max="76" width="9.42578125" style="782" hidden="1" customWidth="1"/>
    <col min="77" max="77" width="5.42578125" style="782" hidden="1" customWidth="1"/>
    <col min="78" max="78" width="8.42578125" style="782" hidden="1" customWidth="1"/>
    <col min="79" max="79" width="5.28515625" style="782" hidden="1" customWidth="1"/>
    <col min="80" max="80" width="7" style="782" hidden="1" customWidth="1"/>
    <col min="81" max="81" width="6.42578125" style="782" hidden="1" customWidth="1"/>
    <col min="82" max="82" width="4" style="782" hidden="1" customWidth="1"/>
    <col min="83" max="83" width="35.7109375" style="782" hidden="1" customWidth="1"/>
    <col min="84" max="84" width="10.28515625" style="782" hidden="1" customWidth="1"/>
    <col min="85" max="85" width="12.5703125" style="782" hidden="1" customWidth="1"/>
    <col min="86" max="86" width="10.140625" style="782" hidden="1" customWidth="1"/>
    <col min="87" max="87" width="11" style="782" hidden="1" customWidth="1"/>
    <col min="88" max="88" width="7.5703125" style="782" hidden="1" customWidth="1"/>
    <col min="89" max="90" width="8.140625" style="782" hidden="1" customWidth="1"/>
    <col min="91" max="92" width="3.5703125" style="782" hidden="1" customWidth="1"/>
    <col min="93" max="93" width="4.140625" style="782" hidden="1" customWidth="1"/>
    <col min="94" max="94" width="7.5703125" style="782" hidden="1" customWidth="1"/>
    <col min="95" max="95" width="9.42578125" style="782" hidden="1" customWidth="1"/>
    <col min="96" max="96" width="5.42578125" style="782" hidden="1" customWidth="1"/>
    <col min="97" max="97" width="8.42578125" style="782" hidden="1" customWidth="1"/>
    <col min="98" max="98" width="5.28515625" style="782" hidden="1" customWidth="1"/>
    <col min="99" max="99" width="7" style="782" hidden="1" customWidth="1"/>
    <col min="100" max="100" width="6.42578125" style="782" hidden="1" customWidth="1"/>
    <col min="101" max="101" width="4" style="782" hidden="1" customWidth="1"/>
    <col min="102" max="102" width="35.7109375" style="782" hidden="1" customWidth="1"/>
    <col min="103" max="103" width="10.28515625" style="782" hidden="1" customWidth="1"/>
    <col min="104" max="104" width="12.5703125" style="782" hidden="1" customWidth="1"/>
    <col min="105" max="105" width="10.140625" style="782" hidden="1" customWidth="1"/>
    <col min="106" max="106" width="10.7109375" style="782" hidden="1" customWidth="1"/>
    <col min="107" max="107" width="7.5703125" style="782" hidden="1" customWidth="1"/>
    <col min="108" max="109" width="8.140625" style="782" hidden="1" customWidth="1"/>
    <col min="110" max="111" width="3.5703125" style="782" hidden="1" customWidth="1"/>
    <col min="112" max="112" width="4.140625" style="782" hidden="1" customWidth="1"/>
    <col min="113" max="113" width="7.5703125" style="782" hidden="1" customWidth="1"/>
    <col min="114" max="114" width="9.42578125" style="782" hidden="1" customWidth="1"/>
    <col min="115" max="115" width="5.42578125" style="782" hidden="1" customWidth="1"/>
    <col min="116" max="116" width="8.42578125" style="782" hidden="1" customWidth="1"/>
    <col min="117" max="117" width="5.28515625" style="782" hidden="1" customWidth="1"/>
    <col min="118" max="118" width="7" style="782" hidden="1" customWidth="1"/>
    <col min="119" max="119" width="6.42578125" style="782" customWidth="1"/>
    <col min="120" max="16384" width="11.42578125" style="782"/>
  </cols>
  <sheetData>
    <row r="1" spans="1:119" ht="13.5" customHeight="1" thickBot="1" x14ac:dyDescent="0.25"/>
    <row r="2" spans="1:119" ht="60.75" customHeight="1" x14ac:dyDescent="0.2">
      <c r="B2" s="2535"/>
      <c r="C2" s="2536"/>
      <c r="D2" s="2536"/>
      <c r="E2" s="2536"/>
      <c r="F2" s="2539" t="s">
        <v>1259</v>
      </c>
      <c r="G2" s="2540"/>
      <c r="H2" s="2540"/>
      <c r="I2" s="2540"/>
      <c r="J2" s="2540"/>
      <c r="K2" s="2540"/>
      <c r="L2" s="2540"/>
      <c r="M2" s="2540"/>
      <c r="N2" s="2540"/>
      <c r="O2" s="2540"/>
      <c r="P2" s="2540"/>
      <c r="Q2" s="2540"/>
      <c r="R2" s="2540"/>
      <c r="S2" s="2540"/>
      <c r="T2" s="2541"/>
      <c r="U2" s="2545">
        <f>+FINANC!G2</f>
        <v>0</v>
      </c>
      <c r="V2" s="2545"/>
      <c r="W2" s="2546"/>
      <c r="Y2" s="2547" t="s">
        <v>1259</v>
      </c>
      <c r="Z2" s="2548"/>
      <c r="AA2" s="2548"/>
      <c r="AB2" s="2548"/>
      <c r="AC2" s="2548"/>
      <c r="AD2" s="2548"/>
      <c r="AE2" s="2548"/>
      <c r="AF2" s="2548"/>
      <c r="AG2" s="2548"/>
      <c r="AH2" s="2548"/>
      <c r="AI2" s="2548"/>
      <c r="AJ2" s="2548"/>
      <c r="AK2" s="2548"/>
      <c r="AL2" s="2548"/>
      <c r="AM2" s="2549"/>
      <c r="AN2" s="2545">
        <f>+FINANC!G2</f>
        <v>0</v>
      </c>
      <c r="AO2" s="2545"/>
      <c r="AP2" s="2546"/>
      <c r="AR2" s="2547" t="s">
        <v>1259</v>
      </c>
      <c r="AS2" s="2548"/>
      <c r="AT2" s="2548"/>
      <c r="AU2" s="2548"/>
      <c r="AV2" s="2548"/>
      <c r="AW2" s="2548"/>
      <c r="AX2" s="2548"/>
      <c r="AY2" s="2548"/>
      <c r="AZ2" s="2548"/>
      <c r="BA2" s="2548"/>
      <c r="BB2" s="2548"/>
      <c r="BC2" s="2548"/>
      <c r="BD2" s="2548"/>
      <c r="BE2" s="2548"/>
      <c r="BF2" s="2549"/>
      <c r="BG2" s="2545">
        <f>+FINANC!G2</f>
        <v>0</v>
      </c>
      <c r="BH2" s="2545"/>
      <c r="BI2" s="2546"/>
      <c r="BK2" s="2547" t="s">
        <v>1259</v>
      </c>
      <c r="BL2" s="2548"/>
      <c r="BM2" s="2548"/>
      <c r="BN2" s="2548"/>
      <c r="BO2" s="2548"/>
      <c r="BP2" s="2548"/>
      <c r="BQ2" s="2548"/>
      <c r="BR2" s="2548"/>
      <c r="BS2" s="2548"/>
      <c r="BT2" s="2548"/>
      <c r="BU2" s="2548"/>
      <c r="BV2" s="2548"/>
      <c r="BW2" s="2548"/>
      <c r="BX2" s="2548"/>
      <c r="BY2" s="2549"/>
      <c r="BZ2" s="2545">
        <f>+FINANC!G2</f>
        <v>0</v>
      </c>
      <c r="CA2" s="2545"/>
      <c r="CB2" s="2546"/>
      <c r="CD2" s="2562"/>
      <c r="CE2" s="2562"/>
      <c r="CF2" s="2562"/>
      <c r="CG2" s="2562"/>
      <c r="CH2" s="2562"/>
      <c r="CI2" s="2562"/>
      <c r="CJ2" s="2562"/>
      <c r="CK2" s="2562"/>
      <c r="CL2" s="2562"/>
      <c r="CM2" s="2562"/>
      <c r="CN2" s="2562"/>
      <c r="CO2" s="2562"/>
      <c r="CP2" s="2562"/>
      <c r="CQ2" s="2562"/>
      <c r="CR2" s="2562"/>
      <c r="CS2" s="2557"/>
      <c r="CT2" s="2557"/>
      <c r="CU2" s="2557"/>
      <c r="CW2" s="2562"/>
      <c r="CX2" s="2562"/>
      <c r="CY2" s="2562"/>
      <c r="CZ2" s="2562"/>
      <c r="DA2" s="2562"/>
      <c r="DB2" s="2562"/>
      <c r="DC2" s="2562"/>
      <c r="DD2" s="2562"/>
      <c r="DE2" s="2562"/>
      <c r="DF2" s="2562"/>
      <c r="DG2" s="2562"/>
      <c r="DH2" s="2562"/>
      <c r="DI2" s="2562"/>
      <c r="DJ2" s="2562"/>
      <c r="DK2" s="2562"/>
      <c r="DL2" s="2557"/>
      <c r="DM2" s="2557"/>
      <c r="DN2" s="2557"/>
    </row>
    <row r="3" spans="1:119" ht="44.25" customHeight="1" thickBot="1" x14ac:dyDescent="0.25">
      <c r="B3" s="2537"/>
      <c r="C3" s="2538"/>
      <c r="D3" s="2538"/>
      <c r="E3" s="2538"/>
      <c r="F3" s="2542"/>
      <c r="G3" s="2543"/>
      <c r="H3" s="2543"/>
      <c r="I3" s="2543"/>
      <c r="J3" s="2543"/>
      <c r="K3" s="2543"/>
      <c r="L3" s="2543"/>
      <c r="M3" s="2543"/>
      <c r="N3" s="2543"/>
      <c r="O3" s="2543"/>
      <c r="P3" s="2543"/>
      <c r="Q3" s="2543"/>
      <c r="R3" s="2543"/>
      <c r="S3" s="2543"/>
      <c r="T3" s="2544"/>
      <c r="U3" s="2558">
        <f>+FINANC!D4</f>
        <v>0</v>
      </c>
      <c r="V3" s="2559"/>
      <c r="W3" s="2560"/>
      <c r="Y3" s="2550"/>
      <c r="Z3" s="2551"/>
      <c r="AA3" s="2551"/>
      <c r="AB3" s="2551"/>
      <c r="AC3" s="2551"/>
      <c r="AD3" s="2551"/>
      <c r="AE3" s="2551"/>
      <c r="AF3" s="2551"/>
      <c r="AG3" s="2551"/>
      <c r="AH3" s="2551"/>
      <c r="AI3" s="2551"/>
      <c r="AJ3" s="2551"/>
      <c r="AK3" s="2551"/>
      <c r="AL3" s="2551"/>
      <c r="AM3" s="2552"/>
      <c r="AN3" s="2558">
        <f>+FINANC!D4</f>
        <v>0</v>
      </c>
      <c r="AO3" s="2559"/>
      <c r="AP3" s="2560"/>
      <c r="AR3" s="2550"/>
      <c r="AS3" s="2551"/>
      <c r="AT3" s="2551"/>
      <c r="AU3" s="2551"/>
      <c r="AV3" s="2551"/>
      <c r="AW3" s="2551"/>
      <c r="AX3" s="2551"/>
      <c r="AY3" s="2551"/>
      <c r="AZ3" s="2551"/>
      <c r="BA3" s="2551"/>
      <c r="BB3" s="2551"/>
      <c r="BC3" s="2551"/>
      <c r="BD3" s="2551"/>
      <c r="BE3" s="2551"/>
      <c r="BF3" s="2552"/>
      <c r="BG3" s="2558">
        <f>+FINANC!D4</f>
        <v>0</v>
      </c>
      <c r="BH3" s="2559"/>
      <c r="BI3" s="2560"/>
      <c r="BK3" s="2550"/>
      <c r="BL3" s="2551"/>
      <c r="BM3" s="2551"/>
      <c r="BN3" s="2551"/>
      <c r="BO3" s="2551"/>
      <c r="BP3" s="2551"/>
      <c r="BQ3" s="2551"/>
      <c r="BR3" s="2551"/>
      <c r="BS3" s="2551"/>
      <c r="BT3" s="2551"/>
      <c r="BU3" s="2551"/>
      <c r="BV3" s="2551"/>
      <c r="BW3" s="2551"/>
      <c r="BX3" s="2551"/>
      <c r="BY3" s="2552"/>
      <c r="BZ3" s="2558">
        <f>+FINANC!D4</f>
        <v>0</v>
      </c>
      <c r="CA3" s="2559"/>
      <c r="CB3" s="2560"/>
      <c r="CD3" s="2562"/>
      <c r="CE3" s="2562"/>
      <c r="CF3" s="2562"/>
      <c r="CG3" s="2562"/>
      <c r="CH3" s="2562"/>
      <c r="CI3" s="2562"/>
      <c r="CJ3" s="2562"/>
      <c r="CK3" s="2562"/>
      <c r="CL3" s="2562"/>
      <c r="CM3" s="2562"/>
      <c r="CN3" s="2562"/>
      <c r="CO3" s="2562"/>
      <c r="CP3" s="2562"/>
      <c r="CQ3" s="2562"/>
      <c r="CR3" s="2562"/>
      <c r="CS3" s="2561"/>
      <c r="CT3" s="2557"/>
      <c r="CU3" s="2557"/>
      <c r="CW3" s="2562"/>
      <c r="CX3" s="2562"/>
      <c r="CY3" s="2562"/>
      <c r="CZ3" s="2562"/>
      <c r="DA3" s="2562"/>
      <c r="DB3" s="2562"/>
      <c r="DC3" s="2562"/>
      <c r="DD3" s="2562"/>
      <c r="DE3" s="2562"/>
      <c r="DF3" s="2562"/>
      <c r="DG3" s="2562"/>
      <c r="DH3" s="2562"/>
      <c r="DI3" s="2562"/>
      <c r="DJ3" s="2562"/>
      <c r="DK3" s="2562"/>
      <c r="DL3" s="2561"/>
      <c r="DM3" s="2557"/>
      <c r="DN3" s="2557"/>
    </row>
    <row r="4" spans="1:119" ht="16.5" customHeight="1" x14ac:dyDescent="0.2">
      <c r="B4" s="783"/>
      <c r="C4" s="784"/>
      <c r="D4" s="784"/>
      <c r="E4" s="785"/>
      <c r="W4" s="786"/>
      <c r="Y4" s="787"/>
      <c r="Z4" s="787"/>
      <c r="AA4" s="787"/>
      <c r="AB4" s="788"/>
      <c r="AC4" s="789"/>
      <c r="AD4" s="789"/>
      <c r="AE4" s="789"/>
      <c r="AF4" s="789"/>
      <c r="AG4" s="789"/>
      <c r="AH4" s="789"/>
      <c r="AI4" s="789"/>
      <c r="AJ4" s="789"/>
      <c r="AK4" s="789"/>
      <c r="AL4" s="789"/>
      <c r="AM4" s="789"/>
      <c r="AN4" s="789"/>
      <c r="AO4" s="789"/>
      <c r="AP4" s="790"/>
      <c r="AR4" s="789"/>
      <c r="AS4" s="789"/>
      <c r="AT4" s="789"/>
      <c r="AU4" s="789"/>
      <c r="AV4" s="789"/>
      <c r="AW4" s="789"/>
      <c r="AX4" s="789"/>
      <c r="AY4" s="789"/>
      <c r="AZ4" s="789"/>
      <c r="BA4" s="789"/>
      <c r="BB4" s="789"/>
      <c r="BC4" s="789"/>
      <c r="BD4" s="789"/>
      <c r="BE4" s="789"/>
      <c r="BF4" s="789"/>
      <c r="BG4" s="789"/>
      <c r="BH4" s="789"/>
      <c r="BI4" s="790"/>
      <c r="BK4" s="789"/>
      <c r="BL4" s="789"/>
      <c r="BM4" s="789"/>
      <c r="BN4" s="789"/>
      <c r="BO4" s="789"/>
      <c r="BP4" s="789"/>
      <c r="BQ4" s="789"/>
      <c r="BR4" s="789"/>
      <c r="BS4" s="789"/>
      <c r="BT4" s="789"/>
      <c r="BU4" s="789"/>
      <c r="BV4" s="789"/>
      <c r="BW4" s="789"/>
      <c r="BX4" s="789"/>
      <c r="BY4" s="789"/>
      <c r="BZ4" s="789"/>
      <c r="CA4" s="789"/>
      <c r="CB4" s="790"/>
    </row>
    <row r="5" spans="1:119" s="791" customFormat="1" ht="33.75" customHeight="1" x14ac:dyDescent="0.2">
      <c r="B5" s="792"/>
      <c r="F5" s="2553" t="s">
        <v>1187</v>
      </c>
      <c r="G5" s="2553"/>
      <c r="H5" s="2554">
        <f>Proyecto!B16</f>
        <v>0</v>
      </c>
      <c r="I5" s="2554"/>
      <c r="J5" s="2554"/>
      <c r="K5" s="2554"/>
      <c r="L5" s="2554"/>
      <c r="M5" s="2554"/>
      <c r="N5" s="2554"/>
      <c r="O5" s="2554"/>
      <c r="P5" s="2554"/>
      <c r="Q5" s="2554"/>
      <c r="R5" s="2554"/>
      <c r="S5" s="2554"/>
      <c r="T5" s="2554"/>
      <c r="U5" s="2554"/>
      <c r="V5" s="2554"/>
      <c r="W5" s="2555"/>
      <c r="Y5" s="2553" t="s">
        <v>1187</v>
      </c>
      <c r="Z5" s="2553"/>
      <c r="AA5" s="2554">
        <f>H5</f>
        <v>0</v>
      </c>
      <c r="AB5" s="2554"/>
      <c r="AC5" s="2554"/>
      <c r="AD5" s="2554"/>
      <c r="AE5" s="2554"/>
      <c r="AF5" s="2554"/>
      <c r="AG5" s="2554"/>
      <c r="AH5" s="2554"/>
      <c r="AI5" s="2554"/>
      <c r="AJ5" s="2554"/>
      <c r="AK5" s="2554"/>
      <c r="AL5" s="2554"/>
      <c r="AM5" s="2554"/>
      <c r="AN5" s="2554"/>
      <c r="AO5" s="2554"/>
      <c r="AP5" s="2555"/>
      <c r="AQ5" s="782"/>
      <c r="AR5" s="2553" t="s">
        <v>1187</v>
      </c>
      <c r="AS5" s="2553"/>
      <c r="AT5" s="2554">
        <f>Proyecto!AN16</f>
        <v>0</v>
      </c>
      <c r="AU5" s="2554"/>
      <c r="AV5" s="2554"/>
      <c r="AW5" s="2554"/>
      <c r="AX5" s="2554"/>
      <c r="AY5" s="2554"/>
      <c r="AZ5" s="2554"/>
      <c r="BA5" s="2554"/>
      <c r="BB5" s="2554"/>
      <c r="BC5" s="2554"/>
      <c r="BD5" s="2554"/>
      <c r="BE5" s="2554"/>
      <c r="BF5" s="2554"/>
      <c r="BG5" s="2554"/>
      <c r="BH5" s="2554"/>
      <c r="BI5" s="2555"/>
      <c r="BJ5" s="782"/>
      <c r="BK5" s="2553" t="s">
        <v>1187</v>
      </c>
      <c r="BL5" s="2553"/>
      <c r="BM5" s="2554">
        <f>Proyecto!BG16</f>
        <v>0</v>
      </c>
      <c r="BN5" s="2554"/>
      <c r="BO5" s="2554"/>
      <c r="BP5" s="2554"/>
      <c r="BQ5" s="2554"/>
      <c r="BR5" s="2554"/>
      <c r="BS5" s="2554"/>
      <c r="BT5" s="2554"/>
      <c r="BU5" s="2554"/>
      <c r="BV5" s="2554"/>
      <c r="BW5" s="2554"/>
      <c r="BX5" s="2554"/>
      <c r="BY5" s="2554"/>
      <c r="BZ5" s="2554"/>
      <c r="CA5" s="2554"/>
      <c r="CB5" s="2555"/>
      <c r="CC5" s="782"/>
      <c r="CD5" s="2553"/>
      <c r="CE5" s="2553"/>
      <c r="CF5" s="2556"/>
      <c r="CG5" s="2556"/>
      <c r="CH5" s="2556"/>
      <c r="CI5" s="2556"/>
      <c r="CJ5" s="2556"/>
      <c r="CK5" s="2556"/>
      <c r="CL5" s="2556"/>
      <c r="CM5" s="2556"/>
      <c r="CN5" s="2556"/>
      <c r="CO5" s="2556"/>
      <c r="CP5" s="2556"/>
      <c r="CQ5" s="2556"/>
      <c r="CR5" s="2556"/>
      <c r="CS5" s="2556"/>
      <c r="CT5" s="2556"/>
      <c r="CU5" s="2556"/>
      <c r="CV5" s="782"/>
      <c r="CW5" s="2553"/>
      <c r="CX5" s="2553"/>
      <c r="CY5" s="2556"/>
      <c r="CZ5" s="2556"/>
      <c r="DA5" s="2556"/>
      <c r="DB5" s="2556"/>
      <c r="DC5" s="2556"/>
      <c r="DD5" s="2556"/>
      <c r="DE5" s="2556"/>
      <c r="DF5" s="2556"/>
      <c r="DG5" s="2556"/>
      <c r="DH5" s="2556"/>
      <c r="DI5" s="2556"/>
      <c r="DJ5" s="2556"/>
      <c r="DK5" s="2556"/>
      <c r="DL5" s="2556"/>
      <c r="DM5" s="2556"/>
      <c r="DN5" s="2556"/>
    </row>
    <row r="6" spans="1:119" ht="12.75" customHeight="1" x14ac:dyDescent="0.2">
      <c r="B6" s="2574" t="s">
        <v>1121</v>
      </c>
      <c r="C6" s="2575"/>
      <c r="D6" s="2575"/>
      <c r="E6" s="2576">
        <v>1</v>
      </c>
      <c r="F6" s="793"/>
      <c r="G6" s="793"/>
      <c r="H6" s="793"/>
      <c r="I6" s="793"/>
      <c r="J6" s="793"/>
      <c r="K6" s="793"/>
      <c r="L6" s="793"/>
      <c r="M6" s="793"/>
      <c r="N6" s="793"/>
      <c r="O6" s="793"/>
      <c r="P6" s="793"/>
      <c r="Q6" s="793"/>
      <c r="R6" s="793"/>
      <c r="S6" s="793"/>
      <c r="T6" s="793"/>
      <c r="U6" s="793"/>
      <c r="V6" s="793"/>
      <c r="W6" s="794"/>
      <c r="Y6" s="793"/>
      <c r="Z6" s="793"/>
      <c r="AA6" s="793"/>
      <c r="AB6" s="793"/>
      <c r="AC6" s="793"/>
      <c r="AD6" s="793"/>
      <c r="AE6" s="793"/>
      <c r="AF6" s="793"/>
      <c r="AG6" s="793"/>
      <c r="AH6" s="793"/>
      <c r="AI6" s="793"/>
      <c r="AJ6" s="793"/>
      <c r="AK6" s="793"/>
      <c r="AL6" s="793"/>
      <c r="AM6" s="793"/>
      <c r="AN6" s="793"/>
      <c r="AO6" s="793"/>
      <c r="AP6" s="794"/>
      <c r="AQ6" s="791"/>
      <c r="AR6" s="793"/>
      <c r="AS6" s="793"/>
      <c r="AT6" s="793"/>
      <c r="AU6" s="793"/>
      <c r="AV6" s="793"/>
      <c r="AW6" s="793"/>
      <c r="AX6" s="793"/>
      <c r="AY6" s="793"/>
      <c r="AZ6" s="793"/>
      <c r="BA6" s="793"/>
      <c r="BB6" s="793"/>
      <c r="BC6" s="793"/>
      <c r="BD6" s="793"/>
      <c r="BE6" s="793"/>
      <c r="BF6" s="793"/>
      <c r="BG6" s="793"/>
      <c r="BH6" s="793"/>
      <c r="BI6" s="794"/>
      <c r="BJ6" s="791"/>
      <c r="BK6" s="793"/>
      <c r="BL6" s="793"/>
      <c r="BM6" s="793"/>
      <c r="BN6" s="793"/>
      <c r="BO6" s="793"/>
      <c r="BP6" s="793"/>
      <c r="BQ6" s="793"/>
      <c r="BR6" s="793"/>
      <c r="BS6" s="793"/>
      <c r="BT6" s="793"/>
      <c r="BU6" s="793"/>
      <c r="BV6" s="793"/>
      <c r="BW6" s="793"/>
      <c r="BX6" s="793"/>
      <c r="BY6" s="793"/>
      <c r="BZ6" s="793"/>
      <c r="CA6" s="793"/>
      <c r="CB6" s="794"/>
      <c r="CC6" s="791"/>
      <c r="CD6" s="795"/>
      <c r="CE6" s="795"/>
      <c r="CF6" s="795"/>
      <c r="CG6" s="795"/>
      <c r="CH6" s="795"/>
      <c r="CI6" s="795"/>
      <c r="CJ6" s="795"/>
      <c r="CK6" s="795"/>
      <c r="CL6" s="795"/>
      <c r="CM6" s="795"/>
      <c r="CN6" s="795"/>
      <c r="CO6" s="795"/>
      <c r="CP6" s="795"/>
      <c r="CQ6" s="795"/>
      <c r="CR6" s="795"/>
      <c r="CS6" s="795"/>
      <c r="CT6" s="795"/>
      <c r="CU6" s="795"/>
      <c r="CW6" s="795"/>
      <c r="CX6" s="795"/>
      <c r="CY6" s="795"/>
      <c r="CZ6" s="795"/>
      <c r="DA6" s="795"/>
      <c r="DB6" s="795"/>
      <c r="DC6" s="795"/>
      <c r="DD6" s="795"/>
      <c r="DE6" s="795"/>
      <c r="DF6" s="795"/>
      <c r="DG6" s="795"/>
      <c r="DH6" s="795"/>
      <c r="DI6" s="795"/>
      <c r="DJ6" s="795"/>
      <c r="DK6" s="795"/>
      <c r="DL6" s="795"/>
      <c r="DM6" s="795"/>
      <c r="DN6" s="795"/>
    </row>
    <row r="7" spans="1:119" ht="21" customHeight="1" x14ac:dyDescent="0.2">
      <c r="B7" s="2574"/>
      <c r="C7" s="2575"/>
      <c r="D7" s="2575"/>
      <c r="E7" s="2576"/>
      <c r="F7" s="793"/>
      <c r="G7" s="796" t="s">
        <v>250</v>
      </c>
      <c r="H7" s="2554">
        <f>OBJETIVOS!D8</f>
        <v>0</v>
      </c>
      <c r="I7" s="2554"/>
      <c r="J7" s="2554"/>
      <c r="K7" s="2554"/>
      <c r="L7" s="2554"/>
      <c r="M7" s="2554"/>
      <c r="N7" s="2554"/>
      <c r="O7" s="2554"/>
      <c r="P7" s="2554"/>
      <c r="Q7" s="2554"/>
      <c r="R7" s="2554"/>
      <c r="S7" s="2554"/>
      <c r="T7" s="2554"/>
      <c r="U7" s="2554"/>
      <c r="V7" s="2554"/>
      <c r="W7" s="2555"/>
      <c r="Y7" s="793"/>
      <c r="Z7" s="796" t="s">
        <v>250</v>
      </c>
      <c r="AA7" s="2554">
        <f>H7</f>
        <v>0</v>
      </c>
      <c r="AB7" s="2554"/>
      <c r="AC7" s="2554"/>
      <c r="AD7" s="2554"/>
      <c r="AE7" s="2554"/>
      <c r="AF7" s="2554"/>
      <c r="AG7" s="2554"/>
      <c r="AH7" s="2554"/>
      <c r="AI7" s="2554"/>
      <c r="AJ7" s="2554"/>
      <c r="AK7" s="2554"/>
      <c r="AL7" s="2554"/>
      <c r="AM7" s="2554"/>
      <c r="AN7" s="2554"/>
      <c r="AO7" s="2554"/>
      <c r="AP7" s="2555"/>
      <c r="AR7" s="793"/>
      <c r="AS7" s="796" t="s">
        <v>250</v>
      </c>
      <c r="AT7" s="2554">
        <f>OBJETIVOS!AP8</f>
        <v>0</v>
      </c>
      <c r="AU7" s="2554"/>
      <c r="AV7" s="2554"/>
      <c r="AW7" s="2554"/>
      <c r="AX7" s="2554"/>
      <c r="AY7" s="2554"/>
      <c r="AZ7" s="2554"/>
      <c r="BA7" s="2554"/>
      <c r="BB7" s="2554"/>
      <c r="BC7" s="2554"/>
      <c r="BD7" s="2554"/>
      <c r="BE7" s="2554"/>
      <c r="BF7" s="2554"/>
      <c r="BG7" s="2554"/>
      <c r="BH7" s="2554"/>
      <c r="BI7" s="2555"/>
      <c r="BK7" s="793"/>
      <c r="BL7" s="796" t="s">
        <v>250</v>
      </c>
      <c r="BM7" s="2554">
        <f>OBJETIVOS!BI8</f>
        <v>0</v>
      </c>
      <c r="BN7" s="2554"/>
      <c r="BO7" s="2554"/>
      <c r="BP7" s="2554"/>
      <c r="BQ7" s="2554"/>
      <c r="BR7" s="2554"/>
      <c r="BS7" s="2554"/>
      <c r="BT7" s="2554"/>
      <c r="BU7" s="2554"/>
      <c r="BV7" s="2554"/>
      <c r="BW7" s="2554"/>
      <c r="BX7" s="2554"/>
      <c r="BY7" s="2554"/>
      <c r="BZ7" s="2554"/>
      <c r="CA7" s="2554"/>
      <c r="CB7" s="2555"/>
      <c r="CD7" s="795"/>
      <c r="CE7" s="797"/>
      <c r="CF7" s="2556"/>
      <c r="CG7" s="2556"/>
      <c r="CH7" s="2556"/>
      <c r="CI7" s="2556"/>
      <c r="CJ7" s="2556"/>
      <c r="CK7" s="2556"/>
      <c r="CL7" s="2556"/>
      <c r="CM7" s="2556"/>
      <c r="CN7" s="2556"/>
      <c r="CO7" s="2556"/>
      <c r="CP7" s="2556"/>
      <c r="CQ7" s="2556"/>
      <c r="CR7" s="2556"/>
      <c r="CS7" s="2556"/>
      <c r="CT7" s="2556"/>
      <c r="CU7" s="2556"/>
      <c r="CW7" s="795"/>
      <c r="CX7" s="797"/>
      <c r="CY7" s="2556"/>
      <c r="CZ7" s="2556"/>
      <c r="DA7" s="2556"/>
      <c r="DB7" s="2556"/>
      <c r="DC7" s="2556"/>
      <c r="DD7" s="2556"/>
      <c r="DE7" s="2556"/>
      <c r="DF7" s="2556"/>
      <c r="DG7" s="2556"/>
      <c r="DH7" s="2556"/>
      <c r="DI7" s="2556"/>
      <c r="DJ7" s="2556"/>
      <c r="DK7" s="2556"/>
      <c r="DL7" s="2556"/>
      <c r="DM7" s="2556"/>
      <c r="DN7" s="2556"/>
    </row>
    <row r="8" spans="1:119" ht="16.5" customHeight="1" x14ac:dyDescent="0.2">
      <c r="B8" s="798"/>
      <c r="F8" s="793"/>
      <c r="G8" s="793"/>
      <c r="H8" s="793"/>
      <c r="I8" s="793"/>
      <c r="J8" s="793"/>
      <c r="K8" s="793"/>
      <c r="L8" s="793"/>
      <c r="M8" s="793"/>
      <c r="N8" s="793"/>
      <c r="O8" s="793"/>
      <c r="P8" s="793"/>
      <c r="Q8" s="793"/>
      <c r="R8" s="793"/>
      <c r="S8" s="793"/>
      <c r="T8" s="793"/>
      <c r="U8" s="793"/>
      <c r="V8" s="793"/>
      <c r="W8" s="794"/>
      <c r="Y8" s="793"/>
      <c r="Z8" s="793"/>
      <c r="AA8" s="793"/>
      <c r="AB8" s="793"/>
      <c r="AC8" s="793"/>
      <c r="AD8" s="793"/>
      <c r="AE8" s="793"/>
      <c r="AF8" s="793"/>
      <c r="AG8" s="793"/>
      <c r="AH8" s="793"/>
      <c r="AI8" s="793"/>
      <c r="AJ8" s="793"/>
      <c r="AK8" s="793"/>
      <c r="AL8" s="793"/>
      <c r="AM8" s="793"/>
      <c r="AN8" s="793"/>
      <c r="AO8" s="793"/>
      <c r="AP8" s="794"/>
      <c r="AR8" s="793"/>
      <c r="AS8" s="793"/>
      <c r="AT8" s="793"/>
      <c r="AU8" s="793"/>
      <c r="AV8" s="793"/>
      <c r="AW8" s="793"/>
      <c r="AX8" s="793"/>
      <c r="AY8" s="793"/>
      <c r="AZ8" s="793"/>
      <c r="BA8" s="793"/>
      <c r="BB8" s="793"/>
      <c r="BC8" s="793"/>
      <c r="BD8" s="793"/>
      <c r="BE8" s="793"/>
      <c r="BF8" s="793"/>
      <c r="BG8" s="793"/>
      <c r="BH8" s="793"/>
      <c r="BI8" s="794"/>
      <c r="BK8" s="793"/>
      <c r="BL8" s="793"/>
      <c r="BM8" s="793"/>
      <c r="BN8" s="793"/>
      <c r="BO8" s="793"/>
      <c r="BP8" s="793"/>
      <c r="BQ8" s="793"/>
      <c r="BR8" s="793"/>
      <c r="BS8" s="793"/>
      <c r="BT8" s="793"/>
      <c r="BU8" s="793"/>
      <c r="BV8" s="793"/>
      <c r="BW8" s="793"/>
      <c r="BX8" s="793"/>
      <c r="BY8" s="793"/>
      <c r="BZ8" s="793"/>
      <c r="CA8" s="793"/>
      <c r="CB8" s="794"/>
      <c r="CD8" s="795"/>
      <c r="CE8" s="795"/>
      <c r="CF8" s="795"/>
      <c r="CG8" s="795"/>
      <c r="CH8" s="795"/>
      <c r="CI8" s="795"/>
      <c r="CJ8" s="795"/>
      <c r="CK8" s="795"/>
      <c r="CL8" s="795"/>
      <c r="CM8" s="795"/>
      <c r="CN8" s="795"/>
      <c r="CO8" s="795"/>
      <c r="CP8" s="795"/>
      <c r="CQ8" s="795"/>
      <c r="CR8" s="795"/>
      <c r="CS8" s="795"/>
      <c r="CT8" s="795"/>
      <c r="CU8" s="795"/>
      <c r="CW8" s="795"/>
      <c r="CX8" s="795"/>
      <c r="CY8" s="795"/>
      <c r="CZ8" s="795"/>
      <c r="DA8" s="795"/>
      <c r="DB8" s="795"/>
      <c r="DC8" s="795"/>
      <c r="DD8" s="795"/>
      <c r="DE8" s="795"/>
      <c r="DF8" s="795"/>
      <c r="DG8" s="795"/>
      <c r="DH8" s="795"/>
      <c r="DI8" s="795"/>
      <c r="DJ8" s="795"/>
      <c r="DK8" s="795"/>
      <c r="DL8" s="795"/>
      <c r="DM8" s="795"/>
      <c r="DN8" s="795"/>
    </row>
    <row r="9" spans="1:119" ht="16.5" customHeight="1" x14ac:dyDescent="0.2">
      <c r="A9" s="799"/>
      <c r="B9" s="800"/>
      <c r="C9" s="799"/>
      <c r="D9" s="799"/>
      <c r="E9" s="799"/>
      <c r="F9" s="793"/>
      <c r="G9" s="801" t="s">
        <v>1117</v>
      </c>
      <c r="H9" s="2571">
        <f>OBJETIVOS!D10</f>
        <v>0</v>
      </c>
      <c r="I9" s="2571"/>
      <c r="J9" s="2571"/>
      <c r="K9" s="2571"/>
      <c r="L9" s="2571"/>
      <c r="M9" s="2571"/>
      <c r="N9" s="2571"/>
      <c r="O9" s="2571"/>
      <c r="P9" s="2571"/>
      <c r="Q9" s="2571"/>
      <c r="R9" s="2571"/>
      <c r="S9" s="2571"/>
      <c r="T9" s="2571"/>
      <c r="U9" s="2571"/>
      <c r="V9" s="2571"/>
      <c r="W9" s="2572"/>
      <c r="X9" s="799"/>
      <c r="Y9" s="793"/>
      <c r="Z9" s="801" t="s">
        <v>1117</v>
      </c>
      <c r="AA9" s="2571">
        <f>H9</f>
        <v>0</v>
      </c>
      <c r="AB9" s="2571"/>
      <c r="AC9" s="2571"/>
      <c r="AD9" s="2571"/>
      <c r="AE9" s="2571"/>
      <c r="AF9" s="2571"/>
      <c r="AG9" s="2571"/>
      <c r="AH9" s="2571"/>
      <c r="AI9" s="2571"/>
      <c r="AJ9" s="2571"/>
      <c r="AK9" s="2571"/>
      <c r="AL9" s="2571"/>
      <c r="AM9" s="2571"/>
      <c r="AN9" s="2571"/>
      <c r="AO9" s="2571"/>
      <c r="AP9" s="2572"/>
      <c r="AR9" s="793"/>
      <c r="AS9" s="801" t="s">
        <v>1117</v>
      </c>
      <c r="AT9" s="2571">
        <f>OBJETIVOS!AP10</f>
        <v>0</v>
      </c>
      <c r="AU9" s="2571"/>
      <c r="AV9" s="2571"/>
      <c r="AW9" s="2571"/>
      <c r="AX9" s="2571"/>
      <c r="AY9" s="2571"/>
      <c r="AZ9" s="2571"/>
      <c r="BA9" s="2571"/>
      <c r="BB9" s="2571"/>
      <c r="BC9" s="2571"/>
      <c r="BD9" s="2571"/>
      <c r="BE9" s="2571"/>
      <c r="BF9" s="2571"/>
      <c r="BG9" s="2571"/>
      <c r="BH9" s="2571"/>
      <c r="BI9" s="2572"/>
      <c r="BK9" s="793"/>
      <c r="BL9" s="801" t="s">
        <v>1117</v>
      </c>
      <c r="BM9" s="2571">
        <f>OBJETIVOS!BI10</f>
        <v>0</v>
      </c>
      <c r="BN9" s="2571"/>
      <c r="BO9" s="2571"/>
      <c r="BP9" s="2571"/>
      <c r="BQ9" s="2571"/>
      <c r="BR9" s="2571"/>
      <c r="BS9" s="2571"/>
      <c r="BT9" s="2571"/>
      <c r="BU9" s="2571"/>
      <c r="BV9" s="2571"/>
      <c r="BW9" s="2571"/>
      <c r="BX9" s="2571"/>
      <c r="BY9" s="2571"/>
      <c r="BZ9" s="2571"/>
      <c r="CA9" s="2571"/>
      <c r="CB9" s="2572"/>
      <c r="CD9" s="795"/>
      <c r="CE9" s="802"/>
      <c r="CF9" s="2573"/>
      <c r="CG9" s="2573"/>
      <c r="CH9" s="2573"/>
      <c r="CI9" s="2573"/>
      <c r="CJ9" s="2573"/>
      <c r="CK9" s="2573"/>
      <c r="CL9" s="2573"/>
      <c r="CM9" s="2573"/>
      <c r="CN9" s="2573"/>
      <c r="CO9" s="2573"/>
      <c r="CP9" s="2573"/>
      <c r="CQ9" s="2573"/>
      <c r="CR9" s="2573"/>
      <c r="CS9" s="2573"/>
      <c r="CT9" s="2573"/>
      <c r="CU9" s="2573"/>
      <c r="CW9" s="795"/>
      <c r="CX9" s="802"/>
      <c r="CY9" s="2573"/>
      <c r="CZ9" s="2573"/>
      <c r="DA9" s="2573"/>
      <c r="DB9" s="2573"/>
      <c r="DC9" s="2573"/>
      <c r="DD9" s="2573"/>
      <c r="DE9" s="2573"/>
      <c r="DF9" s="2573"/>
      <c r="DG9" s="2573"/>
      <c r="DH9" s="2573"/>
      <c r="DI9" s="2573"/>
      <c r="DJ9" s="2573"/>
      <c r="DK9" s="2573"/>
      <c r="DL9" s="2573"/>
      <c r="DM9" s="2573"/>
      <c r="DN9" s="2573"/>
      <c r="DO9" s="799"/>
    </row>
    <row r="10" spans="1:119" ht="16.5" customHeight="1" x14ac:dyDescent="0.2">
      <c r="A10" s="799"/>
      <c r="B10" s="2563" t="s">
        <v>1317</v>
      </c>
      <c r="C10" s="2564"/>
      <c r="D10" s="2564"/>
      <c r="E10" s="2564"/>
      <c r="F10" s="803"/>
      <c r="G10" s="803"/>
      <c r="H10" s="803"/>
      <c r="J10" s="804"/>
      <c r="K10" s="804"/>
      <c r="L10" s="804"/>
      <c r="O10" s="805"/>
      <c r="V10" s="806"/>
      <c r="W10" s="786"/>
      <c r="X10" s="799"/>
      <c r="Y10" s="803"/>
      <c r="Z10" s="803"/>
      <c r="AA10" s="803"/>
      <c r="AC10" s="804"/>
      <c r="AD10" s="804"/>
      <c r="AE10" s="804"/>
      <c r="AH10" s="805"/>
      <c r="AO10" s="806"/>
      <c r="AP10" s="786"/>
      <c r="AQ10" s="799"/>
      <c r="AR10" s="803"/>
      <c r="AS10" s="803"/>
      <c r="AT10" s="803"/>
      <c r="AV10" s="804"/>
      <c r="AW10" s="804"/>
      <c r="AX10" s="804"/>
      <c r="BA10" s="805"/>
      <c r="BH10" s="806"/>
      <c r="BI10" s="786"/>
      <c r="BJ10" s="799"/>
      <c r="BK10" s="803"/>
      <c r="BL10" s="803"/>
      <c r="BM10" s="803"/>
      <c r="BO10" s="804"/>
      <c r="BP10" s="804"/>
      <c r="BQ10" s="804"/>
      <c r="BT10" s="805"/>
      <c r="CA10" s="806"/>
      <c r="CB10" s="786"/>
      <c r="CC10" s="799"/>
      <c r="CD10" s="807"/>
      <c r="CE10" s="807"/>
      <c r="CF10" s="807"/>
      <c r="CH10" s="808"/>
      <c r="CI10" s="808"/>
      <c r="CJ10" s="808"/>
      <c r="CM10" s="809"/>
      <c r="CT10" s="810"/>
      <c r="CV10" s="799"/>
      <c r="CW10" s="807"/>
      <c r="CX10" s="807"/>
      <c r="CY10" s="807"/>
      <c r="DA10" s="808"/>
      <c r="DB10" s="808"/>
      <c r="DC10" s="808"/>
      <c r="DF10" s="809"/>
      <c r="DM10" s="810"/>
      <c r="DO10" s="799"/>
    </row>
    <row r="11" spans="1:119" ht="16.5" customHeight="1" x14ac:dyDescent="0.2">
      <c r="B11" s="798"/>
      <c r="C11" s="2565"/>
      <c r="D11" s="2565"/>
      <c r="G11" s="811" t="s">
        <v>1318</v>
      </c>
      <c r="H11" s="812">
        <f>+C11</f>
        <v>0</v>
      </c>
      <c r="I11" s="813" t="str">
        <f>CRONOGRAMA!H12</f>
        <v>xx</v>
      </c>
      <c r="J11" s="814" t="s">
        <v>77</v>
      </c>
      <c r="K11" s="815" t="s">
        <v>370</v>
      </c>
      <c r="L11" s="816">
        <v>2013</v>
      </c>
      <c r="M11" s="2566" t="s">
        <v>1258</v>
      </c>
      <c r="N11" s="2566"/>
      <c r="O11" s="2566"/>
      <c r="P11" s="2567">
        <v>41090</v>
      </c>
      <c r="Q11" s="2567"/>
      <c r="R11" s="2567"/>
      <c r="S11" s="2568" t="s">
        <v>1205</v>
      </c>
      <c r="T11" s="2568"/>
      <c r="U11" s="2569" t="s">
        <v>1206</v>
      </c>
      <c r="V11" s="2569"/>
      <c r="W11" s="2570"/>
      <c r="Y11" s="803"/>
      <c r="Z11" s="811" t="s">
        <v>1318</v>
      </c>
      <c r="AA11" s="817" t="str">
        <f>+VLOOKUP(K11,$G$246:$H$257,2,0)</f>
        <v>Abril</v>
      </c>
      <c r="AB11" s="813">
        <f>+IF(K11="Diciembre",L11+1,L11)</f>
        <v>2013</v>
      </c>
      <c r="AC11" s="814" t="s">
        <v>77</v>
      </c>
      <c r="AD11" s="815" t="str">
        <f>+IF(AA11=$H$246,$G$247,IF(AA11=$H$247,$G$248,IF(AA11=$H$248,$G$249,IF(AA11=$H$249,$G$246,0))))</f>
        <v>Junio</v>
      </c>
      <c r="AE11" s="813">
        <f>+IF(AA11="Diciembre",AB11+1,AB11)</f>
        <v>2013</v>
      </c>
      <c r="AF11" s="2566" t="s">
        <v>1258</v>
      </c>
      <c r="AG11" s="2566"/>
      <c r="AH11" s="2566"/>
      <c r="AI11" s="2567"/>
      <c r="AJ11" s="2567"/>
      <c r="AK11" s="2567"/>
      <c r="AL11" s="2568" t="s">
        <v>1205</v>
      </c>
      <c r="AM11" s="2568"/>
      <c r="AN11" s="2599"/>
      <c r="AO11" s="2599"/>
      <c r="AP11" s="2600"/>
      <c r="AQ11" s="799"/>
      <c r="AR11" s="803"/>
      <c r="AS11" s="811" t="s">
        <v>1318</v>
      </c>
      <c r="AT11" s="817" t="str">
        <f>+VLOOKUP(AD11,$G$246:$H$257,2,0)</f>
        <v>Julio</v>
      </c>
      <c r="AU11" s="813">
        <f>+IF(AD11="Diciembre",AE11+1,AE11)</f>
        <v>2013</v>
      </c>
      <c r="AV11" s="814" t="s">
        <v>77</v>
      </c>
      <c r="AW11" s="815" t="str">
        <f>+IF(AT11=$H$246,$G$247,IF(AT11=$H$247,$G$248,IF(AT11=$H$248,$G$249,IF(AT11=$H$249,$G$246,0))))</f>
        <v>Septiembre</v>
      </c>
      <c r="AX11" s="813">
        <f>+IF(AT11="Diciembre",AU11+1,AU11)</f>
        <v>2013</v>
      </c>
      <c r="AY11" s="2566" t="s">
        <v>1258</v>
      </c>
      <c r="AZ11" s="2566"/>
      <c r="BA11" s="2566"/>
      <c r="BB11" s="2567"/>
      <c r="BC11" s="2567"/>
      <c r="BD11" s="2567"/>
      <c r="BE11" s="2568" t="s">
        <v>1205</v>
      </c>
      <c r="BF11" s="2568"/>
      <c r="BG11" s="2599"/>
      <c r="BH11" s="2599"/>
      <c r="BI11" s="2600"/>
      <c r="BJ11" s="799"/>
      <c r="BK11" s="803"/>
      <c r="BL11" s="811" t="s">
        <v>1318</v>
      </c>
      <c r="BM11" s="817" t="str">
        <f>+VLOOKUP(AW11,$G$246:$H$257,2,0)</f>
        <v>Octubre</v>
      </c>
      <c r="BN11" s="813">
        <f>+IF(AW11="Diciembre",AX11+1,AX11)</f>
        <v>2013</v>
      </c>
      <c r="BO11" s="814" t="s">
        <v>77</v>
      </c>
      <c r="BP11" s="815" t="str">
        <f>+IF(BM11=$H$246,$G$247,IF(BM11=$H$247,$G$248,IF(BM11=$H$248,$G$249,IF(BM11=$H$249,$G$246,0))))</f>
        <v>Diciembre</v>
      </c>
      <c r="BQ11" s="813">
        <f>+IF(BM11="Diciembre",BN11+1,BN11)</f>
        <v>2013</v>
      </c>
      <c r="BR11" s="2566" t="s">
        <v>1258</v>
      </c>
      <c r="BS11" s="2566"/>
      <c r="BT11" s="2566"/>
      <c r="BU11" s="2567"/>
      <c r="BV11" s="2567"/>
      <c r="BW11" s="2567"/>
      <c r="BX11" s="2568" t="s">
        <v>1205</v>
      </c>
      <c r="BY11" s="2568"/>
      <c r="BZ11" s="2599"/>
      <c r="CA11" s="2599"/>
      <c r="CB11" s="2600"/>
      <c r="CC11" s="799"/>
      <c r="CD11" s="807"/>
      <c r="CE11" s="818"/>
      <c r="CF11" s="819"/>
      <c r="CG11" s="820"/>
      <c r="CH11" s="821"/>
      <c r="CI11" s="822"/>
      <c r="CJ11" s="820"/>
      <c r="CK11" s="2597"/>
      <c r="CL11" s="2597"/>
      <c r="CM11" s="2597"/>
      <c r="CN11" s="2598"/>
      <c r="CO11" s="2598"/>
      <c r="CP11" s="2598"/>
      <c r="CQ11" s="2568"/>
      <c r="CR11" s="2568"/>
      <c r="CS11" s="2592"/>
      <c r="CT11" s="2592"/>
      <c r="CU11" s="2592"/>
      <c r="CV11" s="799"/>
      <c r="CW11" s="807"/>
      <c r="CX11" s="818"/>
      <c r="CY11" s="819"/>
      <c r="CZ11" s="820"/>
      <c r="DA11" s="821"/>
      <c r="DB11" s="822"/>
      <c r="DC11" s="820"/>
      <c r="DD11" s="2597"/>
      <c r="DE11" s="2597"/>
      <c r="DF11" s="2597"/>
      <c r="DG11" s="2598"/>
      <c r="DH11" s="2598"/>
      <c r="DI11" s="2598"/>
      <c r="DJ11" s="2568"/>
      <c r="DK11" s="2568"/>
      <c r="DL11" s="2592"/>
      <c r="DM11" s="2592"/>
      <c r="DN11" s="2592"/>
    </row>
    <row r="12" spans="1:119" ht="6.75" customHeight="1" thickBot="1" x14ac:dyDescent="0.25">
      <c r="B12" s="798"/>
      <c r="F12" s="784"/>
      <c r="G12" s="784"/>
      <c r="H12" s="784"/>
      <c r="I12" s="785"/>
      <c r="J12" s="785"/>
      <c r="K12" s="785"/>
      <c r="L12" s="785"/>
      <c r="M12" s="821"/>
      <c r="N12" s="821"/>
      <c r="O12" s="821"/>
      <c r="P12" s="821"/>
      <c r="Q12" s="821"/>
      <c r="R12" s="821"/>
      <c r="S12" s="821"/>
      <c r="T12" s="823"/>
      <c r="U12" s="823"/>
      <c r="V12" s="823"/>
      <c r="W12" s="824"/>
      <c r="X12" s="825"/>
      <c r="Y12" s="784"/>
      <c r="Z12" s="784"/>
      <c r="AA12" s="784"/>
      <c r="AB12" s="785"/>
      <c r="AC12" s="785"/>
      <c r="AD12" s="785"/>
      <c r="AE12" s="785"/>
      <c r="AF12" s="821"/>
      <c r="AG12" s="821"/>
      <c r="AH12" s="821"/>
      <c r="AI12" s="821"/>
      <c r="AJ12" s="821"/>
      <c r="AK12" s="821"/>
      <c r="AL12" s="821"/>
      <c r="AM12" s="823"/>
      <c r="AN12" s="823"/>
      <c r="AO12" s="823"/>
      <c r="AP12" s="824"/>
      <c r="AR12" s="784"/>
      <c r="AS12" s="784"/>
      <c r="AT12" s="826"/>
      <c r="AU12" s="827"/>
      <c r="AV12" s="827"/>
      <c r="AW12" s="827"/>
      <c r="AX12" s="827"/>
      <c r="AY12" s="828"/>
      <c r="AZ12" s="828"/>
      <c r="BA12" s="828"/>
      <c r="BB12" s="828"/>
      <c r="BC12" s="828"/>
      <c r="BD12" s="828"/>
      <c r="BE12" s="828"/>
      <c r="BF12" s="829"/>
      <c r="BG12" s="829"/>
      <c r="BH12" s="829"/>
      <c r="BI12" s="830"/>
      <c r="BK12" s="784"/>
      <c r="BL12" s="784"/>
      <c r="BM12" s="784"/>
      <c r="BN12" s="785"/>
      <c r="BO12" s="785"/>
      <c r="BP12" s="785"/>
      <c r="BQ12" s="785"/>
      <c r="BR12" s="821"/>
      <c r="BS12" s="821"/>
      <c r="BT12" s="821"/>
      <c r="BU12" s="821"/>
      <c r="BV12" s="821"/>
      <c r="BW12" s="821"/>
      <c r="BX12" s="821"/>
      <c r="BY12" s="823"/>
      <c r="BZ12" s="823"/>
      <c r="CA12" s="823"/>
      <c r="CB12" s="824"/>
      <c r="CD12" s="784"/>
      <c r="CE12" s="784"/>
      <c r="CF12" s="784"/>
      <c r="CG12" s="785"/>
      <c r="CH12" s="785"/>
      <c r="CI12" s="785"/>
      <c r="CJ12" s="785"/>
      <c r="CK12" s="821"/>
      <c r="CL12" s="821"/>
      <c r="CM12" s="821"/>
      <c r="CN12" s="821"/>
      <c r="CO12" s="821"/>
      <c r="CP12" s="821"/>
      <c r="CQ12" s="821"/>
      <c r="CR12" s="823"/>
      <c r="CS12" s="823"/>
      <c r="CT12" s="823"/>
      <c r="CU12" s="823"/>
      <c r="CW12" s="784"/>
      <c r="CX12" s="784"/>
      <c r="CY12" s="784"/>
      <c r="CZ12" s="785"/>
      <c r="DA12" s="785"/>
      <c r="DB12" s="785"/>
      <c r="DC12" s="785"/>
      <c r="DD12" s="821"/>
      <c r="DE12" s="821"/>
      <c r="DF12" s="821"/>
      <c r="DG12" s="821"/>
      <c r="DH12" s="821"/>
      <c r="DI12" s="821"/>
      <c r="DJ12" s="821"/>
      <c r="DK12" s="823"/>
      <c r="DL12" s="823"/>
      <c r="DM12" s="823"/>
      <c r="DN12" s="823"/>
      <c r="DO12" s="825"/>
    </row>
    <row r="13" spans="1:119" ht="21.75" customHeight="1" thickBot="1" x14ac:dyDescent="0.25">
      <c r="B13" s="831"/>
      <c r="C13" s="832"/>
      <c r="D13" s="832"/>
      <c r="E13" s="832"/>
      <c r="F13" s="2593" t="s">
        <v>1260</v>
      </c>
      <c r="G13" s="2594"/>
      <c r="H13" s="2594"/>
      <c r="I13" s="2594"/>
      <c r="J13" s="2594"/>
      <c r="K13" s="2594"/>
      <c r="L13" s="2594"/>
      <c r="M13" s="2594"/>
      <c r="N13" s="2594"/>
      <c r="O13" s="2594"/>
      <c r="P13" s="2594"/>
      <c r="Q13" s="2594"/>
      <c r="R13" s="2594"/>
      <c r="S13" s="2594"/>
      <c r="T13" s="2594"/>
      <c r="U13" s="2594"/>
      <c r="V13" s="2594"/>
      <c r="W13" s="2595"/>
      <c r="Y13" s="2593" t="s">
        <v>1188</v>
      </c>
      <c r="Z13" s="2594"/>
      <c r="AA13" s="2594"/>
      <c r="AB13" s="2594"/>
      <c r="AC13" s="2594"/>
      <c r="AD13" s="2594"/>
      <c r="AE13" s="2594"/>
      <c r="AF13" s="2594"/>
      <c r="AG13" s="2594"/>
      <c r="AH13" s="2594"/>
      <c r="AI13" s="2594"/>
      <c r="AJ13" s="2594"/>
      <c r="AK13" s="2594"/>
      <c r="AL13" s="2594"/>
      <c r="AM13" s="2594"/>
      <c r="AN13" s="2594"/>
      <c r="AO13" s="2594"/>
      <c r="AP13" s="2595"/>
      <c r="AQ13" s="825"/>
      <c r="AR13" s="2593" t="s">
        <v>1188</v>
      </c>
      <c r="AS13" s="2594"/>
      <c r="AT13" s="2594"/>
      <c r="AU13" s="2594"/>
      <c r="AV13" s="2594"/>
      <c r="AW13" s="2594"/>
      <c r="AX13" s="2594"/>
      <c r="AY13" s="2594"/>
      <c r="AZ13" s="2594"/>
      <c r="BA13" s="2594"/>
      <c r="BB13" s="2594"/>
      <c r="BC13" s="2594"/>
      <c r="BD13" s="2594"/>
      <c r="BE13" s="2594"/>
      <c r="BF13" s="2594"/>
      <c r="BG13" s="2594"/>
      <c r="BH13" s="2594"/>
      <c r="BI13" s="2595"/>
      <c r="BJ13" s="825"/>
      <c r="BK13" s="2593" t="s">
        <v>1188</v>
      </c>
      <c r="BL13" s="2594"/>
      <c r="BM13" s="2594"/>
      <c r="BN13" s="2594"/>
      <c r="BO13" s="2594"/>
      <c r="BP13" s="2594"/>
      <c r="BQ13" s="2594"/>
      <c r="BR13" s="2594"/>
      <c r="BS13" s="2594"/>
      <c r="BT13" s="2594"/>
      <c r="BU13" s="2594"/>
      <c r="BV13" s="2594"/>
      <c r="BW13" s="2594"/>
      <c r="BX13" s="2594"/>
      <c r="BY13" s="2594"/>
      <c r="BZ13" s="2594"/>
      <c r="CA13" s="2594"/>
      <c r="CB13" s="2595"/>
      <c r="CC13" s="825"/>
      <c r="CD13" s="2596"/>
      <c r="CE13" s="2596"/>
      <c r="CF13" s="2596"/>
      <c r="CG13" s="2596"/>
      <c r="CH13" s="2596"/>
      <c r="CI13" s="2596"/>
      <c r="CJ13" s="2596"/>
      <c r="CK13" s="2596"/>
      <c r="CL13" s="2596"/>
      <c r="CM13" s="2596"/>
      <c r="CN13" s="2596"/>
      <c r="CO13" s="2596"/>
      <c r="CP13" s="2596"/>
      <c r="CQ13" s="2596"/>
      <c r="CR13" s="2596"/>
      <c r="CS13" s="2596"/>
      <c r="CT13" s="2596"/>
      <c r="CU13" s="2596"/>
      <c r="CV13" s="825"/>
      <c r="CW13" s="2596"/>
      <c r="CX13" s="2596"/>
      <c r="CY13" s="2596"/>
      <c r="CZ13" s="2596"/>
      <c r="DA13" s="2596"/>
      <c r="DB13" s="2596"/>
      <c r="DC13" s="2596"/>
      <c r="DD13" s="2596"/>
      <c r="DE13" s="2596"/>
      <c r="DF13" s="2596"/>
      <c r="DG13" s="2596"/>
      <c r="DH13" s="2596"/>
      <c r="DI13" s="2596"/>
      <c r="DJ13" s="2596"/>
      <c r="DK13" s="2596"/>
      <c r="DL13" s="2596"/>
      <c r="DM13" s="2596"/>
      <c r="DN13" s="2596"/>
    </row>
    <row r="14" spans="1:119" ht="15.75" customHeight="1" x14ac:dyDescent="0.2">
      <c r="A14" s="833"/>
      <c r="B14" s="2577" t="s">
        <v>58</v>
      </c>
      <c r="C14" s="2578"/>
      <c r="D14" s="2578"/>
      <c r="E14" s="2579"/>
      <c r="F14" s="2577" t="s">
        <v>310</v>
      </c>
      <c r="G14" s="2579"/>
      <c r="H14" s="2583" t="s">
        <v>5</v>
      </c>
      <c r="I14" s="2585" t="s">
        <v>254</v>
      </c>
      <c r="J14" s="2586"/>
      <c r="K14" s="2587" t="s">
        <v>1108</v>
      </c>
      <c r="L14" s="2589" t="s">
        <v>1109</v>
      </c>
      <c r="M14" s="2590"/>
      <c r="N14" s="2591"/>
      <c r="O14" s="2577" t="s">
        <v>61</v>
      </c>
      <c r="P14" s="2578"/>
      <c r="Q14" s="2578"/>
      <c r="R14" s="2578"/>
      <c r="S14" s="2578"/>
      <c r="T14" s="2578"/>
      <c r="U14" s="2578"/>
      <c r="V14" s="2578"/>
      <c r="W14" s="2579"/>
      <c r="X14" s="833"/>
      <c r="Y14" s="2577" t="s">
        <v>310</v>
      </c>
      <c r="Z14" s="2579"/>
      <c r="AA14" s="2583" t="s">
        <v>5</v>
      </c>
      <c r="AB14" s="2585" t="s">
        <v>254</v>
      </c>
      <c r="AC14" s="2586"/>
      <c r="AD14" s="2587" t="s">
        <v>1108</v>
      </c>
      <c r="AE14" s="2589" t="s">
        <v>1109</v>
      </c>
      <c r="AF14" s="2590"/>
      <c r="AG14" s="2591"/>
      <c r="AH14" s="2577" t="s">
        <v>61</v>
      </c>
      <c r="AI14" s="2578"/>
      <c r="AJ14" s="2578"/>
      <c r="AK14" s="2578"/>
      <c r="AL14" s="2578"/>
      <c r="AM14" s="2578"/>
      <c r="AN14" s="2578"/>
      <c r="AO14" s="2578"/>
      <c r="AP14" s="2579"/>
      <c r="AQ14" s="833"/>
      <c r="AR14" s="2577" t="s">
        <v>310</v>
      </c>
      <c r="AS14" s="2579"/>
      <c r="AT14" s="2583" t="s">
        <v>5</v>
      </c>
      <c r="AU14" s="2585" t="s">
        <v>254</v>
      </c>
      <c r="AV14" s="2586"/>
      <c r="AW14" s="2587" t="s">
        <v>1108</v>
      </c>
      <c r="AX14" s="2589" t="s">
        <v>1109</v>
      </c>
      <c r="AY14" s="2590"/>
      <c r="AZ14" s="2591"/>
      <c r="BA14" s="2577" t="s">
        <v>61</v>
      </c>
      <c r="BB14" s="2578"/>
      <c r="BC14" s="2578"/>
      <c r="BD14" s="2578"/>
      <c r="BE14" s="2578"/>
      <c r="BF14" s="2578"/>
      <c r="BG14" s="2578"/>
      <c r="BH14" s="2578"/>
      <c r="BI14" s="2579"/>
      <c r="BJ14" s="833"/>
      <c r="BK14" s="2577" t="s">
        <v>310</v>
      </c>
      <c r="BL14" s="2579"/>
      <c r="BM14" s="2583" t="s">
        <v>5</v>
      </c>
      <c r="BN14" s="2585" t="s">
        <v>254</v>
      </c>
      <c r="BO14" s="2586"/>
      <c r="BP14" s="2587" t="s">
        <v>1108</v>
      </c>
      <c r="BQ14" s="2589" t="s">
        <v>1109</v>
      </c>
      <c r="BR14" s="2590"/>
      <c r="BS14" s="2591"/>
      <c r="BT14" s="2577" t="s">
        <v>61</v>
      </c>
      <c r="BU14" s="2578"/>
      <c r="BV14" s="2578"/>
      <c r="BW14" s="2578"/>
      <c r="BX14" s="2578"/>
      <c r="BY14" s="2578"/>
      <c r="BZ14" s="2578"/>
      <c r="CA14" s="2578"/>
      <c r="CB14" s="2579"/>
      <c r="CC14" s="833"/>
      <c r="CD14" s="2568"/>
      <c r="CE14" s="2568"/>
      <c r="CF14" s="2618"/>
      <c r="CG14" s="2568"/>
      <c r="CH14" s="2568"/>
      <c r="CI14" s="2619"/>
      <c r="CJ14" s="2618"/>
      <c r="CK14" s="2618"/>
      <c r="CL14" s="2618"/>
      <c r="CM14" s="2568"/>
      <c r="CN14" s="2568"/>
      <c r="CO14" s="2568"/>
      <c r="CP14" s="2568"/>
      <c r="CQ14" s="2568"/>
      <c r="CR14" s="2568"/>
      <c r="CS14" s="2568"/>
      <c r="CT14" s="2568"/>
      <c r="CU14" s="2568"/>
      <c r="CV14" s="833"/>
      <c r="CW14" s="2568"/>
      <c r="CX14" s="2568"/>
      <c r="CY14" s="2618"/>
      <c r="CZ14" s="2568"/>
      <c r="DA14" s="2568"/>
      <c r="DB14" s="2619"/>
      <c r="DC14" s="2618"/>
      <c r="DD14" s="2618"/>
      <c r="DE14" s="2618"/>
      <c r="DF14" s="2568"/>
      <c r="DG14" s="2568"/>
      <c r="DH14" s="2568"/>
      <c r="DI14" s="2568"/>
      <c r="DJ14" s="2568"/>
      <c r="DK14" s="2568"/>
      <c r="DL14" s="2568"/>
      <c r="DM14" s="2568"/>
      <c r="DN14" s="2568"/>
      <c r="DO14" s="833"/>
    </row>
    <row r="15" spans="1:119" ht="17.25" customHeight="1" thickBot="1" x14ac:dyDescent="0.25">
      <c r="A15" s="833"/>
      <c r="B15" s="2580"/>
      <c r="C15" s="2581"/>
      <c r="D15" s="2581"/>
      <c r="E15" s="2582"/>
      <c r="F15" s="2580"/>
      <c r="G15" s="2582"/>
      <c r="H15" s="2584"/>
      <c r="I15" s="834" t="s">
        <v>1110</v>
      </c>
      <c r="J15" s="834" t="s">
        <v>1111</v>
      </c>
      <c r="K15" s="2588"/>
      <c r="L15" s="835" t="s">
        <v>1112</v>
      </c>
      <c r="M15" s="836" t="s">
        <v>1113</v>
      </c>
      <c r="N15" s="837" t="s">
        <v>1114</v>
      </c>
      <c r="O15" s="2580"/>
      <c r="P15" s="2581"/>
      <c r="Q15" s="2581"/>
      <c r="R15" s="2581"/>
      <c r="S15" s="2581"/>
      <c r="T15" s="2581"/>
      <c r="U15" s="2581"/>
      <c r="V15" s="2581"/>
      <c r="W15" s="2582"/>
      <c r="X15" s="838"/>
      <c r="Y15" s="2580"/>
      <c r="Z15" s="2582"/>
      <c r="AA15" s="2584"/>
      <c r="AB15" s="834" t="s">
        <v>1110</v>
      </c>
      <c r="AC15" s="834" t="s">
        <v>1111</v>
      </c>
      <c r="AD15" s="2588"/>
      <c r="AE15" s="835" t="s">
        <v>1112</v>
      </c>
      <c r="AF15" s="836" t="s">
        <v>1113</v>
      </c>
      <c r="AG15" s="837" t="s">
        <v>1114</v>
      </c>
      <c r="AH15" s="2580"/>
      <c r="AI15" s="2581"/>
      <c r="AJ15" s="2581"/>
      <c r="AK15" s="2581"/>
      <c r="AL15" s="2581"/>
      <c r="AM15" s="2581"/>
      <c r="AN15" s="2581"/>
      <c r="AO15" s="2581"/>
      <c r="AP15" s="2582"/>
      <c r="AQ15" s="838"/>
      <c r="AR15" s="2580"/>
      <c r="AS15" s="2582"/>
      <c r="AT15" s="2584"/>
      <c r="AU15" s="834" t="s">
        <v>1110</v>
      </c>
      <c r="AV15" s="834" t="s">
        <v>1111</v>
      </c>
      <c r="AW15" s="2588"/>
      <c r="AX15" s="835" t="s">
        <v>1112</v>
      </c>
      <c r="AY15" s="836" t="s">
        <v>1113</v>
      </c>
      <c r="AZ15" s="837" t="s">
        <v>1114</v>
      </c>
      <c r="BA15" s="2580"/>
      <c r="BB15" s="2581"/>
      <c r="BC15" s="2581"/>
      <c r="BD15" s="2581"/>
      <c r="BE15" s="2581"/>
      <c r="BF15" s="2581"/>
      <c r="BG15" s="2581"/>
      <c r="BH15" s="2581"/>
      <c r="BI15" s="2582"/>
      <c r="BJ15" s="838"/>
      <c r="BK15" s="2580"/>
      <c r="BL15" s="2582"/>
      <c r="BM15" s="2584"/>
      <c r="BN15" s="834" t="s">
        <v>1110</v>
      </c>
      <c r="BO15" s="834" t="s">
        <v>1111</v>
      </c>
      <c r="BP15" s="2588"/>
      <c r="BQ15" s="835" t="s">
        <v>1112</v>
      </c>
      <c r="BR15" s="836" t="s">
        <v>1113</v>
      </c>
      <c r="BS15" s="837" t="s">
        <v>1114</v>
      </c>
      <c r="BT15" s="2580"/>
      <c r="BU15" s="2581"/>
      <c r="BV15" s="2581"/>
      <c r="BW15" s="2581"/>
      <c r="BX15" s="2581"/>
      <c r="BY15" s="2581"/>
      <c r="BZ15" s="2581"/>
      <c r="CA15" s="2581"/>
      <c r="CB15" s="2582"/>
      <c r="CC15" s="838"/>
      <c r="CD15" s="2568"/>
      <c r="CE15" s="2568"/>
      <c r="CF15" s="2618"/>
      <c r="CG15" s="839"/>
      <c r="CH15" s="839"/>
      <c r="CI15" s="2619"/>
      <c r="CJ15" s="821"/>
      <c r="CK15" s="821"/>
      <c r="CL15" s="825"/>
      <c r="CM15" s="2568"/>
      <c r="CN15" s="2568"/>
      <c r="CO15" s="2568"/>
      <c r="CP15" s="2568"/>
      <c r="CQ15" s="2568"/>
      <c r="CR15" s="2568"/>
      <c r="CS15" s="2568"/>
      <c r="CT15" s="2568"/>
      <c r="CU15" s="2568"/>
      <c r="CV15" s="838"/>
      <c r="CW15" s="2568"/>
      <c r="CX15" s="2568"/>
      <c r="CY15" s="2618"/>
      <c r="CZ15" s="839"/>
      <c r="DA15" s="839"/>
      <c r="DB15" s="2619"/>
      <c r="DC15" s="821"/>
      <c r="DD15" s="821"/>
      <c r="DE15" s="825"/>
      <c r="DF15" s="2568"/>
      <c r="DG15" s="2568"/>
      <c r="DH15" s="2568"/>
      <c r="DI15" s="2568"/>
      <c r="DJ15" s="2568"/>
      <c r="DK15" s="2568"/>
      <c r="DL15" s="2568"/>
      <c r="DM15" s="2568"/>
      <c r="DN15" s="2568"/>
      <c r="DO15" s="838"/>
    </row>
    <row r="16" spans="1:119" ht="18" customHeight="1" x14ac:dyDescent="0.2">
      <c r="A16" s="799"/>
      <c r="B16" s="2601" t="s">
        <v>344</v>
      </c>
      <c r="C16" s="2602"/>
      <c r="D16" s="2602"/>
      <c r="E16" s="2603"/>
      <c r="F16" s="2610" t="s">
        <v>1115</v>
      </c>
      <c r="G16" s="2611"/>
      <c r="H16" s="2611"/>
      <c r="I16" s="2611"/>
      <c r="J16" s="2611"/>
      <c r="K16" s="2611"/>
      <c r="L16" s="2611"/>
      <c r="M16" s="2611"/>
      <c r="N16" s="2611"/>
      <c r="O16" s="2611"/>
      <c r="P16" s="2611"/>
      <c r="Q16" s="2611"/>
      <c r="R16" s="2611"/>
      <c r="S16" s="2611"/>
      <c r="T16" s="2611"/>
      <c r="U16" s="2611"/>
      <c r="V16" s="2611"/>
      <c r="W16" s="2612"/>
      <c r="X16" s="799"/>
      <c r="Y16" s="2610" t="s">
        <v>1115</v>
      </c>
      <c r="Z16" s="2611"/>
      <c r="AA16" s="2611"/>
      <c r="AB16" s="2611"/>
      <c r="AC16" s="2611"/>
      <c r="AD16" s="2611"/>
      <c r="AE16" s="2611"/>
      <c r="AF16" s="2611"/>
      <c r="AG16" s="2611"/>
      <c r="AH16" s="2611"/>
      <c r="AI16" s="2611"/>
      <c r="AJ16" s="2611"/>
      <c r="AK16" s="2611"/>
      <c r="AL16" s="2611"/>
      <c r="AM16" s="2611"/>
      <c r="AN16" s="2611"/>
      <c r="AO16" s="2611"/>
      <c r="AP16" s="2612"/>
      <c r="AQ16" s="799"/>
      <c r="AR16" s="2610" t="s">
        <v>1115</v>
      </c>
      <c r="AS16" s="2611"/>
      <c r="AT16" s="2611"/>
      <c r="AU16" s="2611"/>
      <c r="AV16" s="2611"/>
      <c r="AW16" s="2611"/>
      <c r="AX16" s="2611"/>
      <c r="AY16" s="2611"/>
      <c r="AZ16" s="2611"/>
      <c r="BA16" s="2611"/>
      <c r="BB16" s="2611"/>
      <c r="BC16" s="2611"/>
      <c r="BD16" s="2611"/>
      <c r="BE16" s="2611"/>
      <c r="BF16" s="2611"/>
      <c r="BG16" s="2611"/>
      <c r="BH16" s="2611"/>
      <c r="BI16" s="2612"/>
      <c r="BJ16" s="799"/>
      <c r="BK16" s="2610" t="s">
        <v>1115</v>
      </c>
      <c r="BL16" s="2611"/>
      <c r="BM16" s="2611"/>
      <c r="BN16" s="2611"/>
      <c r="BO16" s="2611"/>
      <c r="BP16" s="2611"/>
      <c r="BQ16" s="2611"/>
      <c r="BR16" s="2611"/>
      <c r="BS16" s="2611"/>
      <c r="BT16" s="2611"/>
      <c r="BU16" s="2611"/>
      <c r="BV16" s="2611"/>
      <c r="BW16" s="2611"/>
      <c r="BX16" s="2611"/>
      <c r="BY16" s="2611"/>
      <c r="BZ16" s="2611"/>
      <c r="CA16" s="2611"/>
      <c r="CB16" s="2612"/>
      <c r="CC16" s="799"/>
      <c r="CD16" s="2597"/>
      <c r="CE16" s="2597"/>
      <c r="CF16" s="2597"/>
      <c r="CG16" s="2597"/>
      <c r="CH16" s="2597"/>
      <c r="CI16" s="2597"/>
      <c r="CJ16" s="2597"/>
      <c r="CK16" s="2597"/>
      <c r="CL16" s="2597"/>
      <c r="CM16" s="2597"/>
      <c r="CN16" s="2597"/>
      <c r="CO16" s="2597"/>
      <c r="CP16" s="2597"/>
      <c r="CQ16" s="2597"/>
      <c r="CR16" s="2597"/>
      <c r="CS16" s="2597"/>
      <c r="CT16" s="2597"/>
      <c r="CU16" s="2597"/>
      <c r="CV16" s="799"/>
      <c r="CW16" s="2597"/>
      <c r="CX16" s="2597"/>
      <c r="CY16" s="2597"/>
      <c r="CZ16" s="2597"/>
      <c r="DA16" s="2597"/>
      <c r="DB16" s="2597"/>
      <c r="DC16" s="2597"/>
      <c r="DD16" s="2597"/>
      <c r="DE16" s="2597"/>
      <c r="DF16" s="2597"/>
      <c r="DG16" s="2597"/>
      <c r="DH16" s="2597"/>
      <c r="DI16" s="2597"/>
      <c r="DJ16" s="2597"/>
      <c r="DK16" s="2597"/>
      <c r="DL16" s="2597"/>
      <c r="DM16" s="2597"/>
      <c r="DN16" s="2597"/>
      <c r="DO16" s="799"/>
    </row>
    <row r="17" spans="1:119" ht="12.75" customHeight="1" x14ac:dyDescent="0.2">
      <c r="A17" s="799"/>
      <c r="B17" s="2604"/>
      <c r="C17" s="2605"/>
      <c r="D17" s="2605"/>
      <c r="E17" s="2606"/>
      <c r="F17" s="2613" t="str">
        <f>CRONOGRAMA!B15</f>
        <v>1. Contratación personal proyecto</v>
      </c>
      <c r="G17" s="2614"/>
      <c r="H17" s="840" t="str">
        <f>CRONOGRAMA!C15</f>
        <v>Personal</v>
      </c>
      <c r="I17" s="841">
        <f>+CRONOGRAMA!E15+CRONOGRAMA!I15+CRONOGRAMA!M15</f>
        <v>0</v>
      </c>
      <c r="J17" s="842">
        <v>0</v>
      </c>
      <c r="K17" s="843" t="e">
        <f t="shared" ref="K17:K33" si="0">J17/I17</f>
        <v>#DIV/0!</v>
      </c>
      <c r="L17" s="1077" t="str">
        <f>+IF(I17=J17,"x",0)</f>
        <v>x</v>
      </c>
      <c r="M17" s="1078">
        <f>+IF(L17="x",0,IF(J17&gt;0,"x",0))</f>
        <v>0</v>
      </c>
      <c r="N17" s="1079">
        <f>+IF(L17="x",0,IF(M17="x",0,"x"))</f>
        <v>0</v>
      </c>
      <c r="O17" s="2615"/>
      <c r="P17" s="2616"/>
      <c r="Q17" s="2616"/>
      <c r="R17" s="2616"/>
      <c r="S17" s="2616"/>
      <c r="T17" s="2616"/>
      <c r="U17" s="2616"/>
      <c r="V17" s="2616"/>
      <c r="W17" s="2617"/>
      <c r="X17" s="799"/>
      <c r="Y17" s="2613" t="str">
        <f>F17</f>
        <v>1. Contratación personal proyecto</v>
      </c>
      <c r="Z17" s="2614"/>
      <c r="AA17" s="840" t="str">
        <f>H17</f>
        <v>Personal</v>
      </c>
      <c r="AB17" s="841">
        <f>IF((I17-J17)=0,CRONOGRAMA!Q15+CRONOGRAMA!U15+CRONOGRAMA!Y15,CRONOGRAMA!Q15+CRONOGRAMA!U15+CRONOGRAMA!Y15+Seguimiento!I17-Seguimiento!J17)</f>
        <v>0</v>
      </c>
      <c r="AC17" s="842"/>
      <c r="AD17" s="843" t="e">
        <f t="shared" ref="AD17:AD21" si="1">AC17/AB17</f>
        <v>#DIV/0!</v>
      </c>
      <c r="AE17" s="1077" t="str">
        <f t="shared" ref="AE17:AE20" si="2">+IF(AB17=AC17,"x",0)</f>
        <v>x</v>
      </c>
      <c r="AF17" s="1078">
        <f t="shared" ref="AF17:AF20" si="3">+IF(AE17="x",0,IF(AC17&gt;0,"x",0))</f>
        <v>0</v>
      </c>
      <c r="AG17" s="1079">
        <f t="shared" ref="AG17:AG20" si="4">+IF(AE17="x",0,IF(AF17="x",0,"x"))</f>
        <v>0</v>
      </c>
      <c r="AH17" s="2615"/>
      <c r="AI17" s="2616"/>
      <c r="AJ17" s="2616"/>
      <c r="AK17" s="2616"/>
      <c r="AL17" s="2616"/>
      <c r="AM17" s="2616"/>
      <c r="AN17" s="2616"/>
      <c r="AO17" s="2616"/>
      <c r="AP17" s="2617"/>
      <c r="AQ17" s="799"/>
      <c r="AR17" s="2613" t="str">
        <f>Y17</f>
        <v>1. Contratación personal proyecto</v>
      </c>
      <c r="AS17" s="2614"/>
      <c r="AT17" s="840" t="str">
        <f>AA17</f>
        <v>Personal</v>
      </c>
      <c r="AU17" s="841">
        <f>IF((AB17-AC17)=0,CRONOGRAMA!AC15+CRONOGRAMA!AG15+CRONOGRAMA!AK15,CRONOGRAMA!AC15+CRONOGRAMA!AG15+CRONOGRAMA!AK15+Seguimiento!AB17-Seguimiento!AC17)</f>
        <v>0</v>
      </c>
      <c r="AV17" s="842"/>
      <c r="AW17" s="843" t="e">
        <f t="shared" ref="AW17:AW21" si="5">AV17/AU17</f>
        <v>#DIV/0!</v>
      </c>
      <c r="AX17" s="1077" t="str">
        <f t="shared" ref="AX17:AX18" si="6">+IF(AU17=AV17,"x",0)</f>
        <v>x</v>
      </c>
      <c r="AY17" s="1078">
        <f t="shared" ref="AY17:AY18" si="7">+IF(AX17="x",0,IF(AV17&gt;0,"x",0))</f>
        <v>0</v>
      </c>
      <c r="AZ17" s="1079">
        <f t="shared" ref="AZ17:AZ18" si="8">+IF(AX17="x",0,IF(AY17="x",0,"x"))</f>
        <v>0</v>
      </c>
      <c r="BA17" s="2615"/>
      <c r="BB17" s="2616"/>
      <c r="BC17" s="2616"/>
      <c r="BD17" s="2616"/>
      <c r="BE17" s="2616"/>
      <c r="BF17" s="2616"/>
      <c r="BG17" s="2616"/>
      <c r="BH17" s="2616"/>
      <c r="BI17" s="2617"/>
      <c r="BJ17" s="799"/>
      <c r="BK17" s="2613" t="str">
        <f>AR17</f>
        <v>1. Contratación personal proyecto</v>
      </c>
      <c r="BL17" s="2614"/>
      <c r="BM17" s="840" t="str">
        <f>AT17</f>
        <v>Personal</v>
      </c>
      <c r="BN17" s="841">
        <f>IF((AU17-AV17)=0,CRONOGRAMA!AO15+CRONOGRAMA!AS15+CRONOGRAMA!AW15,CRONOGRAMA!AO15+CRONOGRAMA!AS15+CRONOGRAMA!AW15+AU17-AV17)</f>
        <v>0</v>
      </c>
      <c r="BO17" s="842"/>
      <c r="BP17" s="843" t="e">
        <f t="shared" ref="BP17:BP21" si="9">BO17/BN17</f>
        <v>#DIV/0!</v>
      </c>
      <c r="BQ17" s="1077" t="str">
        <f t="shared" ref="BQ17:BQ20" si="10">+IF(BN17=BO17,"x",0)</f>
        <v>x</v>
      </c>
      <c r="BR17" s="1078">
        <f t="shared" ref="BR17:BR20" si="11">+IF(BQ17="x",0,IF(BO17&gt;0,"x",0))</f>
        <v>0</v>
      </c>
      <c r="BS17" s="1079">
        <f t="shared" ref="BS17:BS20" si="12">+IF(BQ17="x",0,IF(BR17="x",0,"x"))</f>
        <v>0</v>
      </c>
      <c r="BT17" s="2615"/>
      <c r="BU17" s="2616"/>
      <c r="BV17" s="2616"/>
      <c r="BW17" s="2616"/>
      <c r="BX17" s="2616"/>
      <c r="BY17" s="2616"/>
      <c r="BZ17" s="2616"/>
      <c r="CA17" s="2616"/>
      <c r="CB17" s="2617"/>
      <c r="CC17" s="799"/>
      <c r="CD17" s="2620"/>
      <c r="CE17" s="2620"/>
      <c r="CF17" s="847"/>
      <c r="CG17" s="848"/>
      <c r="CH17" s="849"/>
      <c r="CI17" s="850"/>
      <c r="CJ17" s="851"/>
      <c r="CK17" s="851"/>
      <c r="CL17" s="851"/>
      <c r="CM17" s="2621"/>
      <c r="CN17" s="2621"/>
      <c r="CO17" s="2621"/>
      <c r="CP17" s="2621"/>
      <c r="CQ17" s="2621"/>
      <c r="CR17" s="2621"/>
      <c r="CS17" s="2621"/>
      <c r="CT17" s="2621"/>
      <c r="CU17" s="2621"/>
      <c r="CV17" s="799"/>
      <c r="CW17" s="2620"/>
      <c r="CX17" s="2620"/>
      <c r="CY17" s="847"/>
      <c r="CZ17" s="848"/>
      <c r="DA17" s="849"/>
      <c r="DB17" s="850"/>
      <c r="DC17" s="851"/>
      <c r="DD17" s="851"/>
      <c r="DE17" s="851"/>
      <c r="DF17" s="2621"/>
      <c r="DG17" s="2621"/>
      <c r="DH17" s="2621"/>
      <c r="DI17" s="2621"/>
      <c r="DJ17" s="2621"/>
      <c r="DK17" s="2621"/>
      <c r="DL17" s="2621"/>
      <c r="DM17" s="2621"/>
      <c r="DN17" s="2621"/>
      <c r="DO17" s="799"/>
    </row>
    <row r="18" spans="1:119" ht="12.75" customHeight="1" x14ac:dyDescent="0.2">
      <c r="A18" s="799"/>
      <c r="B18" s="2604"/>
      <c r="C18" s="2605"/>
      <c r="D18" s="2605"/>
      <c r="E18" s="2606"/>
      <c r="F18" s="2613" t="str">
        <f>CRONOGRAMA!B16</f>
        <v>2. Concertación y selección de usuarios</v>
      </c>
      <c r="G18" s="2614"/>
      <c r="H18" s="840" t="str">
        <f>CRONOGRAMA!C16</f>
        <v>Usuarios</v>
      </c>
      <c r="I18" s="841">
        <f>+CRONOGRAMA!E16+CRONOGRAMA!I16+CRONOGRAMA!M16</f>
        <v>0</v>
      </c>
      <c r="J18" s="842"/>
      <c r="K18" s="843" t="e">
        <f t="shared" si="0"/>
        <v>#DIV/0!</v>
      </c>
      <c r="L18" s="1077" t="str">
        <f t="shared" ref="L18:L33" si="13">+IF(I18=J18,"x",0)</f>
        <v>x</v>
      </c>
      <c r="M18" s="1078">
        <f t="shared" ref="M18:M33" si="14">+IF(L18="x",0,IF(J18&gt;0,"x",0))</f>
        <v>0</v>
      </c>
      <c r="N18" s="1079">
        <f t="shared" ref="N18:N33" si="15">+IF(L18="x",0,IF(M18="x",0,"x"))</f>
        <v>0</v>
      </c>
      <c r="O18" s="2615"/>
      <c r="P18" s="2616"/>
      <c r="Q18" s="2616"/>
      <c r="R18" s="2616"/>
      <c r="S18" s="2616"/>
      <c r="T18" s="2616"/>
      <c r="U18" s="2616"/>
      <c r="V18" s="2616"/>
      <c r="W18" s="2617"/>
      <c r="X18" s="799"/>
      <c r="Y18" s="2613" t="str">
        <f t="shared" ref="Y18:Y33" si="16">F18</f>
        <v>2. Concertación y selección de usuarios</v>
      </c>
      <c r="Z18" s="2614"/>
      <c r="AA18" s="840" t="str">
        <f t="shared" ref="AA18:AA33" si="17">H18</f>
        <v>Usuarios</v>
      </c>
      <c r="AB18" s="841">
        <f>IF((I18-J18)=0,CRONOGRAMA!Q16+CRONOGRAMA!U16+CRONOGRAMA!Y16,CRONOGRAMA!Q16+CRONOGRAMA!U16+CRONOGRAMA!Y16+Seguimiento!I18-Seguimiento!J18)</f>
        <v>0</v>
      </c>
      <c r="AC18" s="842"/>
      <c r="AD18" s="843" t="e">
        <f t="shared" si="1"/>
        <v>#DIV/0!</v>
      </c>
      <c r="AE18" s="1077" t="str">
        <f t="shared" si="2"/>
        <v>x</v>
      </c>
      <c r="AF18" s="1078">
        <f t="shared" si="3"/>
        <v>0</v>
      </c>
      <c r="AG18" s="1079">
        <f t="shared" si="4"/>
        <v>0</v>
      </c>
      <c r="AH18" s="2615"/>
      <c r="AI18" s="2616"/>
      <c r="AJ18" s="2616"/>
      <c r="AK18" s="2616"/>
      <c r="AL18" s="2616"/>
      <c r="AM18" s="2616"/>
      <c r="AN18" s="2616"/>
      <c r="AO18" s="2616"/>
      <c r="AP18" s="2617"/>
      <c r="AQ18" s="799"/>
      <c r="AR18" s="2613" t="str">
        <f t="shared" ref="AR18:AR33" si="18">Y18</f>
        <v>2. Concertación y selección de usuarios</v>
      </c>
      <c r="AS18" s="2614"/>
      <c r="AT18" s="840" t="str">
        <f t="shared" ref="AT18:AT21" si="19">AA18</f>
        <v>Usuarios</v>
      </c>
      <c r="AU18" s="841">
        <f>IF((AB18-AC18)=0,CRONOGRAMA!AC16+CRONOGRAMA!AG16+CRONOGRAMA!AK16,CRONOGRAMA!AC16+CRONOGRAMA!AG16+CRONOGRAMA!AK16+Seguimiento!AB18-Seguimiento!AC18)</f>
        <v>0</v>
      </c>
      <c r="AV18" s="842"/>
      <c r="AW18" s="843" t="e">
        <f t="shared" si="5"/>
        <v>#DIV/0!</v>
      </c>
      <c r="AX18" s="1077" t="str">
        <f t="shared" si="6"/>
        <v>x</v>
      </c>
      <c r="AY18" s="1078">
        <f t="shared" si="7"/>
        <v>0</v>
      </c>
      <c r="AZ18" s="1079">
        <f t="shared" si="8"/>
        <v>0</v>
      </c>
      <c r="BA18" s="2615"/>
      <c r="BB18" s="2616"/>
      <c r="BC18" s="2616"/>
      <c r="BD18" s="2616"/>
      <c r="BE18" s="2616"/>
      <c r="BF18" s="2616"/>
      <c r="BG18" s="2616"/>
      <c r="BH18" s="2616"/>
      <c r="BI18" s="2617"/>
      <c r="BJ18" s="799"/>
      <c r="BK18" s="2613" t="str">
        <f t="shared" ref="BK18:BK33" si="20">AR18</f>
        <v>2. Concertación y selección de usuarios</v>
      </c>
      <c r="BL18" s="2614"/>
      <c r="BM18" s="840" t="str">
        <f t="shared" ref="BM18:BM21" si="21">AT18</f>
        <v>Usuarios</v>
      </c>
      <c r="BN18" s="841">
        <f>IF((AU18-AV18)=0,CRONOGRAMA!AO16+CRONOGRAMA!AS16+CRONOGRAMA!AW16,CRONOGRAMA!AO16+CRONOGRAMA!AS16+CRONOGRAMA!AW16+AU18-AV18)</f>
        <v>0</v>
      </c>
      <c r="BO18" s="842"/>
      <c r="BP18" s="843" t="e">
        <f t="shared" si="9"/>
        <v>#DIV/0!</v>
      </c>
      <c r="BQ18" s="1077" t="str">
        <f t="shared" si="10"/>
        <v>x</v>
      </c>
      <c r="BR18" s="1078">
        <f t="shared" si="11"/>
        <v>0</v>
      </c>
      <c r="BS18" s="1079">
        <f t="shared" si="12"/>
        <v>0</v>
      </c>
      <c r="BT18" s="2615"/>
      <c r="BU18" s="2616"/>
      <c r="BV18" s="2616"/>
      <c r="BW18" s="2616"/>
      <c r="BX18" s="2616"/>
      <c r="BY18" s="2616"/>
      <c r="BZ18" s="2616"/>
      <c r="CA18" s="2616"/>
      <c r="CB18" s="2617"/>
      <c r="CC18" s="799"/>
      <c r="CD18" s="2620"/>
      <c r="CE18" s="2620"/>
      <c r="CF18" s="847"/>
      <c r="CG18" s="848"/>
      <c r="CH18" s="849"/>
      <c r="CI18" s="850"/>
      <c r="CJ18" s="851"/>
      <c r="CK18" s="851"/>
      <c r="CL18" s="851"/>
      <c r="CM18" s="2621"/>
      <c r="CN18" s="2621"/>
      <c r="CO18" s="2621"/>
      <c r="CP18" s="2621"/>
      <c r="CQ18" s="2621"/>
      <c r="CR18" s="2621"/>
      <c r="CS18" s="2621"/>
      <c r="CT18" s="2621"/>
      <c r="CU18" s="2621"/>
      <c r="CV18" s="799"/>
      <c r="CW18" s="2620"/>
      <c r="CX18" s="2620"/>
      <c r="CY18" s="847"/>
      <c r="CZ18" s="848"/>
      <c r="DA18" s="849"/>
      <c r="DB18" s="850"/>
      <c r="DC18" s="851"/>
      <c r="DD18" s="851"/>
      <c r="DE18" s="851"/>
      <c r="DF18" s="2621"/>
      <c r="DG18" s="2621"/>
      <c r="DH18" s="2621"/>
      <c r="DI18" s="2621"/>
      <c r="DJ18" s="2621"/>
      <c r="DK18" s="2621"/>
      <c r="DL18" s="2621"/>
      <c r="DM18" s="2621"/>
      <c r="DN18" s="2621"/>
      <c r="DO18" s="799"/>
    </row>
    <row r="19" spans="1:119" ht="11.45" customHeight="1" x14ac:dyDescent="0.2">
      <c r="A19" s="799"/>
      <c r="B19" s="2604"/>
      <c r="C19" s="2605"/>
      <c r="D19" s="2605"/>
      <c r="E19" s="2606"/>
      <c r="F19" s="2613" t="str">
        <f>CRONOGRAMA!B17</f>
        <v>3. Presupuesto total del proyecto a comprometer</v>
      </c>
      <c r="G19" s="2614"/>
      <c r="H19" s="840" t="str">
        <f>CRONOGRAMA!C17</f>
        <v>$</v>
      </c>
      <c r="I19" s="841">
        <f>+CRONOGRAMA!E17+CRONOGRAMA!I17+CRONOGRAMA!M17</f>
        <v>0</v>
      </c>
      <c r="J19" s="842">
        <v>1500000000</v>
      </c>
      <c r="K19" s="843" t="e">
        <f t="shared" si="0"/>
        <v>#DIV/0!</v>
      </c>
      <c r="L19" s="1077">
        <f t="shared" si="13"/>
        <v>0</v>
      </c>
      <c r="M19" s="1078" t="str">
        <f t="shared" si="14"/>
        <v>x</v>
      </c>
      <c r="N19" s="1079">
        <f t="shared" si="15"/>
        <v>0</v>
      </c>
      <c r="O19" s="2615"/>
      <c r="P19" s="2616"/>
      <c r="Q19" s="2616"/>
      <c r="R19" s="2616"/>
      <c r="S19" s="2616"/>
      <c r="T19" s="2616"/>
      <c r="U19" s="2616"/>
      <c r="V19" s="2616"/>
      <c r="W19" s="2617"/>
      <c r="X19" s="799"/>
      <c r="Y19" s="2613" t="str">
        <f t="shared" si="16"/>
        <v>3. Presupuesto total del proyecto a comprometer</v>
      </c>
      <c r="Z19" s="2614"/>
      <c r="AA19" s="840" t="str">
        <f t="shared" si="17"/>
        <v>$</v>
      </c>
      <c r="AB19" s="841">
        <f>IF((I19-J19)=0,CRONOGRAMA!Q17+CRONOGRAMA!U17+CRONOGRAMA!Y17,CRONOGRAMA!Q17+CRONOGRAMA!U17+CRONOGRAMA!Y17+Seguimiento!I19-Seguimiento!J19)</f>
        <v>-1500000000</v>
      </c>
      <c r="AC19" s="842"/>
      <c r="AD19" s="843">
        <f t="shared" si="1"/>
        <v>0</v>
      </c>
      <c r="AE19" s="1077">
        <f t="shared" si="2"/>
        <v>0</v>
      </c>
      <c r="AF19" s="1078">
        <f t="shared" si="3"/>
        <v>0</v>
      </c>
      <c r="AG19" s="1079" t="str">
        <f t="shared" si="4"/>
        <v>x</v>
      </c>
      <c r="AH19" s="2615"/>
      <c r="AI19" s="2616"/>
      <c r="AJ19" s="2616"/>
      <c r="AK19" s="2616"/>
      <c r="AL19" s="2616"/>
      <c r="AM19" s="2616"/>
      <c r="AN19" s="2616"/>
      <c r="AO19" s="2616"/>
      <c r="AP19" s="2617"/>
      <c r="AQ19" s="799"/>
      <c r="AR19" s="2613" t="str">
        <f t="shared" si="18"/>
        <v>3. Presupuesto total del proyecto a comprometer</v>
      </c>
      <c r="AS19" s="2614"/>
      <c r="AT19" s="840" t="str">
        <f t="shared" si="19"/>
        <v>$</v>
      </c>
      <c r="AU19" s="841">
        <f>IF((AB19-AC19)=0,CRONOGRAMA!AC17+CRONOGRAMA!AG17+CRONOGRAMA!AK17,CRONOGRAMA!AC17+CRONOGRAMA!AG17+CRONOGRAMA!AK17+Seguimiento!AB19-Seguimiento!AC19)</f>
        <v>-1500000000</v>
      </c>
      <c r="AV19" s="842"/>
      <c r="AW19" s="843">
        <f t="shared" si="5"/>
        <v>0</v>
      </c>
      <c r="AX19" s="1077"/>
      <c r="AY19" s="1078"/>
      <c r="AZ19" s="1079"/>
      <c r="BA19" s="2615"/>
      <c r="BB19" s="2616"/>
      <c r="BC19" s="2616"/>
      <c r="BD19" s="2616"/>
      <c r="BE19" s="2616"/>
      <c r="BF19" s="2616"/>
      <c r="BG19" s="2616"/>
      <c r="BH19" s="2616"/>
      <c r="BI19" s="2617"/>
      <c r="BJ19" s="799"/>
      <c r="BK19" s="2613" t="str">
        <f t="shared" si="20"/>
        <v>3. Presupuesto total del proyecto a comprometer</v>
      </c>
      <c r="BL19" s="2614"/>
      <c r="BM19" s="840" t="str">
        <f t="shared" si="21"/>
        <v>$</v>
      </c>
      <c r="BN19" s="841">
        <f>IF((AU19-AV19)=0,CRONOGRAMA!AO17+CRONOGRAMA!AS17+CRONOGRAMA!AW17,CRONOGRAMA!AO17+CRONOGRAMA!AS17+CRONOGRAMA!AW17+AU19-AV19)</f>
        <v>-1500000000</v>
      </c>
      <c r="BO19" s="842"/>
      <c r="BP19" s="843">
        <f t="shared" si="9"/>
        <v>0</v>
      </c>
      <c r="BQ19" s="1077">
        <f t="shared" si="10"/>
        <v>0</v>
      </c>
      <c r="BR19" s="1078">
        <f t="shared" si="11"/>
        <v>0</v>
      </c>
      <c r="BS19" s="1079" t="str">
        <f t="shared" si="12"/>
        <v>x</v>
      </c>
      <c r="BT19" s="2615"/>
      <c r="BU19" s="2616"/>
      <c r="BV19" s="2616"/>
      <c r="BW19" s="2616"/>
      <c r="BX19" s="2616"/>
      <c r="BY19" s="2616"/>
      <c r="BZ19" s="2616"/>
      <c r="CA19" s="2616"/>
      <c r="CB19" s="2617"/>
      <c r="CC19" s="799"/>
      <c r="CD19" s="2620"/>
      <c r="CE19" s="2620"/>
      <c r="CF19" s="847"/>
      <c r="CG19" s="848"/>
      <c r="CH19" s="849"/>
      <c r="CI19" s="850"/>
      <c r="CJ19" s="851"/>
      <c r="CK19" s="851"/>
      <c r="CL19" s="851"/>
      <c r="CM19" s="2621"/>
      <c r="CN19" s="2621"/>
      <c r="CO19" s="2621"/>
      <c r="CP19" s="2621"/>
      <c r="CQ19" s="2621"/>
      <c r="CR19" s="2621"/>
      <c r="CS19" s="2621"/>
      <c r="CT19" s="2621"/>
      <c r="CU19" s="2621"/>
      <c r="CV19" s="799"/>
      <c r="CW19" s="2620"/>
      <c r="CX19" s="2620"/>
      <c r="CY19" s="847"/>
      <c r="CZ19" s="848"/>
      <c r="DA19" s="849"/>
      <c r="DB19" s="850"/>
      <c r="DC19" s="851"/>
      <c r="DD19" s="851"/>
      <c r="DE19" s="851"/>
      <c r="DF19" s="2621"/>
      <c r="DG19" s="2621"/>
      <c r="DH19" s="2621"/>
      <c r="DI19" s="2621"/>
      <c r="DJ19" s="2621"/>
      <c r="DK19" s="2621"/>
      <c r="DL19" s="2621"/>
      <c r="DM19" s="2621"/>
      <c r="DN19" s="2621"/>
      <c r="DO19" s="799"/>
    </row>
    <row r="20" spans="1:119" ht="12.75" customHeight="1" x14ac:dyDescent="0.2">
      <c r="A20" s="799"/>
      <c r="B20" s="2604"/>
      <c r="C20" s="2605"/>
      <c r="D20" s="2605"/>
      <c r="E20" s="2606"/>
      <c r="F20" s="2613" t="str">
        <f>CRONOGRAMA!B18</f>
        <v>4. Selección definitiva predios y localización</v>
      </c>
      <c r="G20" s="2614"/>
      <c r="H20" s="840" t="str">
        <f>CRONOGRAMA!C18</f>
        <v>Predios</v>
      </c>
      <c r="I20" s="841">
        <f>+CRONOGRAMA!E18+CRONOGRAMA!I18+CRONOGRAMA!M18</f>
        <v>0</v>
      </c>
      <c r="J20" s="842"/>
      <c r="K20" s="843" t="e">
        <f t="shared" si="0"/>
        <v>#DIV/0!</v>
      </c>
      <c r="L20" s="1077" t="str">
        <f t="shared" si="13"/>
        <v>x</v>
      </c>
      <c r="M20" s="1078">
        <f t="shared" si="14"/>
        <v>0</v>
      </c>
      <c r="N20" s="1079">
        <f t="shared" si="15"/>
        <v>0</v>
      </c>
      <c r="O20" s="2615"/>
      <c r="P20" s="2616"/>
      <c r="Q20" s="2616"/>
      <c r="R20" s="2616"/>
      <c r="S20" s="2616"/>
      <c r="T20" s="2616"/>
      <c r="U20" s="2616"/>
      <c r="V20" s="2616"/>
      <c r="W20" s="2617"/>
      <c r="X20" s="799"/>
      <c r="Y20" s="2613" t="str">
        <f t="shared" si="16"/>
        <v>4. Selección definitiva predios y localización</v>
      </c>
      <c r="Z20" s="2614"/>
      <c r="AA20" s="840" t="str">
        <f t="shared" si="17"/>
        <v>Predios</v>
      </c>
      <c r="AB20" s="841">
        <f>IF((I20-J20)=0,CRONOGRAMA!Q18+CRONOGRAMA!U18+CRONOGRAMA!Y18,CRONOGRAMA!Q18+CRONOGRAMA!U18+CRONOGRAMA!Y18+Seguimiento!I20-Seguimiento!J20)</f>
        <v>0</v>
      </c>
      <c r="AC20" s="842"/>
      <c r="AD20" s="843" t="e">
        <f t="shared" si="1"/>
        <v>#DIV/0!</v>
      </c>
      <c r="AE20" s="1077" t="str">
        <f t="shared" si="2"/>
        <v>x</v>
      </c>
      <c r="AF20" s="1078">
        <f t="shared" si="3"/>
        <v>0</v>
      </c>
      <c r="AG20" s="1079">
        <f t="shared" si="4"/>
        <v>0</v>
      </c>
      <c r="AH20" s="2615"/>
      <c r="AI20" s="2616"/>
      <c r="AJ20" s="2616"/>
      <c r="AK20" s="2616"/>
      <c r="AL20" s="2616"/>
      <c r="AM20" s="2616"/>
      <c r="AN20" s="2616"/>
      <c r="AO20" s="2616"/>
      <c r="AP20" s="2617"/>
      <c r="AQ20" s="799"/>
      <c r="AR20" s="2613" t="str">
        <f t="shared" si="18"/>
        <v>4. Selección definitiva predios y localización</v>
      </c>
      <c r="AS20" s="2614"/>
      <c r="AT20" s="840" t="str">
        <f t="shared" si="19"/>
        <v>Predios</v>
      </c>
      <c r="AU20" s="841">
        <f>IF((AB20-AC20)=0,CRONOGRAMA!AC18+CRONOGRAMA!AG18+CRONOGRAMA!AK18,CRONOGRAMA!AC18+CRONOGRAMA!AG18+CRONOGRAMA!AK18+Seguimiento!AB20-Seguimiento!AC20)</f>
        <v>0</v>
      </c>
      <c r="AV20" s="842"/>
      <c r="AW20" s="843" t="e">
        <f t="shared" si="5"/>
        <v>#DIV/0!</v>
      </c>
      <c r="AX20" s="1077" t="str">
        <f t="shared" ref="AX20" si="22">+IF(AU20=AV20,"x",0)</f>
        <v>x</v>
      </c>
      <c r="AY20" s="1078">
        <f t="shared" ref="AY20" si="23">+IF(AX20="x",0,IF(AV20&gt;0,"x",0))</f>
        <v>0</v>
      </c>
      <c r="AZ20" s="1079">
        <f t="shared" ref="AZ20" si="24">+IF(AX20="x",0,IF(AY20="x",0,"x"))</f>
        <v>0</v>
      </c>
      <c r="BA20" s="2615"/>
      <c r="BB20" s="2616"/>
      <c r="BC20" s="2616"/>
      <c r="BD20" s="2616"/>
      <c r="BE20" s="2616"/>
      <c r="BF20" s="2616"/>
      <c r="BG20" s="2616"/>
      <c r="BH20" s="2616"/>
      <c r="BI20" s="2617"/>
      <c r="BJ20" s="799"/>
      <c r="BK20" s="2613" t="str">
        <f t="shared" si="20"/>
        <v>4. Selección definitiva predios y localización</v>
      </c>
      <c r="BL20" s="2614"/>
      <c r="BM20" s="840" t="str">
        <f t="shared" si="21"/>
        <v>Predios</v>
      </c>
      <c r="BN20" s="841">
        <f>IF((AU20-AV20)=0,CRONOGRAMA!AO18+CRONOGRAMA!AS18+CRONOGRAMA!AW18,CRONOGRAMA!AO18+CRONOGRAMA!AS18+CRONOGRAMA!AW18+AU20-AV20)</f>
        <v>0</v>
      </c>
      <c r="BO20" s="842"/>
      <c r="BP20" s="843" t="e">
        <f t="shared" si="9"/>
        <v>#DIV/0!</v>
      </c>
      <c r="BQ20" s="1077" t="str">
        <f t="shared" si="10"/>
        <v>x</v>
      </c>
      <c r="BR20" s="1078">
        <f t="shared" si="11"/>
        <v>0</v>
      </c>
      <c r="BS20" s="1079">
        <f t="shared" si="12"/>
        <v>0</v>
      </c>
      <c r="BT20" s="2615"/>
      <c r="BU20" s="2616"/>
      <c r="BV20" s="2616"/>
      <c r="BW20" s="2616"/>
      <c r="BX20" s="2616"/>
      <c r="BY20" s="2616"/>
      <c r="BZ20" s="2616"/>
      <c r="CA20" s="2616"/>
      <c r="CB20" s="2617"/>
      <c r="CC20" s="799"/>
      <c r="CD20" s="2620"/>
      <c r="CE20" s="2620"/>
      <c r="CF20" s="847"/>
      <c r="CG20" s="848"/>
      <c r="CH20" s="849"/>
      <c r="CI20" s="850"/>
      <c r="CJ20" s="851"/>
      <c r="CK20" s="851"/>
      <c r="CL20" s="851"/>
      <c r="CM20" s="2621"/>
      <c r="CN20" s="2621"/>
      <c r="CO20" s="2621"/>
      <c r="CP20" s="2621"/>
      <c r="CQ20" s="2621"/>
      <c r="CR20" s="2621"/>
      <c r="CS20" s="2621"/>
      <c r="CT20" s="2621"/>
      <c r="CU20" s="2621"/>
      <c r="CV20" s="799"/>
      <c r="CW20" s="2620"/>
      <c r="CX20" s="2620"/>
      <c r="CY20" s="847"/>
      <c r="CZ20" s="848"/>
      <c r="DA20" s="849"/>
      <c r="DB20" s="850"/>
      <c r="DC20" s="851"/>
      <c r="DD20" s="851"/>
      <c r="DE20" s="851"/>
      <c r="DF20" s="2621"/>
      <c r="DG20" s="2621"/>
      <c r="DH20" s="2621"/>
      <c r="DI20" s="2621"/>
      <c r="DJ20" s="2621"/>
      <c r="DK20" s="2621"/>
      <c r="DL20" s="2621"/>
      <c r="DM20" s="2621"/>
      <c r="DN20" s="2621"/>
      <c r="DO20" s="799"/>
    </row>
    <row r="21" spans="1:119" ht="0.6" customHeight="1" x14ac:dyDescent="0.2">
      <c r="A21" s="799"/>
      <c r="B21" s="2604"/>
      <c r="C21" s="2605"/>
      <c r="D21" s="2605"/>
      <c r="E21" s="2606"/>
      <c r="F21" s="2613">
        <f>CRONOGRAMA!B19</f>
        <v>0</v>
      </c>
      <c r="G21" s="2614"/>
      <c r="H21" s="840">
        <f>CRONOGRAMA!C19</f>
        <v>0</v>
      </c>
      <c r="I21" s="841">
        <f>+CRONOGRAMA!E19+CRONOGRAMA!I19+CRONOGRAMA!M19</f>
        <v>0</v>
      </c>
      <c r="J21" s="842"/>
      <c r="K21" s="843" t="e">
        <f t="shared" si="0"/>
        <v>#DIV/0!</v>
      </c>
      <c r="L21" s="844" t="str">
        <f t="shared" si="13"/>
        <v>x</v>
      </c>
      <c r="M21" s="845">
        <f t="shared" si="14"/>
        <v>0</v>
      </c>
      <c r="N21" s="846">
        <f t="shared" si="15"/>
        <v>0</v>
      </c>
      <c r="O21" s="2615"/>
      <c r="P21" s="2616"/>
      <c r="Q21" s="2616"/>
      <c r="R21" s="2616"/>
      <c r="S21" s="2616"/>
      <c r="T21" s="2616"/>
      <c r="U21" s="2616"/>
      <c r="V21" s="2616"/>
      <c r="W21" s="2617"/>
      <c r="X21" s="799"/>
      <c r="Y21" s="2613">
        <f t="shared" si="16"/>
        <v>0</v>
      </c>
      <c r="Z21" s="2614"/>
      <c r="AA21" s="840">
        <f t="shared" si="17"/>
        <v>0</v>
      </c>
      <c r="AB21" s="841">
        <f>IF((I21-J21)=0,CRONOGRAMA!Q19+CRONOGRAMA!U19+CRONOGRAMA!Y19,CRONOGRAMA!Q19+CRONOGRAMA!U19+CRONOGRAMA!Y19+Seguimiento!I21-Seguimiento!J21)</f>
        <v>0</v>
      </c>
      <c r="AC21" s="842"/>
      <c r="AD21" s="843" t="e">
        <f t="shared" si="1"/>
        <v>#DIV/0!</v>
      </c>
      <c r="AE21" s="844"/>
      <c r="AF21" s="845"/>
      <c r="AG21" s="846"/>
      <c r="AH21" s="2615"/>
      <c r="AI21" s="2616"/>
      <c r="AJ21" s="2616"/>
      <c r="AK21" s="2616"/>
      <c r="AL21" s="2616"/>
      <c r="AM21" s="2616"/>
      <c r="AN21" s="2616"/>
      <c r="AO21" s="2616"/>
      <c r="AP21" s="2617"/>
      <c r="AQ21" s="799"/>
      <c r="AR21" s="2613">
        <f t="shared" si="18"/>
        <v>0</v>
      </c>
      <c r="AS21" s="2614"/>
      <c r="AT21" s="840">
        <f t="shared" si="19"/>
        <v>0</v>
      </c>
      <c r="AU21" s="841">
        <f t="shared" ref="AU21" si="25">+I21-J21-AC21</f>
        <v>0</v>
      </c>
      <c r="AV21" s="842"/>
      <c r="AW21" s="843" t="e">
        <f t="shared" si="5"/>
        <v>#DIV/0!</v>
      </c>
      <c r="AX21" s="844"/>
      <c r="AY21" s="845"/>
      <c r="AZ21" s="846"/>
      <c r="BA21" s="2615"/>
      <c r="BB21" s="2616"/>
      <c r="BC21" s="2616"/>
      <c r="BD21" s="2616"/>
      <c r="BE21" s="2616"/>
      <c r="BF21" s="2616"/>
      <c r="BG21" s="2616"/>
      <c r="BH21" s="2616"/>
      <c r="BI21" s="2617"/>
      <c r="BJ21" s="799"/>
      <c r="BK21" s="2613">
        <f t="shared" si="20"/>
        <v>0</v>
      </c>
      <c r="BL21" s="2614"/>
      <c r="BM21" s="840">
        <f t="shared" si="21"/>
        <v>0</v>
      </c>
      <c r="BN21" s="841">
        <f>IF((AU21-AV21)=0,CRONOGRAMA!AV19+CRONOGRAMA!AZ19+CRONOGRAMA!BA19,CRONOGRAMA!AV19+CRONOGRAMA!AZ19+CRONOGRAMA!BA19+Seguimiento!AU21-Seguimiento!AV21)</f>
        <v>0</v>
      </c>
      <c r="BO21" s="842"/>
      <c r="BP21" s="843" t="e">
        <f t="shared" si="9"/>
        <v>#DIV/0!</v>
      </c>
      <c r="BQ21" s="844"/>
      <c r="BR21" s="845"/>
      <c r="BS21" s="846"/>
      <c r="BT21" s="2615"/>
      <c r="BU21" s="2616"/>
      <c r="BV21" s="2616"/>
      <c r="BW21" s="2616"/>
      <c r="BX21" s="2616"/>
      <c r="BY21" s="2616"/>
      <c r="BZ21" s="2616"/>
      <c r="CA21" s="2616"/>
      <c r="CB21" s="2617"/>
      <c r="CC21" s="799"/>
      <c r="CD21" s="2620"/>
      <c r="CE21" s="2620"/>
      <c r="CF21" s="847"/>
      <c r="CG21" s="848"/>
      <c r="CH21" s="849"/>
      <c r="CI21" s="850"/>
      <c r="CJ21" s="851"/>
      <c r="CK21" s="851"/>
      <c r="CL21" s="851"/>
      <c r="CM21" s="2621"/>
      <c r="CN21" s="2621"/>
      <c r="CO21" s="2621"/>
      <c r="CP21" s="2621"/>
      <c r="CQ21" s="2621"/>
      <c r="CR21" s="2621"/>
      <c r="CS21" s="2621"/>
      <c r="CT21" s="2621"/>
      <c r="CU21" s="2621"/>
      <c r="CV21" s="799"/>
      <c r="CW21" s="2620"/>
      <c r="CX21" s="2620"/>
      <c r="CY21" s="847"/>
      <c r="CZ21" s="848"/>
      <c r="DA21" s="849"/>
      <c r="DB21" s="850"/>
      <c r="DC21" s="851"/>
      <c r="DD21" s="851"/>
      <c r="DE21" s="851"/>
      <c r="DF21" s="2621"/>
      <c r="DG21" s="2621"/>
      <c r="DH21" s="2621"/>
      <c r="DI21" s="2621"/>
      <c r="DJ21" s="2621"/>
      <c r="DK21" s="2621"/>
      <c r="DL21" s="2621"/>
      <c r="DM21" s="2621"/>
      <c r="DN21" s="2621"/>
      <c r="DO21" s="799"/>
    </row>
    <row r="22" spans="1:119" ht="12.75" customHeight="1" x14ac:dyDescent="0.2">
      <c r="A22" s="799"/>
      <c r="B22" s="2604"/>
      <c r="C22" s="2605"/>
      <c r="D22" s="2605"/>
      <c r="E22" s="2606"/>
      <c r="F22" s="2613" t="str">
        <f>CRONOGRAMA!B20</f>
        <v>5. Adquisición y contratación de insumos:</v>
      </c>
      <c r="G22" s="2614"/>
      <c r="H22" s="2622"/>
      <c r="I22" s="2623"/>
      <c r="J22" s="2623"/>
      <c r="K22" s="2623"/>
      <c r="L22" s="2623"/>
      <c r="M22" s="2623"/>
      <c r="N22" s="2623"/>
      <c r="O22" s="2623"/>
      <c r="P22" s="2623"/>
      <c r="Q22" s="2623"/>
      <c r="R22" s="2623"/>
      <c r="S22" s="2623"/>
      <c r="T22" s="2623"/>
      <c r="U22" s="2623"/>
      <c r="V22" s="2623"/>
      <c r="W22" s="2624"/>
      <c r="X22" s="799"/>
      <c r="Y22" s="2613" t="str">
        <f t="shared" si="16"/>
        <v>5. Adquisición y contratación de insumos:</v>
      </c>
      <c r="Z22" s="2614"/>
      <c r="AA22" s="2622"/>
      <c r="AB22" s="2623"/>
      <c r="AC22" s="2623"/>
      <c r="AD22" s="2623"/>
      <c r="AE22" s="2623"/>
      <c r="AF22" s="2623"/>
      <c r="AG22" s="2623"/>
      <c r="AH22" s="2623"/>
      <c r="AI22" s="2623"/>
      <c r="AJ22" s="2623"/>
      <c r="AK22" s="2623"/>
      <c r="AL22" s="2623"/>
      <c r="AM22" s="2623"/>
      <c r="AN22" s="2623"/>
      <c r="AO22" s="2623"/>
      <c r="AP22" s="2624"/>
      <c r="AQ22" s="799"/>
      <c r="AR22" s="2613" t="str">
        <f t="shared" si="18"/>
        <v>5. Adquisición y contratación de insumos:</v>
      </c>
      <c r="AS22" s="2614"/>
      <c r="AT22" s="2622"/>
      <c r="AU22" s="2623"/>
      <c r="AV22" s="2623"/>
      <c r="AW22" s="2623"/>
      <c r="AX22" s="2623"/>
      <c r="AY22" s="2623"/>
      <c r="AZ22" s="2623"/>
      <c r="BA22" s="2623"/>
      <c r="BB22" s="2623"/>
      <c r="BC22" s="2623"/>
      <c r="BD22" s="2623"/>
      <c r="BE22" s="2623"/>
      <c r="BF22" s="2623"/>
      <c r="BG22" s="2623"/>
      <c r="BH22" s="2623"/>
      <c r="BI22" s="2624"/>
      <c r="BJ22" s="799"/>
      <c r="BK22" s="2613" t="str">
        <f t="shared" si="20"/>
        <v>5. Adquisición y contratación de insumos:</v>
      </c>
      <c r="BL22" s="2614"/>
      <c r="BM22" s="2622"/>
      <c r="BN22" s="2623"/>
      <c r="BO22" s="2623"/>
      <c r="BP22" s="2623"/>
      <c r="BQ22" s="2623"/>
      <c r="BR22" s="2623"/>
      <c r="BS22" s="2623"/>
      <c r="BT22" s="2623"/>
      <c r="BU22" s="2623"/>
      <c r="BV22" s="2623"/>
      <c r="BW22" s="2623"/>
      <c r="BX22" s="2623"/>
      <c r="BY22" s="2623"/>
      <c r="BZ22" s="2623"/>
      <c r="CA22" s="2623"/>
      <c r="CB22" s="2624"/>
      <c r="CC22" s="799"/>
      <c r="CD22" s="2620"/>
      <c r="CE22" s="2620"/>
      <c r="CF22" s="847"/>
      <c r="CG22" s="848"/>
      <c r="CH22" s="849"/>
      <c r="CI22" s="850"/>
      <c r="CJ22" s="851"/>
      <c r="CK22" s="851"/>
      <c r="CL22" s="851"/>
      <c r="CM22" s="2621"/>
      <c r="CN22" s="2621"/>
      <c r="CO22" s="2621"/>
      <c r="CP22" s="2621"/>
      <c r="CQ22" s="2621"/>
      <c r="CR22" s="2621"/>
      <c r="CS22" s="2621"/>
      <c r="CT22" s="2621"/>
      <c r="CU22" s="2621"/>
      <c r="CV22" s="799"/>
      <c r="CW22" s="2620"/>
      <c r="CX22" s="2620"/>
      <c r="CY22" s="847"/>
      <c r="CZ22" s="848"/>
      <c r="DA22" s="849"/>
      <c r="DB22" s="850"/>
      <c r="DC22" s="851"/>
      <c r="DD22" s="851"/>
      <c r="DE22" s="851"/>
      <c r="DF22" s="2621"/>
      <c r="DG22" s="2621"/>
      <c r="DH22" s="2621"/>
      <c r="DI22" s="2621"/>
      <c r="DJ22" s="2621"/>
      <c r="DK22" s="2621"/>
      <c r="DL22" s="2621"/>
      <c r="DM22" s="2621"/>
      <c r="DN22" s="2621"/>
      <c r="DO22" s="799"/>
    </row>
    <row r="23" spans="1:119" ht="12.75" customHeight="1" x14ac:dyDescent="0.2">
      <c r="A23" s="799"/>
      <c r="B23" s="2604"/>
      <c r="C23" s="2605"/>
      <c r="D23" s="2605"/>
      <c r="E23" s="2606"/>
      <c r="F23" s="2613" t="str">
        <f>CRONOGRAMA!B21</f>
        <v xml:space="preserve">   - Material vegetal</v>
      </c>
      <c r="G23" s="2614"/>
      <c r="H23" s="885" t="str">
        <f>CRONOGRAMA!C21</f>
        <v>Plántulas</v>
      </c>
      <c r="I23" s="841">
        <f>+CRONOGRAMA!E21+CRONOGRAMA!I21+CRONOGRAMA!M21</f>
        <v>0</v>
      </c>
      <c r="J23" s="842"/>
      <c r="K23" s="843" t="e">
        <f t="shared" si="0"/>
        <v>#DIV/0!</v>
      </c>
      <c r="L23" s="1077" t="str">
        <f t="shared" si="13"/>
        <v>x</v>
      </c>
      <c r="M23" s="1078">
        <f t="shared" si="14"/>
        <v>0</v>
      </c>
      <c r="N23" s="1079">
        <f t="shared" si="15"/>
        <v>0</v>
      </c>
      <c r="O23" s="2615"/>
      <c r="P23" s="2616"/>
      <c r="Q23" s="2616"/>
      <c r="R23" s="2616"/>
      <c r="S23" s="2616"/>
      <c r="T23" s="2616"/>
      <c r="U23" s="2616"/>
      <c r="V23" s="2616"/>
      <c r="W23" s="2617"/>
      <c r="X23" s="799"/>
      <c r="Y23" s="2613" t="str">
        <f t="shared" si="16"/>
        <v xml:space="preserve">   - Material vegetal</v>
      </c>
      <c r="Z23" s="2614"/>
      <c r="AA23" s="885" t="str">
        <f t="shared" si="17"/>
        <v>Plántulas</v>
      </c>
      <c r="AB23" s="841">
        <f>IF((I23-J23)=0,CRONOGRAMA!Q21+CRONOGRAMA!U21+CRONOGRAMA!Y21,CRONOGRAMA!Q21+CRONOGRAMA!U21+CRONOGRAMA!Y21+Seguimiento!I23-Seguimiento!J23)</f>
        <v>0</v>
      </c>
      <c r="AC23" s="842"/>
      <c r="AD23" s="843" t="e">
        <f t="shared" ref="AD23:AD33" si="26">AC23/AB23</f>
        <v>#DIV/0!</v>
      </c>
      <c r="AE23" s="1077" t="str">
        <f t="shared" ref="AE23:AE33" si="27">+IF(AB23=AC23,"x",0)</f>
        <v>x</v>
      </c>
      <c r="AF23" s="1078">
        <f t="shared" ref="AF23:AF33" si="28">+IF(AE23="x",0,IF(AC23&gt;0,"x",0))</f>
        <v>0</v>
      </c>
      <c r="AG23" s="1079">
        <f t="shared" ref="AG23:AG33" si="29">+IF(AE23="x",0,IF(AF23="x",0,"x"))</f>
        <v>0</v>
      </c>
      <c r="AH23" s="2615"/>
      <c r="AI23" s="2616"/>
      <c r="AJ23" s="2616"/>
      <c r="AK23" s="2616"/>
      <c r="AL23" s="2616"/>
      <c r="AM23" s="2616"/>
      <c r="AN23" s="2616"/>
      <c r="AO23" s="2616"/>
      <c r="AP23" s="2617"/>
      <c r="AQ23" s="799"/>
      <c r="AR23" s="2613" t="str">
        <f t="shared" si="18"/>
        <v xml:space="preserve">   - Material vegetal</v>
      </c>
      <c r="AS23" s="2614"/>
      <c r="AT23" s="885" t="str">
        <f t="shared" ref="AT23:AT33" si="30">AA23</f>
        <v>Plántulas</v>
      </c>
      <c r="AU23" s="841">
        <f>IF((AB23-AC23)=0,CRONOGRAMA!AC21+CRONOGRAMA!AG21+CRONOGRAMA!AK21,CRONOGRAMA!AC21+CRONOGRAMA!AG21+CRONOGRAMA!AK21+Seguimiento!AB23-Seguimiento!AC23)</f>
        <v>0</v>
      </c>
      <c r="AV23" s="842"/>
      <c r="AW23" s="843" t="e">
        <f t="shared" ref="AW23:AW33" si="31">AV23/AU23</f>
        <v>#DIV/0!</v>
      </c>
      <c r="AX23" s="1077" t="str">
        <f t="shared" ref="AX23:AX33" si="32">+IF(AU23=AV23,"x",0)</f>
        <v>x</v>
      </c>
      <c r="AY23" s="1078">
        <f t="shared" ref="AY23:AY33" si="33">+IF(AX23="x",0,IF(AV23&gt;0,"x",0))</f>
        <v>0</v>
      </c>
      <c r="AZ23" s="1079">
        <f t="shared" ref="AZ23:AZ33" si="34">+IF(AX23="x",0,IF(AY23="x",0,"x"))</f>
        <v>0</v>
      </c>
      <c r="BA23" s="2615"/>
      <c r="BB23" s="2616"/>
      <c r="BC23" s="2616"/>
      <c r="BD23" s="2616"/>
      <c r="BE23" s="2616"/>
      <c r="BF23" s="2616"/>
      <c r="BG23" s="2616"/>
      <c r="BH23" s="2616"/>
      <c r="BI23" s="2617"/>
      <c r="BJ23" s="799"/>
      <c r="BK23" s="2613" t="str">
        <f t="shared" si="20"/>
        <v xml:space="preserve">   - Material vegetal</v>
      </c>
      <c r="BL23" s="2614"/>
      <c r="BM23" s="885" t="str">
        <f t="shared" ref="BM23:BM33" si="35">AT23</f>
        <v>Plántulas</v>
      </c>
      <c r="BN23" s="841">
        <f>IF((AU23-AV23)=0,CRONOGRAMA!AO21+CRONOGRAMA!AS21+CRONOGRAMA!AW21,CRONOGRAMA!AO21+CRONOGRAMA!AS21+CRONOGRAMA!AW21+AU23-AV23)</f>
        <v>0</v>
      </c>
      <c r="BO23" s="842"/>
      <c r="BP23" s="843" t="e">
        <f t="shared" ref="BP23:BP33" si="36">BO23/BN23</f>
        <v>#DIV/0!</v>
      </c>
      <c r="BQ23" s="1077" t="str">
        <f t="shared" ref="BQ23:BQ33" si="37">+IF(BN23=BO23,"x",0)</f>
        <v>x</v>
      </c>
      <c r="BR23" s="1078">
        <f t="shared" ref="BR23:BR33" si="38">+IF(BQ23="x",0,IF(BO23&gt;0,"x",0))</f>
        <v>0</v>
      </c>
      <c r="BS23" s="1079">
        <f t="shared" ref="BS23:BS33" si="39">+IF(BQ23="x",0,IF(BR23="x",0,"x"))</f>
        <v>0</v>
      </c>
      <c r="BT23" s="2615"/>
      <c r="BU23" s="2616"/>
      <c r="BV23" s="2616"/>
      <c r="BW23" s="2616"/>
      <c r="BX23" s="2616"/>
      <c r="BY23" s="2616"/>
      <c r="BZ23" s="2616"/>
      <c r="CA23" s="2616"/>
      <c r="CB23" s="2617"/>
      <c r="CC23" s="799"/>
      <c r="CD23" s="2620"/>
      <c r="CE23" s="2620"/>
      <c r="CF23" s="847"/>
      <c r="CG23" s="848"/>
      <c r="CH23" s="849"/>
      <c r="CI23" s="850"/>
      <c r="CJ23" s="851"/>
      <c r="CK23" s="851"/>
      <c r="CL23" s="851"/>
      <c r="CM23" s="2621"/>
      <c r="CN23" s="2621"/>
      <c r="CO23" s="2621"/>
      <c r="CP23" s="2621"/>
      <c r="CQ23" s="2621"/>
      <c r="CR23" s="2621"/>
      <c r="CS23" s="2621"/>
      <c r="CT23" s="2621"/>
      <c r="CU23" s="2621"/>
      <c r="CV23" s="799"/>
      <c r="CW23" s="2620"/>
      <c r="CX23" s="2620"/>
      <c r="CY23" s="847"/>
      <c r="CZ23" s="848"/>
      <c r="DA23" s="849"/>
      <c r="DB23" s="850"/>
      <c r="DC23" s="851"/>
      <c r="DD23" s="851"/>
      <c r="DE23" s="851"/>
      <c r="DF23" s="2621"/>
      <c r="DG23" s="2621"/>
      <c r="DH23" s="2621"/>
      <c r="DI23" s="2621"/>
      <c r="DJ23" s="2621"/>
      <c r="DK23" s="2621"/>
      <c r="DL23" s="2621"/>
      <c r="DM23" s="2621"/>
      <c r="DN23" s="2621"/>
      <c r="DO23" s="799"/>
    </row>
    <row r="24" spans="1:119" ht="12.75" customHeight="1" x14ac:dyDescent="0.2">
      <c r="A24" s="799"/>
      <c r="B24" s="2604"/>
      <c r="C24" s="2605"/>
      <c r="D24" s="2605"/>
      <c r="E24" s="2606"/>
      <c r="F24" s="2613" t="str">
        <f>CRONOGRAMA!B22</f>
        <v xml:space="preserve">   - Fertilizantes</v>
      </c>
      <c r="G24" s="2614"/>
      <c r="H24" s="885" t="str">
        <f>CRONOGRAMA!C22</f>
        <v>Kgs</v>
      </c>
      <c r="I24" s="841">
        <f>+CRONOGRAMA!E22+CRONOGRAMA!I22+CRONOGRAMA!M22</f>
        <v>0</v>
      </c>
      <c r="J24" s="842"/>
      <c r="K24" s="843" t="e">
        <f t="shared" si="0"/>
        <v>#DIV/0!</v>
      </c>
      <c r="L24" s="1077" t="str">
        <f t="shared" si="13"/>
        <v>x</v>
      </c>
      <c r="M24" s="1078">
        <f t="shared" si="14"/>
        <v>0</v>
      </c>
      <c r="N24" s="1079">
        <f t="shared" si="15"/>
        <v>0</v>
      </c>
      <c r="O24" s="2615"/>
      <c r="P24" s="2616"/>
      <c r="Q24" s="2616"/>
      <c r="R24" s="2616"/>
      <c r="S24" s="2616"/>
      <c r="T24" s="2616"/>
      <c r="U24" s="2616"/>
      <c r="V24" s="2616"/>
      <c r="W24" s="2617"/>
      <c r="X24" s="799"/>
      <c r="Y24" s="2613" t="str">
        <f t="shared" si="16"/>
        <v xml:space="preserve">   - Fertilizantes</v>
      </c>
      <c r="Z24" s="2614"/>
      <c r="AA24" s="885" t="str">
        <f t="shared" si="17"/>
        <v>Kgs</v>
      </c>
      <c r="AB24" s="841">
        <f>IF((I24-J24)=0,CRONOGRAMA!Q22+CRONOGRAMA!U22+CRONOGRAMA!Y22,CRONOGRAMA!Q22+CRONOGRAMA!U22+CRONOGRAMA!Y22+Seguimiento!I24-Seguimiento!J24)</f>
        <v>0</v>
      </c>
      <c r="AC24" s="842"/>
      <c r="AD24" s="843" t="e">
        <f t="shared" si="26"/>
        <v>#DIV/0!</v>
      </c>
      <c r="AE24" s="1077" t="str">
        <f t="shared" si="27"/>
        <v>x</v>
      </c>
      <c r="AF24" s="1078">
        <f t="shared" si="28"/>
        <v>0</v>
      </c>
      <c r="AG24" s="1079">
        <f t="shared" si="29"/>
        <v>0</v>
      </c>
      <c r="AH24" s="2615"/>
      <c r="AI24" s="2616"/>
      <c r="AJ24" s="2616"/>
      <c r="AK24" s="2616"/>
      <c r="AL24" s="2616"/>
      <c r="AM24" s="2616"/>
      <c r="AN24" s="2616"/>
      <c r="AO24" s="2616"/>
      <c r="AP24" s="2617"/>
      <c r="AQ24" s="799"/>
      <c r="AR24" s="2613" t="str">
        <f t="shared" si="18"/>
        <v xml:space="preserve">   - Fertilizantes</v>
      </c>
      <c r="AS24" s="2614"/>
      <c r="AT24" s="885" t="str">
        <f t="shared" si="30"/>
        <v>Kgs</v>
      </c>
      <c r="AU24" s="841">
        <f>IF((AB24-AC24)=0,CRONOGRAMA!AC22+CRONOGRAMA!AG22+CRONOGRAMA!AK22,CRONOGRAMA!AC22+CRONOGRAMA!AG22+CRONOGRAMA!AK22+Seguimiento!AB24-Seguimiento!AC24)</f>
        <v>0</v>
      </c>
      <c r="AV24" s="842"/>
      <c r="AW24" s="843" t="e">
        <f t="shared" si="31"/>
        <v>#DIV/0!</v>
      </c>
      <c r="AX24" s="1077" t="str">
        <f t="shared" si="32"/>
        <v>x</v>
      </c>
      <c r="AY24" s="1078">
        <f t="shared" si="33"/>
        <v>0</v>
      </c>
      <c r="AZ24" s="1079">
        <f t="shared" si="34"/>
        <v>0</v>
      </c>
      <c r="BA24" s="2615"/>
      <c r="BB24" s="2616"/>
      <c r="BC24" s="2616"/>
      <c r="BD24" s="2616"/>
      <c r="BE24" s="2616"/>
      <c r="BF24" s="2616"/>
      <c r="BG24" s="2616"/>
      <c r="BH24" s="2616"/>
      <c r="BI24" s="2617"/>
      <c r="BJ24" s="799"/>
      <c r="BK24" s="2613" t="str">
        <f t="shared" si="20"/>
        <v xml:space="preserve">   - Fertilizantes</v>
      </c>
      <c r="BL24" s="2614"/>
      <c r="BM24" s="885" t="str">
        <f t="shared" si="35"/>
        <v>Kgs</v>
      </c>
      <c r="BN24" s="841">
        <f>IF((AU24-AV24)=0,CRONOGRAMA!AO22+CRONOGRAMA!AS22+CRONOGRAMA!AW22,CRONOGRAMA!AO22+CRONOGRAMA!AS22+CRONOGRAMA!AW22+AU24-AV24)</f>
        <v>0</v>
      </c>
      <c r="BO24" s="842"/>
      <c r="BP24" s="843" t="e">
        <f t="shared" si="36"/>
        <v>#DIV/0!</v>
      </c>
      <c r="BQ24" s="1077" t="str">
        <f t="shared" si="37"/>
        <v>x</v>
      </c>
      <c r="BR24" s="1078">
        <f t="shared" si="38"/>
        <v>0</v>
      </c>
      <c r="BS24" s="1079">
        <f t="shared" si="39"/>
        <v>0</v>
      </c>
      <c r="BT24" s="2615"/>
      <c r="BU24" s="2616"/>
      <c r="BV24" s="2616"/>
      <c r="BW24" s="2616"/>
      <c r="BX24" s="2616"/>
      <c r="BY24" s="2616"/>
      <c r="BZ24" s="2616"/>
      <c r="CA24" s="2616"/>
      <c r="CB24" s="2617"/>
      <c r="CC24" s="799"/>
      <c r="CD24" s="2620"/>
      <c r="CE24" s="2620"/>
      <c r="CF24" s="847"/>
      <c r="CG24" s="848"/>
      <c r="CH24" s="849"/>
      <c r="CI24" s="850"/>
      <c r="CJ24" s="851"/>
      <c r="CK24" s="851"/>
      <c r="CL24" s="851"/>
      <c r="CM24" s="2621"/>
      <c r="CN24" s="2621"/>
      <c r="CO24" s="2621"/>
      <c r="CP24" s="2621"/>
      <c r="CQ24" s="2621"/>
      <c r="CR24" s="2621"/>
      <c r="CS24" s="2621"/>
      <c r="CT24" s="2621"/>
      <c r="CU24" s="2621"/>
      <c r="CV24" s="799"/>
      <c r="CW24" s="2620"/>
      <c r="CX24" s="2620"/>
      <c r="CY24" s="847"/>
      <c r="CZ24" s="848"/>
      <c r="DA24" s="849"/>
      <c r="DB24" s="850"/>
      <c r="DC24" s="851"/>
      <c r="DD24" s="851"/>
      <c r="DE24" s="851"/>
      <c r="DF24" s="2621"/>
      <c r="DG24" s="2621"/>
      <c r="DH24" s="2621"/>
      <c r="DI24" s="2621"/>
      <c r="DJ24" s="2621"/>
      <c r="DK24" s="2621"/>
      <c r="DL24" s="2621"/>
      <c r="DM24" s="2621"/>
      <c r="DN24" s="2621"/>
      <c r="DO24" s="799"/>
    </row>
    <row r="25" spans="1:119" ht="12.75" customHeight="1" x14ac:dyDescent="0.2">
      <c r="A25" s="799"/>
      <c r="B25" s="2604"/>
      <c r="C25" s="2605"/>
      <c r="D25" s="2605"/>
      <c r="E25" s="2606"/>
      <c r="F25" s="2613" t="str">
        <f>CRONOGRAMA!B23</f>
        <v xml:space="preserve">   - Correctivos</v>
      </c>
      <c r="G25" s="2614"/>
      <c r="H25" s="885" t="str">
        <f>CRONOGRAMA!C23</f>
        <v>Kgs</v>
      </c>
      <c r="I25" s="841">
        <f>+CRONOGRAMA!E23+CRONOGRAMA!I23+CRONOGRAMA!M23</f>
        <v>0</v>
      </c>
      <c r="J25" s="842"/>
      <c r="K25" s="843" t="e">
        <f t="shared" si="0"/>
        <v>#DIV/0!</v>
      </c>
      <c r="L25" s="1077" t="str">
        <f t="shared" si="13"/>
        <v>x</v>
      </c>
      <c r="M25" s="1078">
        <f t="shared" si="14"/>
        <v>0</v>
      </c>
      <c r="N25" s="1079">
        <f t="shared" si="15"/>
        <v>0</v>
      </c>
      <c r="O25" s="2615"/>
      <c r="P25" s="2616"/>
      <c r="Q25" s="2616"/>
      <c r="R25" s="2616"/>
      <c r="S25" s="2616"/>
      <c r="T25" s="2616"/>
      <c r="U25" s="2616"/>
      <c r="V25" s="2616"/>
      <c r="W25" s="2617"/>
      <c r="X25" s="799"/>
      <c r="Y25" s="2613" t="str">
        <f t="shared" si="16"/>
        <v xml:space="preserve">   - Correctivos</v>
      </c>
      <c r="Z25" s="2614"/>
      <c r="AA25" s="885" t="str">
        <f t="shared" si="17"/>
        <v>Kgs</v>
      </c>
      <c r="AB25" s="841">
        <f>IF((I25-J25)=0,CRONOGRAMA!Q23+CRONOGRAMA!U23+CRONOGRAMA!Y23,CRONOGRAMA!Q23+CRONOGRAMA!U23+CRONOGRAMA!Y23+Seguimiento!I25-Seguimiento!J25)</f>
        <v>0</v>
      </c>
      <c r="AC25" s="842"/>
      <c r="AD25" s="843" t="e">
        <f t="shared" si="26"/>
        <v>#DIV/0!</v>
      </c>
      <c r="AE25" s="1077" t="str">
        <f t="shared" si="27"/>
        <v>x</v>
      </c>
      <c r="AF25" s="1078">
        <f t="shared" si="28"/>
        <v>0</v>
      </c>
      <c r="AG25" s="1079">
        <f t="shared" si="29"/>
        <v>0</v>
      </c>
      <c r="AH25" s="2615"/>
      <c r="AI25" s="2616"/>
      <c r="AJ25" s="2616"/>
      <c r="AK25" s="2616"/>
      <c r="AL25" s="2616"/>
      <c r="AM25" s="2616"/>
      <c r="AN25" s="2616"/>
      <c r="AO25" s="2616"/>
      <c r="AP25" s="2617"/>
      <c r="AQ25" s="799"/>
      <c r="AR25" s="2613" t="str">
        <f t="shared" si="18"/>
        <v xml:space="preserve">   - Correctivos</v>
      </c>
      <c r="AS25" s="2614"/>
      <c r="AT25" s="885" t="str">
        <f t="shared" si="30"/>
        <v>Kgs</v>
      </c>
      <c r="AU25" s="841">
        <f>IF((AB25-AC25)=0,CRONOGRAMA!AC23+CRONOGRAMA!AG23+CRONOGRAMA!AK23,CRONOGRAMA!AC23+CRONOGRAMA!AG23+CRONOGRAMA!AK23+Seguimiento!AB25-Seguimiento!AC25)</f>
        <v>0</v>
      </c>
      <c r="AV25" s="842"/>
      <c r="AW25" s="843" t="e">
        <f t="shared" si="31"/>
        <v>#DIV/0!</v>
      </c>
      <c r="AX25" s="1077" t="str">
        <f t="shared" si="32"/>
        <v>x</v>
      </c>
      <c r="AY25" s="1078">
        <f t="shared" si="33"/>
        <v>0</v>
      </c>
      <c r="AZ25" s="1079">
        <f t="shared" si="34"/>
        <v>0</v>
      </c>
      <c r="BA25" s="2615"/>
      <c r="BB25" s="2616"/>
      <c r="BC25" s="2616"/>
      <c r="BD25" s="2616"/>
      <c r="BE25" s="2616"/>
      <c r="BF25" s="2616"/>
      <c r="BG25" s="2616"/>
      <c r="BH25" s="2616"/>
      <c r="BI25" s="2617"/>
      <c r="BJ25" s="799"/>
      <c r="BK25" s="2613" t="str">
        <f t="shared" si="20"/>
        <v xml:space="preserve">   - Correctivos</v>
      </c>
      <c r="BL25" s="2614"/>
      <c r="BM25" s="885" t="str">
        <f t="shared" si="35"/>
        <v>Kgs</v>
      </c>
      <c r="BN25" s="841">
        <f>IF((AU25-AV25)=0,CRONOGRAMA!AO23+CRONOGRAMA!AS23+CRONOGRAMA!AW23,CRONOGRAMA!AO23+CRONOGRAMA!AS23+CRONOGRAMA!AW23+AU25-AV25)</f>
        <v>0</v>
      </c>
      <c r="BO25" s="842"/>
      <c r="BP25" s="843" t="e">
        <f t="shared" si="36"/>
        <v>#DIV/0!</v>
      </c>
      <c r="BQ25" s="1077" t="str">
        <f t="shared" si="37"/>
        <v>x</v>
      </c>
      <c r="BR25" s="1078">
        <f t="shared" si="38"/>
        <v>0</v>
      </c>
      <c r="BS25" s="1079">
        <f t="shared" si="39"/>
        <v>0</v>
      </c>
      <c r="BT25" s="2615"/>
      <c r="BU25" s="2616"/>
      <c r="BV25" s="2616"/>
      <c r="BW25" s="2616"/>
      <c r="BX25" s="2616"/>
      <c r="BY25" s="2616"/>
      <c r="BZ25" s="2616"/>
      <c r="CA25" s="2616"/>
      <c r="CB25" s="2617"/>
      <c r="CC25" s="799"/>
      <c r="CD25" s="2620"/>
      <c r="CE25" s="2620"/>
      <c r="CF25" s="847"/>
      <c r="CG25" s="848"/>
      <c r="CH25" s="849"/>
      <c r="CI25" s="850"/>
      <c r="CJ25" s="851"/>
      <c r="CK25" s="851"/>
      <c r="CL25" s="851"/>
      <c r="CM25" s="2621"/>
      <c r="CN25" s="2621"/>
      <c r="CO25" s="2621"/>
      <c r="CP25" s="2621"/>
      <c r="CQ25" s="2621"/>
      <c r="CR25" s="2621"/>
      <c r="CS25" s="2621"/>
      <c r="CT25" s="2621"/>
      <c r="CU25" s="2621"/>
      <c r="CV25" s="799"/>
      <c r="CW25" s="2620"/>
      <c r="CX25" s="2620"/>
      <c r="CY25" s="847"/>
      <c r="CZ25" s="848"/>
      <c r="DA25" s="849"/>
      <c r="DB25" s="850"/>
      <c r="DC25" s="851"/>
      <c r="DD25" s="851"/>
      <c r="DE25" s="851"/>
      <c r="DF25" s="2621"/>
      <c r="DG25" s="2621"/>
      <c r="DH25" s="2621"/>
      <c r="DI25" s="2621"/>
      <c r="DJ25" s="2621"/>
      <c r="DK25" s="2621"/>
      <c r="DL25" s="2621"/>
      <c r="DM25" s="2621"/>
      <c r="DN25" s="2621"/>
      <c r="DO25" s="799"/>
    </row>
    <row r="26" spans="1:119" ht="12.75" customHeight="1" x14ac:dyDescent="0.2">
      <c r="A26" s="799"/>
      <c r="B26" s="2604"/>
      <c r="C26" s="2605"/>
      <c r="D26" s="2605"/>
      <c r="E26" s="2606"/>
      <c r="F26" s="2613" t="str">
        <f>CRONOGRAMA!B24</f>
        <v xml:space="preserve">   - Microelementos / Abono orgánico RPPG</v>
      </c>
      <c r="G26" s="2614"/>
      <c r="H26" s="885" t="str">
        <f>CRONOGRAMA!C24</f>
        <v>Kgs</v>
      </c>
      <c r="I26" s="841">
        <f>+CRONOGRAMA!E24+CRONOGRAMA!I24+CRONOGRAMA!M24</f>
        <v>0</v>
      </c>
      <c r="J26" s="842"/>
      <c r="K26" s="843" t="e">
        <f t="shared" si="0"/>
        <v>#DIV/0!</v>
      </c>
      <c r="L26" s="1077" t="str">
        <f t="shared" si="13"/>
        <v>x</v>
      </c>
      <c r="M26" s="1078">
        <f t="shared" si="14"/>
        <v>0</v>
      </c>
      <c r="N26" s="1079">
        <f t="shared" si="15"/>
        <v>0</v>
      </c>
      <c r="O26" s="2615"/>
      <c r="P26" s="2616"/>
      <c r="Q26" s="2616"/>
      <c r="R26" s="2616"/>
      <c r="S26" s="2616"/>
      <c r="T26" s="2616"/>
      <c r="U26" s="2616"/>
      <c r="V26" s="2616"/>
      <c r="W26" s="2617"/>
      <c r="X26" s="799"/>
      <c r="Y26" s="2613" t="str">
        <f t="shared" si="16"/>
        <v xml:space="preserve">   - Microelementos / Abono orgánico RPPG</v>
      </c>
      <c r="Z26" s="2614"/>
      <c r="AA26" s="885" t="str">
        <f t="shared" si="17"/>
        <v>Kgs</v>
      </c>
      <c r="AB26" s="841">
        <f>IF((I26-J26)=0,CRONOGRAMA!Q24+CRONOGRAMA!U24+CRONOGRAMA!Y24,CRONOGRAMA!Q24+CRONOGRAMA!U24+CRONOGRAMA!Y24+Seguimiento!I26-Seguimiento!J26)</f>
        <v>0</v>
      </c>
      <c r="AC26" s="842"/>
      <c r="AD26" s="843" t="e">
        <f t="shared" si="26"/>
        <v>#DIV/0!</v>
      </c>
      <c r="AE26" s="1077" t="str">
        <f t="shared" si="27"/>
        <v>x</v>
      </c>
      <c r="AF26" s="1078">
        <f t="shared" si="28"/>
        <v>0</v>
      </c>
      <c r="AG26" s="1079">
        <f t="shared" si="29"/>
        <v>0</v>
      </c>
      <c r="AH26" s="2615"/>
      <c r="AI26" s="2616"/>
      <c r="AJ26" s="2616"/>
      <c r="AK26" s="2616"/>
      <c r="AL26" s="2616"/>
      <c r="AM26" s="2616"/>
      <c r="AN26" s="2616"/>
      <c r="AO26" s="2616"/>
      <c r="AP26" s="2617"/>
      <c r="AQ26" s="799"/>
      <c r="AR26" s="2613" t="str">
        <f t="shared" si="18"/>
        <v xml:space="preserve">   - Microelementos / Abono orgánico RPPG</v>
      </c>
      <c r="AS26" s="2614"/>
      <c r="AT26" s="885" t="str">
        <f t="shared" si="30"/>
        <v>Kgs</v>
      </c>
      <c r="AU26" s="841">
        <f>IF((AB26-AC26)=0,CRONOGRAMA!AC24+CRONOGRAMA!AG24+CRONOGRAMA!AK24,CRONOGRAMA!AC24+CRONOGRAMA!AG24+CRONOGRAMA!AK24+Seguimiento!AB26-Seguimiento!AC26)</f>
        <v>0</v>
      </c>
      <c r="AV26" s="842"/>
      <c r="AW26" s="843" t="e">
        <f t="shared" si="31"/>
        <v>#DIV/0!</v>
      </c>
      <c r="AX26" s="1077" t="str">
        <f t="shared" si="32"/>
        <v>x</v>
      </c>
      <c r="AY26" s="1078">
        <f t="shared" si="33"/>
        <v>0</v>
      </c>
      <c r="AZ26" s="1079">
        <f t="shared" si="34"/>
        <v>0</v>
      </c>
      <c r="BA26" s="2615"/>
      <c r="BB26" s="2616"/>
      <c r="BC26" s="2616"/>
      <c r="BD26" s="2616"/>
      <c r="BE26" s="2616"/>
      <c r="BF26" s="2616"/>
      <c r="BG26" s="2616"/>
      <c r="BH26" s="2616"/>
      <c r="BI26" s="2617"/>
      <c r="BJ26" s="799"/>
      <c r="BK26" s="2613" t="str">
        <f t="shared" si="20"/>
        <v xml:space="preserve">   - Microelementos / Abono orgánico RPPG</v>
      </c>
      <c r="BL26" s="2614"/>
      <c r="BM26" s="885" t="str">
        <f t="shared" si="35"/>
        <v>Kgs</v>
      </c>
      <c r="BN26" s="841">
        <f>IF((AU26-AV26)=0,CRONOGRAMA!AO24+CRONOGRAMA!AS24+CRONOGRAMA!AW24,CRONOGRAMA!AO24+CRONOGRAMA!AS24+CRONOGRAMA!AW24+AU26-AV26)</f>
        <v>0</v>
      </c>
      <c r="BO26" s="842"/>
      <c r="BP26" s="843" t="e">
        <f t="shared" si="36"/>
        <v>#DIV/0!</v>
      </c>
      <c r="BQ26" s="1077" t="str">
        <f t="shared" si="37"/>
        <v>x</v>
      </c>
      <c r="BR26" s="1078">
        <f t="shared" si="38"/>
        <v>0</v>
      </c>
      <c r="BS26" s="1079">
        <f t="shared" si="39"/>
        <v>0</v>
      </c>
      <c r="BT26" s="2615"/>
      <c r="BU26" s="2616"/>
      <c r="BV26" s="2616"/>
      <c r="BW26" s="2616"/>
      <c r="BX26" s="2616"/>
      <c r="BY26" s="2616"/>
      <c r="BZ26" s="2616"/>
      <c r="CA26" s="2616"/>
      <c r="CB26" s="2617"/>
      <c r="CC26" s="799"/>
      <c r="CD26" s="2620"/>
      <c r="CE26" s="2620"/>
      <c r="CF26" s="847"/>
      <c r="CG26" s="848"/>
      <c r="CH26" s="849"/>
      <c r="CI26" s="850"/>
      <c r="CJ26" s="851"/>
      <c r="CK26" s="851"/>
      <c r="CL26" s="851"/>
      <c r="CM26" s="2621"/>
      <c r="CN26" s="2621"/>
      <c r="CO26" s="2621"/>
      <c r="CP26" s="2621"/>
      <c r="CQ26" s="2621"/>
      <c r="CR26" s="2621"/>
      <c r="CS26" s="2621"/>
      <c r="CT26" s="2621"/>
      <c r="CU26" s="2621"/>
      <c r="CV26" s="799"/>
      <c r="CW26" s="2620"/>
      <c r="CX26" s="2620"/>
      <c r="CY26" s="847"/>
      <c r="CZ26" s="848"/>
      <c r="DA26" s="849"/>
      <c r="DB26" s="850"/>
      <c r="DC26" s="851"/>
      <c r="DD26" s="851"/>
      <c r="DE26" s="851"/>
      <c r="DF26" s="2621"/>
      <c r="DG26" s="2621"/>
      <c r="DH26" s="2621"/>
      <c r="DI26" s="2621"/>
      <c r="DJ26" s="2621"/>
      <c r="DK26" s="2621"/>
      <c r="DL26" s="2621"/>
      <c r="DM26" s="2621"/>
      <c r="DN26" s="2621"/>
      <c r="DO26" s="799"/>
    </row>
    <row r="27" spans="1:119" ht="12.75" customHeight="1" x14ac:dyDescent="0.2">
      <c r="A27" s="799"/>
      <c r="B27" s="2604"/>
      <c r="C27" s="2605"/>
      <c r="D27" s="2605"/>
      <c r="E27" s="2606"/>
      <c r="F27" s="2613" t="str">
        <f>CRONOGRAMA!B25</f>
        <v xml:space="preserve">   - Hidroretenedor</v>
      </c>
      <c r="G27" s="2614"/>
      <c r="H27" s="885" t="e">
        <f>CRONOGRAMA!#REF!</f>
        <v>#REF!</v>
      </c>
      <c r="I27" s="841" t="e">
        <f>+CRONOGRAMA!#REF!+CRONOGRAMA!#REF!+CRONOGRAMA!#REF!</f>
        <v>#REF!</v>
      </c>
      <c r="J27" s="842"/>
      <c r="K27" s="843" t="e">
        <f t="shared" si="0"/>
        <v>#REF!</v>
      </c>
      <c r="L27" s="1077" t="e">
        <f t="shared" si="13"/>
        <v>#REF!</v>
      </c>
      <c r="M27" s="1078" t="e">
        <f t="shared" si="14"/>
        <v>#REF!</v>
      </c>
      <c r="N27" s="1079" t="e">
        <f t="shared" si="15"/>
        <v>#REF!</v>
      </c>
      <c r="O27" s="2615"/>
      <c r="P27" s="2616"/>
      <c r="Q27" s="2616"/>
      <c r="R27" s="2616"/>
      <c r="S27" s="2616"/>
      <c r="T27" s="2616"/>
      <c r="U27" s="2616"/>
      <c r="V27" s="2616"/>
      <c r="W27" s="2617"/>
      <c r="X27" s="799"/>
      <c r="Y27" s="2613" t="str">
        <f t="shared" si="16"/>
        <v xml:space="preserve">   - Hidroretenedor</v>
      </c>
      <c r="Z27" s="2614"/>
      <c r="AA27" s="885" t="e">
        <f t="shared" si="17"/>
        <v>#REF!</v>
      </c>
      <c r="AB27" s="841" t="e">
        <f>IF((I27-J27)=0,CRONOGRAMA!#REF!+CRONOGRAMA!#REF!+CRONOGRAMA!#REF!,CRONOGRAMA!#REF!+CRONOGRAMA!#REF!+CRONOGRAMA!#REF!+Seguimiento!I27-Seguimiento!J27)</f>
        <v>#REF!</v>
      </c>
      <c r="AC27" s="842"/>
      <c r="AD27" s="843" t="e">
        <f t="shared" si="26"/>
        <v>#REF!</v>
      </c>
      <c r="AE27" s="1077" t="e">
        <f t="shared" si="27"/>
        <v>#REF!</v>
      </c>
      <c r="AF27" s="1078" t="e">
        <f t="shared" si="28"/>
        <v>#REF!</v>
      </c>
      <c r="AG27" s="1079" t="e">
        <f t="shared" si="29"/>
        <v>#REF!</v>
      </c>
      <c r="AH27" s="2615"/>
      <c r="AI27" s="2616"/>
      <c r="AJ27" s="2616"/>
      <c r="AK27" s="2616"/>
      <c r="AL27" s="2616"/>
      <c r="AM27" s="2616"/>
      <c r="AN27" s="2616"/>
      <c r="AO27" s="2616"/>
      <c r="AP27" s="2617"/>
      <c r="AQ27" s="799"/>
      <c r="AR27" s="2613" t="str">
        <f t="shared" si="18"/>
        <v xml:space="preserve">   - Hidroretenedor</v>
      </c>
      <c r="AS27" s="2614"/>
      <c r="AT27" s="885" t="e">
        <f t="shared" si="30"/>
        <v>#REF!</v>
      </c>
      <c r="AU27" s="841" t="e">
        <f>IF((AB27-AC27)=0,CRONOGRAMA!#REF!+CRONOGRAMA!#REF!+CRONOGRAMA!#REF!,CRONOGRAMA!#REF!+CRONOGRAMA!#REF!+CRONOGRAMA!#REF!+Seguimiento!AB27-Seguimiento!AC27)</f>
        <v>#REF!</v>
      </c>
      <c r="AV27" s="842"/>
      <c r="AW27" s="843" t="e">
        <f t="shared" si="31"/>
        <v>#REF!</v>
      </c>
      <c r="AX27" s="1077" t="e">
        <f t="shared" si="32"/>
        <v>#REF!</v>
      </c>
      <c r="AY27" s="1078" t="e">
        <f t="shared" si="33"/>
        <v>#REF!</v>
      </c>
      <c r="AZ27" s="1079" t="e">
        <f t="shared" si="34"/>
        <v>#REF!</v>
      </c>
      <c r="BA27" s="2615"/>
      <c r="BB27" s="2616"/>
      <c r="BC27" s="2616"/>
      <c r="BD27" s="2616"/>
      <c r="BE27" s="2616"/>
      <c r="BF27" s="2616"/>
      <c r="BG27" s="2616"/>
      <c r="BH27" s="2616"/>
      <c r="BI27" s="2617"/>
      <c r="BJ27" s="799"/>
      <c r="BK27" s="2613" t="str">
        <f t="shared" si="20"/>
        <v xml:space="preserve">   - Hidroretenedor</v>
      </c>
      <c r="BL27" s="2614"/>
      <c r="BM27" s="885" t="e">
        <f t="shared" si="35"/>
        <v>#REF!</v>
      </c>
      <c r="BN27" s="841" t="e">
        <f>IF((AU27-AV27)=0,CRONOGRAMA!#REF!+CRONOGRAMA!#REF!+CRONOGRAMA!#REF!,CRONOGRAMA!#REF!+CRONOGRAMA!#REF!+CRONOGRAMA!#REF!+AU27-AV27)</f>
        <v>#REF!</v>
      </c>
      <c r="BO27" s="842"/>
      <c r="BP27" s="843" t="e">
        <f t="shared" si="36"/>
        <v>#REF!</v>
      </c>
      <c r="BQ27" s="1077" t="e">
        <f t="shared" si="37"/>
        <v>#REF!</v>
      </c>
      <c r="BR27" s="1078" t="e">
        <f t="shared" si="38"/>
        <v>#REF!</v>
      </c>
      <c r="BS27" s="1079" t="e">
        <f t="shared" si="39"/>
        <v>#REF!</v>
      </c>
      <c r="BT27" s="2615"/>
      <c r="BU27" s="2616"/>
      <c r="BV27" s="2616"/>
      <c r="BW27" s="2616"/>
      <c r="BX27" s="2616"/>
      <c r="BY27" s="2616"/>
      <c r="BZ27" s="2616"/>
      <c r="CA27" s="2616"/>
      <c r="CB27" s="2617"/>
      <c r="CC27" s="799"/>
      <c r="CD27" s="2620"/>
      <c r="CE27" s="2620"/>
      <c r="CF27" s="847"/>
      <c r="CG27" s="848"/>
      <c r="CH27" s="849"/>
      <c r="CI27" s="850"/>
      <c r="CJ27" s="851"/>
      <c r="CK27" s="851"/>
      <c r="CL27" s="851"/>
      <c r="CM27" s="2621"/>
      <c r="CN27" s="2621"/>
      <c r="CO27" s="2621"/>
      <c r="CP27" s="2621"/>
      <c r="CQ27" s="2621"/>
      <c r="CR27" s="2621"/>
      <c r="CS27" s="2621"/>
      <c r="CT27" s="2621"/>
      <c r="CU27" s="2621"/>
      <c r="CV27" s="799"/>
      <c r="CW27" s="2620"/>
      <c r="CX27" s="2620"/>
      <c r="CY27" s="847"/>
      <c r="CZ27" s="848"/>
      <c r="DA27" s="849"/>
      <c r="DB27" s="850"/>
      <c r="DC27" s="851"/>
      <c r="DD27" s="851"/>
      <c r="DE27" s="851"/>
      <c r="DF27" s="2621"/>
      <c r="DG27" s="2621"/>
      <c r="DH27" s="2621"/>
      <c r="DI27" s="2621"/>
      <c r="DJ27" s="2621"/>
      <c r="DK27" s="2621"/>
      <c r="DL27" s="2621"/>
      <c r="DM27" s="2621"/>
      <c r="DN27" s="2621"/>
      <c r="DO27" s="799"/>
    </row>
    <row r="28" spans="1:119" ht="12.75" customHeight="1" x14ac:dyDescent="0.2">
      <c r="A28" s="799"/>
      <c r="B28" s="2604"/>
      <c r="C28" s="2605"/>
      <c r="D28" s="2605"/>
      <c r="E28" s="2606"/>
      <c r="F28" s="2613" t="str">
        <f>CRONOGRAMA!B25</f>
        <v xml:space="preserve">   - Hidroretenedor</v>
      </c>
      <c r="G28" s="2614"/>
      <c r="H28" s="885" t="str">
        <f>CRONOGRAMA!C25</f>
        <v>Kgs</v>
      </c>
      <c r="I28" s="841">
        <f>+CRONOGRAMA!E25+CRONOGRAMA!I25+CRONOGRAMA!M25</f>
        <v>0</v>
      </c>
      <c r="J28" s="842"/>
      <c r="K28" s="843" t="e">
        <f t="shared" si="0"/>
        <v>#DIV/0!</v>
      </c>
      <c r="L28" s="1077" t="str">
        <f t="shared" si="13"/>
        <v>x</v>
      </c>
      <c r="M28" s="1078">
        <f t="shared" si="14"/>
        <v>0</v>
      </c>
      <c r="N28" s="1079">
        <f t="shared" si="15"/>
        <v>0</v>
      </c>
      <c r="O28" s="2615"/>
      <c r="P28" s="2616"/>
      <c r="Q28" s="2616"/>
      <c r="R28" s="2616"/>
      <c r="S28" s="2616"/>
      <c r="T28" s="2616"/>
      <c r="U28" s="2616"/>
      <c r="V28" s="2616"/>
      <c r="W28" s="2617"/>
      <c r="X28" s="799"/>
      <c r="Y28" s="2613" t="str">
        <f t="shared" si="16"/>
        <v xml:space="preserve">   - Hidroretenedor</v>
      </c>
      <c r="Z28" s="2614"/>
      <c r="AA28" s="885" t="str">
        <f t="shared" si="17"/>
        <v>Kgs</v>
      </c>
      <c r="AB28" s="841">
        <f>IF((I28-J28)=0,CRONOGRAMA!Q25+CRONOGRAMA!U25+CRONOGRAMA!Y25,CRONOGRAMA!Q25+CRONOGRAMA!U25+CRONOGRAMA!Y25+Seguimiento!I28-Seguimiento!J28)</f>
        <v>0</v>
      </c>
      <c r="AC28" s="842"/>
      <c r="AD28" s="843" t="e">
        <f t="shared" si="26"/>
        <v>#DIV/0!</v>
      </c>
      <c r="AE28" s="1077" t="str">
        <f t="shared" si="27"/>
        <v>x</v>
      </c>
      <c r="AF28" s="1078">
        <f t="shared" si="28"/>
        <v>0</v>
      </c>
      <c r="AG28" s="1079">
        <f t="shared" si="29"/>
        <v>0</v>
      </c>
      <c r="AH28" s="2615"/>
      <c r="AI28" s="2616"/>
      <c r="AJ28" s="2616"/>
      <c r="AK28" s="2616"/>
      <c r="AL28" s="2616"/>
      <c r="AM28" s="2616"/>
      <c r="AN28" s="2616"/>
      <c r="AO28" s="2616"/>
      <c r="AP28" s="2617"/>
      <c r="AQ28" s="799"/>
      <c r="AR28" s="2613" t="str">
        <f t="shared" si="18"/>
        <v xml:space="preserve">   - Hidroretenedor</v>
      </c>
      <c r="AS28" s="2614"/>
      <c r="AT28" s="885" t="str">
        <f t="shared" si="30"/>
        <v>Kgs</v>
      </c>
      <c r="AU28" s="841">
        <f>IF((AB28-AC28)=0,CRONOGRAMA!AC25+CRONOGRAMA!AG25+CRONOGRAMA!AK25,CRONOGRAMA!AC25+CRONOGRAMA!AG25+CRONOGRAMA!AK25+Seguimiento!AB28-Seguimiento!AC28)</f>
        <v>0</v>
      </c>
      <c r="AV28" s="842"/>
      <c r="AW28" s="843" t="e">
        <f t="shared" si="31"/>
        <v>#DIV/0!</v>
      </c>
      <c r="AX28" s="1077" t="str">
        <f t="shared" si="32"/>
        <v>x</v>
      </c>
      <c r="AY28" s="1078">
        <f t="shared" si="33"/>
        <v>0</v>
      </c>
      <c r="AZ28" s="1079">
        <f t="shared" si="34"/>
        <v>0</v>
      </c>
      <c r="BA28" s="2615"/>
      <c r="BB28" s="2616"/>
      <c r="BC28" s="2616"/>
      <c r="BD28" s="2616"/>
      <c r="BE28" s="2616"/>
      <c r="BF28" s="2616"/>
      <c r="BG28" s="2616"/>
      <c r="BH28" s="2616"/>
      <c r="BI28" s="2617"/>
      <c r="BJ28" s="799"/>
      <c r="BK28" s="2613" t="str">
        <f t="shared" si="20"/>
        <v xml:space="preserve">   - Hidroretenedor</v>
      </c>
      <c r="BL28" s="2614"/>
      <c r="BM28" s="885" t="str">
        <f t="shared" si="35"/>
        <v>Kgs</v>
      </c>
      <c r="BN28" s="841">
        <f>IF((AU28-AV28)=0,CRONOGRAMA!AO25+CRONOGRAMA!AS25+CRONOGRAMA!AW25,CRONOGRAMA!AO25+CRONOGRAMA!AS25+CRONOGRAMA!AW25+AU28-AV28)</f>
        <v>0</v>
      </c>
      <c r="BO28" s="842"/>
      <c r="BP28" s="843" t="e">
        <f t="shared" si="36"/>
        <v>#DIV/0!</v>
      </c>
      <c r="BQ28" s="1077" t="str">
        <f t="shared" si="37"/>
        <v>x</v>
      </c>
      <c r="BR28" s="1078">
        <f t="shared" si="38"/>
        <v>0</v>
      </c>
      <c r="BS28" s="1079">
        <f t="shared" si="39"/>
        <v>0</v>
      </c>
      <c r="BT28" s="2615"/>
      <c r="BU28" s="2616"/>
      <c r="BV28" s="2616"/>
      <c r="BW28" s="2616"/>
      <c r="BX28" s="2616"/>
      <c r="BY28" s="2616"/>
      <c r="BZ28" s="2616"/>
      <c r="CA28" s="2616"/>
      <c r="CB28" s="2617"/>
      <c r="CC28" s="799"/>
      <c r="CD28" s="2620"/>
      <c r="CE28" s="2620"/>
      <c r="CF28" s="847"/>
      <c r="CG28" s="848"/>
      <c r="CH28" s="849"/>
      <c r="CI28" s="850"/>
      <c r="CJ28" s="851"/>
      <c r="CK28" s="851"/>
      <c r="CL28" s="851"/>
      <c r="CM28" s="2621"/>
      <c r="CN28" s="2621"/>
      <c r="CO28" s="2621"/>
      <c r="CP28" s="2621"/>
      <c r="CQ28" s="2621"/>
      <c r="CR28" s="2621"/>
      <c r="CS28" s="2621"/>
      <c r="CT28" s="2621"/>
      <c r="CU28" s="2621"/>
      <c r="CV28" s="799"/>
      <c r="CW28" s="2620"/>
      <c r="CX28" s="2620"/>
      <c r="CY28" s="847"/>
      <c r="CZ28" s="848"/>
      <c r="DA28" s="849"/>
      <c r="DB28" s="850"/>
      <c r="DC28" s="851"/>
      <c r="DD28" s="851"/>
      <c r="DE28" s="851"/>
      <c r="DF28" s="2621"/>
      <c r="DG28" s="2621"/>
      <c r="DH28" s="2621"/>
      <c r="DI28" s="2621"/>
      <c r="DJ28" s="2621"/>
      <c r="DK28" s="2621"/>
      <c r="DL28" s="2621"/>
      <c r="DM28" s="2621"/>
      <c r="DN28" s="2621"/>
      <c r="DO28" s="799"/>
    </row>
    <row r="29" spans="1:119" ht="12.75" customHeight="1" x14ac:dyDescent="0.2">
      <c r="A29" s="799"/>
      <c r="B29" s="2604"/>
      <c r="C29" s="2605"/>
      <c r="D29" s="2605"/>
      <c r="E29" s="2606"/>
      <c r="F29" s="2613" t="str">
        <f>CRONOGRAMA!B26</f>
        <v xml:space="preserve">   - Insecticidas </v>
      </c>
      <c r="G29" s="2614"/>
      <c r="H29" s="885" t="str">
        <f>CRONOGRAMA!C26</f>
        <v>Kgr.- Lts.</v>
      </c>
      <c r="I29" s="841">
        <f>+CRONOGRAMA!E26+CRONOGRAMA!I26+CRONOGRAMA!M26</f>
        <v>0</v>
      </c>
      <c r="J29" s="842"/>
      <c r="K29" s="843" t="e">
        <f t="shared" si="0"/>
        <v>#DIV/0!</v>
      </c>
      <c r="L29" s="1077" t="str">
        <f t="shared" si="13"/>
        <v>x</v>
      </c>
      <c r="M29" s="1078">
        <f t="shared" si="14"/>
        <v>0</v>
      </c>
      <c r="N29" s="1079">
        <f t="shared" si="15"/>
        <v>0</v>
      </c>
      <c r="O29" s="2615"/>
      <c r="P29" s="2616"/>
      <c r="Q29" s="2616"/>
      <c r="R29" s="2616"/>
      <c r="S29" s="2616"/>
      <c r="T29" s="2616"/>
      <c r="U29" s="2616"/>
      <c r="V29" s="2616"/>
      <c r="W29" s="2617"/>
      <c r="X29" s="799"/>
      <c r="Y29" s="2613" t="str">
        <f t="shared" si="16"/>
        <v xml:space="preserve">   - Insecticidas </v>
      </c>
      <c r="Z29" s="2614"/>
      <c r="AA29" s="885" t="str">
        <f t="shared" si="17"/>
        <v>Kgr.- Lts.</v>
      </c>
      <c r="AB29" s="841">
        <f>IF((I29-J29)=0,CRONOGRAMA!Q26+CRONOGRAMA!U26+CRONOGRAMA!Y26,CRONOGRAMA!Q26+CRONOGRAMA!U26+CRONOGRAMA!Y26+Seguimiento!I29-Seguimiento!J29)</f>
        <v>0</v>
      </c>
      <c r="AC29" s="842"/>
      <c r="AD29" s="843" t="e">
        <f t="shared" si="26"/>
        <v>#DIV/0!</v>
      </c>
      <c r="AE29" s="1077" t="str">
        <f t="shared" si="27"/>
        <v>x</v>
      </c>
      <c r="AF29" s="1078">
        <f t="shared" si="28"/>
        <v>0</v>
      </c>
      <c r="AG29" s="1079">
        <f t="shared" si="29"/>
        <v>0</v>
      </c>
      <c r="AH29" s="2615"/>
      <c r="AI29" s="2616"/>
      <c r="AJ29" s="2616"/>
      <c r="AK29" s="2616"/>
      <c r="AL29" s="2616"/>
      <c r="AM29" s="2616"/>
      <c r="AN29" s="2616"/>
      <c r="AO29" s="2616"/>
      <c r="AP29" s="2617"/>
      <c r="AQ29" s="799"/>
      <c r="AR29" s="2613" t="str">
        <f t="shared" si="18"/>
        <v xml:space="preserve">   - Insecticidas </v>
      </c>
      <c r="AS29" s="2614"/>
      <c r="AT29" s="885" t="str">
        <f t="shared" si="30"/>
        <v>Kgr.- Lts.</v>
      </c>
      <c r="AU29" s="841">
        <f>IF((AB29-AC29)=0,CRONOGRAMA!AC26+CRONOGRAMA!AG26+CRONOGRAMA!AK26,CRONOGRAMA!AC26+CRONOGRAMA!AG26+CRONOGRAMA!AK26+Seguimiento!AB29-Seguimiento!AC29)</f>
        <v>0</v>
      </c>
      <c r="AV29" s="842"/>
      <c r="AW29" s="843" t="e">
        <f t="shared" si="31"/>
        <v>#DIV/0!</v>
      </c>
      <c r="AX29" s="1077" t="str">
        <f t="shared" si="32"/>
        <v>x</v>
      </c>
      <c r="AY29" s="1078">
        <f t="shared" si="33"/>
        <v>0</v>
      </c>
      <c r="AZ29" s="1079">
        <f t="shared" si="34"/>
        <v>0</v>
      </c>
      <c r="BA29" s="2615"/>
      <c r="BB29" s="2616"/>
      <c r="BC29" s="2616"/>
      <c r="BD29" s="2616"/>
      <c r="BE29" s="2616"/>
      <c r="BF29" s="2616"/>
      <c r="BG29" s="2616"/>
      <c r="BH29" s="2616"/>
      <c r="BI29" s="2617"/>
      <c r="BJ29" s="799"/>
      <c r="BK29" s="2613" t="str">
        <f t="shared" si="20"/>
        <v xml:space="preserve">   - Insecticidas </v>
      </c>
      <c r="BL29" s="2614"/>
      <c r="BM29" s="885" t="str">
        <f t="shared" si="35"/>
        <v>Kgr.- Lts.</v>
      </c>
      <c r="BN29" s="841">
        <f>IF((AU29-AV29)=0,CRONOGRAMA!AO26+CRONOGRAMA!AS26+CRONOGRAMA!AW26,CRONOGRAMA!AO26+CRONOGRAMA!AS26+CRONOGRAMA!AW26+AU29-AV29)</f>
        <v>0</v>
      </c>
      <c r="BO29" s="842"/>
      <c r="BP29" s="843" t="e">
        <f t="shared" si="36"/>
        <v>#DIV/0!</v>
      </c>
      <c r="BQ29" s="1077" t="str">
        <f t="shared" si="37"/>
        <v>x</v>
      </c>
      <c r="BR29" s="1078">
        <f t="shared" si="38"/>
        <v>0</v>
      </c>
      <c r="BS29" s="1079">
        <f t="shared" si="39"/>
        <v>0</v>
      </c>
      <c r="BT29" s="2615"/>
      <c r="BU29" s="2616"/>
      <c r="BV29" s="2616"/>
      <c r="BW29" s="2616"/>
      <c r="BX29" s="2616"/>
      <c r="BY29" s="2616"/>
      <c r="BZ29" s="2616"/>
      <c r="CA29" s="2616"/>
      <c r="CB29" s="2617"/>
      <c r="CC29" s="799"/>
      <c r="CD29" s="2620"/>
      <c r="CE29" s="2620"/>
      <c r="CF29" s="847"/>
      <c r="CG29" s="848"/>
      <c r="CH29" s="849"/>
      <c r="CI29" s="850"/>
      <c r="CJ29" s="851"/>
      <c r="CK29" s="851"/>
      <c r="CL29" s="851"/>
      <c r="CM29" s="2621"/>
      <c r="CN29" s="2621"/>
      <c r="CO29" s="2621"/>
      <c r="CP29" s="2621"/>
      <c r="CQ29" s="2621"/>
      <c r="CR29" s="2621"/>
      <c r="CS29" s="2621"/>
      <c r="CT29" s="2621"/>
      <c r="CU29" s="2621"/>
      <c r="CV29" s="799"/>
      <c r="CW29" s="2620"/>
      <c r="CX29" s="2620"/>
      <c r="CY29" s="847"/>
      <c r="CZ29" s="848"/>
      <c r="DA29" s="849"/>
      <c r="DB29" s="850"/>
      <c r="DC29" s="851"/>
      <c r="DD29" s="851"/>
      <c r="DE29" s="851"/>
      <c r="DF29" s="2621"/>
      <c r="DG29" s="2621"/>
      <c r="DH29" s="2621"/>
      <c r="DI29" s="2621"/>
      <c r="DJ29" s="2621"/>
      <c r="DK29" s="2621"/>
      <c r="DL29" s="2621"/>
      <c r="DM29" s="2621"/>
      <c r="DN29" s="2621"/>
      <c r="DO29" s="799"/>
    </row>
    <row r="30" spans="1:119" ht="12" customHeight="1" x14ac:dyDescent="0.2">
      <c r="A30" s="799"/>
      <c r="B30" s="2604"/>
      <c r="C30" s="2605"/>
      <c r="D30" s="2605"/>
      <c r="E30" s="2606"/>
      <c r="F30" s="2613" t="str">
        <f>CRONOGRAMA!B27</f>
        <v xml:space="preserve">   - Herramientas </v>
      </c>
      <c r="G30" s="2614"/>
      <c r="H30" s="885" t="str">
        <f>CRONOGRAMA!C27</f>
        <v>Herramientas</v>
      </c>
      <c r="I30" s="841">
        <f>+CRONOGRAMA!E27+CRONOGRAMA!I27+CRONOGRAMA!M27</f>
        <v>0</v>
      </c>
      <c r="J30" s="842"/>
      <c r="K30" s="843" t="e">
        <f t="shared" si="0"/>
        <v>#DIV/0!</v>
      </c>
      <c r="L30" s="1077" t="str">
        <f t="shared" si="13"/>
        <v>x</v>
      </c>
      <c r="M30" s="1078">
        <f t="shared" si="14"/>
        <v>0</v>
      </c>
      <c r="N30" s="1079">
        <f t="shared" si="15"/>
        <v>0</v>
      </c>
      <c r="O30" s="2615"/>
      <c r="P30" s="2616"/>
      <c r="Q30" s="2616"/>
      <c r="R30" s="2616"/>
      <c r="S30" s="2616"/>
      <c r="T30" s="2616"/>
      <c r="U30" s="2616"/>
      <c r="V30" s="2616"/>
      <c r="W30" s="2617"/>
      <c r="X30" s="799"/>
      <c r="Y30" s="2613" t="str">
        <f t="shared" si="16"/>
        <v xml:space="preserve">   - Herramientas </v>
      </c>
      <c r="Z30" s="2614"/>
      <c r="AA30" s="885" t="str">
        <f t="shared" si="17"/>
        <v>Herramientas</v>
      </c>
      <c r="AB30" s="841">
        <f>IF((I30-J30)=0,CRONOGRAMA!Q27+CRONOGRAMA!U27+CRONOGRAMA!Y27,CRONOGRAMA!Q27+CRONOGRAMA!U27+CRONOGRAMA!Y27+Seguimiento!I30-Seguimiento!J30)</f>
        <v>0</v>
      </c>
      <c r="AC30" s="842"/>
      <c r="AD30" s="843" t="e">
        <f t="shared" si="26"/>
        <v>#DIV/0!</v>
      </c>
      <c r="AE30" s="1077" t="str">
        <f t="shared" si="27"/>
        <v>x</v>
      </c>
      <c r="AF30" s="1078">
        <f t="shared" si="28"/>
        <v>0</v>
      </c>
      <c r="AG30" s="1079">
        <f t="shared" si="29"/>
        <v>0</v>
      </c>
      <c r="AH30" s="2615"/>
      <c r="AI30" s="2616"/>
      <c r="AJ30" s="2616"/>
      <c r="AK30" s="2616"/>
      <c r="AL30" s="2616"/>
      <c r="AM30" s="2616"/>
      <c r="AN30" s="2616"/>
      <c r="AO30" s="2616"/>
      <c r="AP30" s="2617"/>
      <c r="AQ30" s="799"/>
      <c r="AR30" s="2613" t="str">
        <f t="shared" si="18"/>
        <v xml:space="preserve">   - Herramientas </v>
      </c>
      <c r="AS30" s="2614"/>
      <c r="AT30" s="885" t="str">
        <f t="shared" si="30"/>
        <v>Herramientas</v>
      </c>
      <c r="AU30" s="841">
        <f>IF((AB30-AC30)=0,CRONOGRAMA!AC27+CRONOGRAMA!AG27+CRONOGRAMA!AK27,CRONOGRAMA!AC27+CRONOGRAMA!AG27+CRONOGRAMA!AK27+Seguimiento!AB30-Seguimiento!AC30)</f>
        <v>0</v>
      </c>
      <c r="AV30" s="842"/>
      <c r="AW30" s="843" t="e">
        <f t="shared" si="31"/>
        <v>#DIV/0!</v>
      </c>
      <c r="AX30" s="1077" t="str">
        <f t="shared" si="32"/>
        <v>x</v>
      </c>
      <c r="AY30" s="1078">
        <f t="shared" si="33"/>
        <v>0</v>
      </c>
      <c r="AZ30" s="1079">
        <f t="shared" si="34"/>
        <v>0</v>
      </c>
      <c r="BA30" s="2615"/>
      <c r="BB30" s="2616"/>
      <c r="BC30" s="2616"/>
      <c r="BD30" s="2616"/>
      <c r="BE30" s="2616"/>
      <c r="BF30" s="2616"/>
      <c r="BG30" s="2616"/>
      <c r="BH30" s="2616"/>
      <c r="BI30" s="2617"/>
      <c r="BJ30" s="799"/>
      <c r="BK30" s="2613" t="str">
        <f t="shared" si="20"/>
        <v xml:space="preserve">   - Herramientas </v>
      </c>
      <c r="BL30" s="2614"/>
      <c r="BM30" s="885" t="str">
        <f t="shared" si="35"/>
        <v>Herramientas</v>
      </c>
      <c r="BN30" s="841">
        <f>IF((AU30-AV30)=0,CRONOGRAMA!AO27+CRONOGRAMA!AS27+CRONOGRAMA!AW27,CRONOGRAMA!AO27+CRONOGRAMA!AS27+CRONOGRAMA!AW27+AU30-AV30)</f>
        <v>0</v>
      </c>
      <c r="BO30" s="842"/>
      <c r="BP30" s="843" t="e">
        <f t="shared" si="36"/>
        <v>#DIV/0!</v>
      </c>
      <c r="BQ30" s="1077" t="str">
        <f t="shared" si="37"/>
        <v>x</v>
      </c>
      <c r="BR30" s="1078">
        <f t="shared" si="38"/>
        <v>0</v>
      </c>
      <c r="BS30" s="1079">
        <f t="shared" si="39"/>
        <v>0</v>
      </c>
      <c r="BT30" s="2615"/>
      <c r="BU30" s="2616"/>
      <c r="BV30" s="2616"/>
      <c r="BW30" s="2616"/>
      <c r="BX30" s="2616"/>
      <c r="BY30" s="2616"/>
      <c r="BZ30" s="2616"/>
      <c r="CA30" s="2616"/>
      <c r="CB30" s="2617"/>
      <c r="CC30" s="799"/>
      <c r="CD30" s="2620"/>
      <c r="CE30" s="2620"/>
      <c r="CF30" s="847"/>
      <c r="CG30" s="848"/>
      <c r="CH30" s="849"/>
      <c r="CI30" s="850"/>
      <c r="CJ30" s="851"/>
      <c r="CK30" s="851"/>
      <c r="CL30" s="851"/>
      <c r="CM30" s="2621"/>
      <c r="CN30" s="2621"/>
      <c r="CO30" s="2621"/>
      <c r="CP30" s="2621"/>
      <c r="CQ30" s="2621"/>
      <c r="CR30" s="2621"/>
      <c r="CS30" s="2621"/>
      <c r="CT30" s="2621"/>
      <c r="CU30" s="2621"/>
      <c r="CV30" s="799"/>
      <c r="CW30" s="2620"/>
      <c r="CX30" s="2620"/>
      <c r="CY30" s="847"/>
      <c r="CZ30" s="848"/>
      <c r="DA30" s="849"/>
      <c r="DB30" s="850"/>
      <c r="DC30" s="851"/>
      <c r="DD30" s="851"/>
      <c r="DE30" s="851"/>
      <c r="DF30" s="2621"/>
      <c r="DG30" s="2621"/>
      <c r="DH30" s="2621"/>
      <c r="DI30" s="2621"/>
      <c r="DJ30" s="2621"/>
      <c r="DK30" s="2621"/>
      <c r="DL30" s="2621"/>
      <c r="DM30" s="2621"/>
      <c r="DN30" s="2621"/>
      <c r="DO30" s="799"/>
    </row>
    <row r="31" spans="1:119" ht="12" customHeight="1" x14ac:dyDescent="0.2">
      <c r="A31" s="799"/>
      <c r="B31" s="2604"/>
      <c r="C31" s="2605"/>
      <c r="D31" s="2605"/>
      <c r="E31" s="2606"/>
      <c r="F31" s="2613" t="str">
        <f>CRONOGRAMA!B28</f>
        <v xml:space="preserve">   - Postes y pie amigos</v>
      </c>
      <c r="G31" s="2614"/>
      <c r="H31" s="885" t="str">
        <f>CRONOGRAMA!C28</f>
        <v>Postes</v>
      </c>
      <c r="I31" s="841">
        <f>+CRONOGRAMA!E28+CRONOGRAMA!I28+CRONOGRAMA!M28</f>
        <v>0</v>
      </c>
      <c r="J31" s="842"/>
      <c r="K31" s="843" t="e">
        <f t="shared" si="0"/>
        <v>#DIV/0!</v>
      </c>
      <c r="L31" s="1077" t="str">
        <f t="shared" si="13"/>
        <v>x</v>
      </c>
      <c r="M31" s="1078">
        <f t="shared" si="14"/>
        <v>0</v>
      </c>
      <c r="N31" s="1079">
        <f t="shared" si="15"/>
        <v>0</v>
      </c>
      <c r="O31" s="2615"/>
      <c r="P31" s="2616"/>
      <c r="Q31" s="2616"/>
      <c r="R31" s="2616"/>
      <c r="S31" s="2616"/>
      <c r="T31" s="2616"/>
      <c r="U31" s="2616"/>
      <c r="V31" s="2616"/>
      <c r="W31" s="2617"/>
      <c r="X31" s="799"/>
      <c r="Y31" s="2613" t="str">
        <f t="shared" si="16"/>
        <v xml:space="preserve">   - Postes y pie amigos</v>
      </c>
      <c r="Z31" s="2614"/>
      <c r="AA31" s="885" t="str">
        <f t="shared" si="17"/>
        <v>Postes</v>
      </c>
      <c r="AB31" s="841">
        <f>IF((I31-J31)=0,CRONOGRAMA!Q28+CRONOGRAMA!U28+CRONOGRAMA!Y28,CRONOGRAMA!Q28+CRONOGRAMA!U28+CRONOGRAMA!Y28+Seguimiento!I31-Seguimiento!J31)</f>
        <v>0</v>
      </c>
      <c r="AC31" s="842"/>
      <c r="AD31" s="843" t="e">
        <f t="shared" si="26"/>
        <v>#DIV/0!</v>
      </c>
      <c r="AE31" s="1077" t="str">
        <f t="shared" si="27"/>
        <v>x</v>
      </c>
      <c r="AF31" s="1078">
        <f t="shared" si="28"/>
        <v>0</v>
      </c>
      <c r="AG31" s="1079">
        <f t="shared" si="29"/>
        <v>0</v>
      </c>
      <c r="AH31" s="2615"/>
      <c r="AI31" s="2616"/>
      <c r="AJ31" s="2616"/>
      <c r="AK31" s="2616"/>
      <c r="AL31" s="2616"/>
      <c r="AM31" s="2616"/>
      <c r="AN31" s="2616"/>
      <c r="AO31" s="2616"/>
      <c r="AP31" s="2617"/>
      <c r="AQ31" s="799"/>
      <c r="AR31" s="2613" t="str">
        <f t="shared" si="18"/>
        <v xml:space="preserve">   - Postes y pie amigos</v>
      </c>
      <c r="AS31" s="2614"/>
      <c r="AT31" s="885" t="str">
        <f t="shared" si="30"/>
        <v>Postes</v>
      </c>
      <c r="AU31" s="841">
        <f>IF((AB31-AC31)=0,CRONOGRAMA!AC28+CRONOGRAMA!AG28+CRONOGRAMA!AK28,CRONOGRAMA!AC28+CRONOGRAMA!AG28+CRONOGRAMA!AK28+Seguimiento!AB31-Seguimiento!AC31)</f>
        <v>0</v>
      </c>
      <c r="AV31" s="842"/>
      <c r="AW31" s="843" t="e">
        <f t="shared" si="31"/>
        <v>#DIV/0!</v>
      </c>
      <c r="AX31" s="1077" t="str">
        <f t="shared" si="32"/>
        <v>x</v>
      </c>
      <c r="AY31" s="1078">
        <f t="shared" si="33"/>
        <v>0</v>
      </c>
      <c r="AZ31" s="1079">
        <f t="shared" si="34"/>
        <v>0</v>
      </c>
      <c r="BA31" s="2615"/>
      <c r="BB31" s="2616"/>
      <c r="BC31" s="2616"/>
      <c r="BD31" s="2616"/>
      <c r="BE31" s="2616"/>
      <c r="BF31" s="2616"/>
      <c r="BG31" s="2616"/>
      <c r="BH31" s="2616"/>
      <c r="BI31" s="2617"/>
      <c r="BJ31" s="799"/>
      <c r="BK31" s="2613" t="str">
        <f t="shared" si="20"/>
        <v xml:space="preserve">   - Postes y pie amigos</v>
      </c>
      <c r="BL31" s="2614"/>
      <c r="BM31" s="885" t="str">
        <f t="shared" si="35"/>
        <v>Postes</v>
      </c>
      <c r="BN31" s="841">
        <f>IF((AU31-AV31)=0,CRONOGRAMA!AO28+CRONOGRAMA!AS28+CRONOGRAMA!AW28,CRONOGRAMA!AO28+CRONOGRAMA!AS28+CRONOGRAMA!AW28+AU31-AV31)</f>
        <v>0</v>
      </c>
      <c r="BO31" s="842"/>
      <c r="BP31" s="843" t="e">
        <f t="shared" si="36"/>
        <v>#DIV/0!</v>
      </c>
      <c r="BQ31" s="1077" t="str">
        <f t="shared" si="37"/>
        <v>x</v>
      </c>
      <c r="BR31" s="1078">
        <f t="shared" si="38"/>
        <v>0</v>
      </c>
      <c r="BS31" s="1079">
        <f t="shared" si="39"/>
        <v>0</v>
      </c>
      <c r="BT31" s="2615"/>
      <c r="BU31" s="2616"/>
      <c r="BV31" s="2616"/>
      <c r="BW31" s="2616"/>
      <c r="BX31" s="2616"/>
      <c r="BY31" s="2616"/>
      <c r="BZ31" s="2616"/>
      <c r="CA31" s="2616"/>
      <c r="CB31" s="2617"/>
      <c r="CC31" s="799"/>
      <c r="CD31" s="2620"/>
      <c r="CE31" s="2620"/>
      <c r="CF31" s="847"/>
      <c r="CG31" s="848"/>
      <c r="CH31" s="849"/>
      <c r="CI31" s="850"/>
      <c r="CJ31" s="851"/>
      <c r="CK31" s="851"/>
      <c r="CL31" s="851"/>
      <c r="CM31" s="2621"/>
      <c r="CN31" s="2621"/>
      <c r="CO31" s="2621"/>
      <c r="CP31" s="2621"/>
      <c r="CQ31" s="2621"/>
      <c r="CR31" s="2621"/>
      <c r="CS31" s="2621"/>
      <c r="CT31" s="2621"/>
      <c r="CU31" s="2621"/>
      <c r="CV31" s="799"/>
      <c r="CW31" s="2620"/>
      <c r="CX31" s="2620"/>
      <c r="CY31" s="847"/>
      <c r="CZ31" s="848"/>
      <c r="DA31" s="849"/>
      <c r="DB31" s="850"/>
      <c r="DC31" s="851"/>
      <c r="DD31" s="851"/>
      <c r="DE31" s="851"/>
      <c r="DF31" s="2621"/>
      <c r="DG31" s="2621"/>
      <c r="DH31" s="2621"/>
      <c r="DI31" s="2621"/>
      <c r="DJ31" s="2621"/>
      <c r="DK31" s="2621"/>
      <c r="DL31" s="2621"/>
      <c r="DM31" s="2621"/>
      <c r="DN31" s="2621"/>
      <c r="DO31" s="799"/>
    </row>
    <row r="32" spans="1:119" ht="12" customHeight="1" x14ac:dyDescent="0.2">
      <c r="A32" s="799"/>
      <c r="B32" s="2604"/>
      <c r="C32" s="2605"/>
      <c r="D32" s="2605"/>
      <c r="E32" s="2606"/>
      <c r="F32" s="2613" t="str">
        <f>CRONOGRAMA!B29</f>
        <v xml:space="preserve">   - Alambre </v>
      </c>
      <c r="G32" s="2614"/>
      <c r="H32" s="885" t="str">
        <f>CRONOGRAMA!C29</f>
        <v>Rollos</v>
      </c>
      <c r="I32" s="841">
        <f>+CRONOGRAMA!E29+CRONOGRAMA!I29+CRONOGRAMA!M29</f>
        <v>0</v>
      </c>
      <c r="J32" s="842"/>
      <c r="K32" s="843" t="e">
        <f t="shared" si="0"/>
        <v>#DIV/0!</v>
      </c>
      <c r="L32" s="1077" t="str">
        <f t="shared" si="13"/>
        <v>x</v>
      </c>
      <c r="M32" s="1078">
        <f t="shared" si="14"/>
        <v>0</v>
      </c>
      <c r="N32" s="1079">
        <f t="shared" si="15"/>
        <v>0</v>
      </c>
      <c r="O32" s="2615"/>
      <c r="P32" s="2616"/>
      <c r="Q32" s="2616"/>
      <c r="R32" s="2616"/>
      <c r="S32" s="2616"/>
      <c r="T32" s="2616"/>
      <c r="U32" s="2616"/>
      <c r="V32" s="2616"/>
      <c r="W32" s="2617"/>
      <c r="X32" s="799"/>
      <c r="Y32" s="2613" t="str">
        <f t="shared" si="16"/>
        <v xml:space="preserve">   - Alambre </v>
      </c>
      <c r="Z32" s="2614"/>
      <c r="AA32" s="885" t="str">
        <f t="shared" si="17"/>
        <v>Rollos</v>
      </c>
      <c r="AB32" s="841">
        <f>IF((I32-J32)=0,CRONOGRAMA!Q29+CRONOGRAMA!U29+CRONOGRAMA!Y29,CRONOGRAMA!Q29+CRONOGRAMA!U29+CRONOGRAMA!Y29+Seguimiento!I32-Seguimiento!J32)</f>
        <v>0</v>
      </c>
      <c r="AC32" s="842"/>
      <c r="AD32" s="843" t="e">
        <f t="shared" si="26"/>
        <v>#DIV/0!</v>
      </c>
      <c r="AE32" s="1077" t="str">
        <f t="shared" si="27"/>
        <v>x</v>
      </c>
      <c r="AF32" s="1078">
        <f t="shared" si="28"/>
        <v>0</v>
      </c>
      <c r="AG32" s="1079">
        <f t="shared" si="29"/>
        <v>0</v>
      </c>
      <c r="AH32" s="2615"/>
      <c r="AI32" s="2616"/>
      <c r="AJ32" s="2616"/>
      <c r="AK32" s="2616"/>
      <c r="AL32" s="2616"/>
      <c r="AM32" s="2616"/>
      <c r="AN32" s="2616"/>
      <c r="AO32" s="2616"/>
      <c r="AP32" s="2617"/>
      <c r="AQ32" s="799"/>
      <c r="AR32" s="2613" t="str">
        <f t="shared" si="18"/>
        <v xml:space="preserve">   - Alambre </v>
      </c>
      <c r="AS32" s="2614"/>
      <c r="AT32" s="885" t="str">
        <f t="shared" si="30"/>
        <v>Rollos</v>
      </c>
      <c r="AU32" s="841">
        <f>IF((AB32-AC32)=0,CRONOGRAMA!AC29+CRONOGRAMA!AG29+CRONOGRAMA!AK29,CRONOGRAMA!AC29+CRONOGRAMA!AG29+CRONOGRAMA!AK29+Seguimiento!AB32-Seguimiento!AC32)</f>
        <v>0</v>
      </c>
      <c r="AV32" s="842"/>
      <c r="AW32" s="843" t="e">
        <f t="shared" si="31"/>
        <v>#DIV/0!</v>
      </c>
      <c r="AX32" s="1077" t="str">
        <f t="shared" si="32"/>
        <v>x</v>
      </c>
      <c r="AY32" s="1078">
        <f t="shared" si="33"/>
        <v>0</v>
      </c>
      <c r="AZ32" s="1079">
        <f t="shared" si="34"/>
        <v>0</v>
      </c>
      <c r="BA32" s="2615"/>
      <c r="BB32" s="2616"/>
      <c r="BC32" s="2616"/>
      <c r="BD32" s="2616"/>
      <c r="BE32" s="2616"/>
      <c r="BF32" s="2616"/>
      <c r="BG32" s="2616"/>
      <c r="BH32" s="2616"/>
      <c r="BI32" s="2617"/>
      <c r="BJ32" s="799"/>
      <c r="BK32" s="2613" t="str">
        <f t="shared" si="20"/>
        <v xml:space="preserve">   - Alambre </v>
      </c>
      <c r="BL32" s="2614"/>
      <c r="BM32" s="885" t="str">
        <f t="shared" si="35"/>
        <v>Rollos</v>
      </c>
      <c r="BN32" s="841">
        <f>IF((AU32-AV32)=0,CRONOGRAMA!AO29+CRONOGRAMA!AS29+CRONOGRAMA!AW29,CRONOGRAMA!AO29+CRONOGRAMA!AS29+CRONOGRAMA!AW29+AU32-AV32)</f>
        <v>0</v>
      </c>
      <c r="BO32" s="842"/>
      <c r="BP32" s="843" t="e">
        <f t="shared" si="36"/>
        <v>#DIV/0!</v>
      </c>
      <c r="BQ32" s="1077" t="str">
        <f t="shared" si="37"/>
        <v>x</v>
      </c>
      <c r="BR32" s="1078">
        <f t="shared" si="38"/>
        <v>0</v>
      </c>
      <c r="BS32" s="1079">
        <f t="shared" si="39"/>
        <v>0</v>
      </c>
      <c r="BT32" s="2615"/>
      <c r="BU32" s="2616"/>
      <c r="BV32" s="2616"/>
      <c r="BW32" s="2616"/>
      <c r="BX32" s="2616"/>
      <c r="BY32" s="2616"/>
      <c r="BZ32" s="2616"/>
      <c r="CA32" s="2616"/>
      <c r="CB32" s="2617"/>
      <c r="CC32" s="799"/>
      <c r="CD32" s="2620"/>
      <c r="CE32" s="2620"/>
      <c r="CF32" s="847"/>
      <c r="CG32" s="848"/>
      <c r="CH32" s="849"/>
      <c r="CI32" s="850"/>
      <c r="CJ32" s="851"/>
      <c r="CK32" s="851"/>
      <c r="CL32" s="851"/>
      <c r="CM32" s="2621"/>
      <c r="CN32" s="2621"/>
      <c r="CO32" s="2621"/>
      <c r="CP32" s="2621"/>
      <c r="CQ32" s="2621"/>
      <c r="CR32" s="2621"/>
      <c r="CS32" s="2621"/>
      <c r="CT32" s="2621"/>
      <c r="CU32" s="2621"/>
      <c r="CV32" s="799"/>
      <c r="CW32" s="2620"/>
      <c r="CX32" s="2620"/>
      <c r="CY32" s="847"/>
      <c r="CZ32" s="848"/>
      <c r="DA32" s="849"/>
      <c r="DB32" s="850"/>
      <c r="DC32" s="851"/>
      <c r="DD32" s="851"/>
      <c r="DE32" s="851"/>
      <c r="DF32" s="2621"/>
      <c r="DG32" s="2621"/>
      <c r="DH32" s="2621"/>
      <c r="DI32" s="2621"/>
      <c r="DJ32" s="2621"/>
      <c r="DK32" s="2621"/>
      <c r="DL32" s="2621"/>
      <c r="DM32" s="2621"/>
      <c r="DN32" s="2621"/>
      <c r="DO32" s="799"/>
    </row>
    <row r="33" spans="1:119" ht="12" customHeight="1" thickBot="1" x14ac:dyDescent="0.25">
      <c r="A33" s="799"/>
      <c r="B33" s="2604"/>
      <c r="C33" s="2605"/>
      <c r="D33" s="2605"/>
      <c r="E33" s="2606"/>
      <c r="F33" s="2630" t="str">
        <f>CRONOGRAMA!B30</f>
        <v xml:space="preserve">   - Grapas</v>
      </c>
      <c r="G33" s="2631"/>
      <c r="H33" s="885" t="str">
        <f>CRONOGRAMA!C30</f>
        <v>Kgs</v>
      </c>
      <c r="I33" s="841">
        <f>+CRONOGRAMA!E30+CRONOGRAMA!I30+CRONOGRAMA!M30</f>
        <v>0</v>
      </c>
      <c r="J33" s="842"/>
      <c r="K33" s="843" t="e">
        <f t="shared" si="0"/>
        <v>#DIV/0!</v>
      </c>
      <c r="L33" s="1080" t="str">
        <f t="shared" si="13"/>
        <v>x</v>
      </c>
      <c r="M33" s="1081">
        <f t="shared" si="14"/>
        <v>0</v>
      </c>
      <c r="N33" s="1082">
        <f t="shared" si="15"/>
        <v>0</v>
      </c>
      <c r="O33" s="2632"/>
      <c r="P33" s="2633"/>
      <c r="Q33" s="2633"/>
      <c r="R33" s="2633"/>
      <c r="S33" s="2633"/>
      <c r="T33" s="2633"/>
      <c r="U33" s="2633"/>
      <c r="V33" s="2633"/>
      <c r="W33" s="2634"/>
      <c r="X33" s="799"/>
      <c r="Y33" s="2630" t="str">
        <f t="shared" si="16"/>
        <v xml:space="preserve">   - Grapas</v>
      </c>
      <c r="Z33" s="2631"/>
      <c r="AA33" s="885" t="str">
        <f t="shared" si="17"/>
        <v>Kgs</v>
      </c>
      <c r="AB33" s="841">
        <f>IF((I33-J33)=0,CRONOGRAMA!Q30+CRONOGRAMA!U30+CRONOGRAMA!Y30,CRONOGRAMA!Q30+CRONOGRAMA!U30+CRONOGRAMA!Y30+Seguimiento!I33-Seguimiento!J33)</f>
        <v>0</v>
      </c>
      <c r="AC33" s="842"/>
      <c r="AD33" s="843" t="e">
        <f t="shared" si="26"/>
        <v>#DIV/0!</v>
      </c>
      <c r="AE33" s="1080" t="str">
        <f t="shared" si="27"/>
        <v>x</v>
      </c>
      <c r="AF33" s="1081">
        <f t="shared" si="28"/>
        <v>0</v>
      </c>
      <c r="AG33" s="1082">
        <f t="shared" si="29"/>
        <v>0</v>
      </c>
      <c r="AH33" s="2632"/>
      <c r="AI33" s="2633"/>
      <c r="AJ33" s="2633"/>
      <c r="AK33" s="2633"/>
      <c r="AL33" s="2633"/>
      <c r="AM33" s="2633"/>
      <c r="AN33" s="2633"/>
      <c r="AO33" s="2633"/>
      <c r="AP33" s="2634"/>
      <c r="AQ33" s="799"/>
      <c r="AR33" s="2630" t="str">
        <f t="shared" si="18"/>
        <v xml:space="preserve">   - Grapas</v>
      </c>
      <c r="AS33" s="2631"/>
      <c r="AT33" s="885" t="str">
        <f t="shared" si="30"/>
        <v>Kgs</v>
      </c>
      <c r="AU33" s="841">
        <f>IF((AB33-AC33)=0,CRONOGRAMA!AC30+CRONOGRAMA!AG30+CRONOGRAMA!AK30,CRONOGRAMA!AC30+CRONOGRAMA!AG30+CRONOGRAMA!AK30+Seguimiento!AB33-Seguimiento!AC33)</f>
        <v>0</v>
      </c>
      <c r="AV33" s="842"/>
      <c r="AW33" s="843" t="e">
        <f t="shared" si="31"/>
        <v>#DIV/0!</v>
      </c>
      <c r="AX33" s="1080" t="str">
        <f t="shared" si="32"/>
        <v>x</v>
      </c>
      <c r="AY33" s="1081">
        <f t="shared" si="33"/>
        <v>0</v>
      </c>
      <c r="AZ33" s="1082">
        <f t="shared" si="34"/>
        <v>0</v>
      </c>
      <c r="BA33" s="2632"/>
      <c r="BB33" s="2633"/>
      <c r="BC33" s="2633"/>
      <c r="BD33" s="2633"/>
      <c r="BE33" s="2633"/>
      <c r="BF33" s="2633"/>
      <c r="BG33" s="2633"/>
      <c r="BH33" s="2633"/>
      <c r="BI33" s="2634"/>
      <c r="BJ33" s="799"/>
      <c r="BK33" s="2630" t="str">
        <f t="shared" si="20"/>
        <v xml:space="preserve">   - Grapas</v>
      </c>
      <c r="BL33" s="2631"/>
      <c r="BM33" s="885" t="str">
        <f t="shared" si="35"/>
        <v>Kgs</v>
      </c>
      <c r="BN33" s="841">
        <f>IF((AU33-AV33)=0,CRONOGRAMA!AO30+CRONOGRAMA!AS30+CRONOGRAMA!AW30,CRONOGRAMA!AO30+CRONOGRAMA!AS30+CRONOGRAMA!AW30+AU33-AV33)</f>
        <v>0</v>
      </c>
      <c r="BO33" s="842"/>
      <c r="BP33" s="843" t="e">
        <f t="shared" si="36"/>
        <v>#DIV/0!</v>
      </c>
      <c r="BQ33" s="1080" t="str">
        <f t="shared" si="37"/>
        <v>x</v>
      </c>
      <c r="BR33" s="1081">
        <f t="shared" si="38"/>
        <v>0</v>
      </c>
      <c r="BS33" s="1082">
        <f t="shared" si="39"/>
        <v>0</v>
      </c>
      <c r="BT33" s="2632"/>
      <c r="BU33" s="2633"/>
      <c r="BV33" s="2633"/>
      <c r="BW33" s="2633"/>
      <c r="BX33" s="2633"/>
      <c r="BY33" s="2633"/>
      <c r="BZ33" s="2633"/>
      <c r="CA33" s="2633"/>
      <c r="CB33" s="2634"/>
      <c r="CC33" s="799"/>
      <c r="CD33" s="2620"/>
      <c r="CE33" s="2620"/>
      <c r="CF33" s="847"/>
      <c r="CG33" s="848"/>
      <c r="CH33" s="849"/>
      <c r="CI33" s="850"/>
      <c r="CJ33" s="851"/>
      <c r="CK33" s="851"/>
      <c r="CL33" s="851"/>
      <c r="CM33" s="2621"/>
      <c r="CN33" s="2621"/>
      <c r="CO33" s="2621"/>
      <c r="CP33" s="2621"/>
      <c r="CQ33" s="2621"/>
      <c r="CR33" s="2621"/>
      <c r="CS33" s="2621"/>
      <c r="CT33" s="2621"/>
      <c r="CU33" s="2621"/>
      <c r="CV33" s="799"/>
      <c r="CW33" s="2620"/>
      <c r="CX33" s="2620"/>
      <c r="CY33" s="847"/>
      <c r="CZ33" s="848"/>
      <c r="DA33" s="849"/>
      <c r="DB33" s="850"/>
      <c r="DC33" s="851"/>
      <c r="DD33" s="851"/>
      <c r="DE33" s="851"/>
      <c r="DF33" s="2621"/>
      <c r="DG33" s="2621"/>
      <c r="DH33" s="2621"/>
      <c r="DI33" s="2621"/>
      <c r="DJ33" s="2621"/>
      <c r="DK33" s="2621"/>
      <c r="DL33" s="2621"/>
      <c r="DM33" s="2621"/>
      <c r="DN33" s="2621"/>
      <c r="DO33" s="799"/>
    </row>
    <row r="34" spans="1:119" ht="24" customHeight="1" thickTop="1" thickBot="1" x14ac:dyDescent="0.25">
      <c r="A34" s="799"/>
      <c r="B34" s="2607"/>
      <c r="C34" s="2608"/>
      <c r="D34" s="2608"/>
      <c r="E34" s="2609"/>
      <c r="F34" s="2641" t="s">
        <v>1116</v>
      </c>
      <c r="G34" s="2642"/>
      <c r="H34" s="2625" t="str">
        <f>+F16</f>
        <v>APRESTAMIENTO</v>
      </c>
      <c r="I34" s="2625"/>
      <c r="J34" s="2625"/>
      <c r="K34" s="2626"/>
      <c r="L34" s="858">
        <f>K247/N247</f>
        <v>0.93333333333333335</v>
      </c>
      <c r="M34" s="859">
        <f>L247/N247</f>
        <v>6.6666666666666666E-2</v>
      </c>
      <c r="N34" s="860">
        <f>M247/N247</f>
        <v>0</v>
      </c>
      <c r="O34" s="2627"/>
      <c r="P34" s="2628"/>
      <c r="Q34" s="2628"/>
      <c r="R34" s="2628"/>
      <c r="S34" s="2628"/>
      <c r="T34" s="2628"/>
      <c r="U34" s="2628"/>
      <c r="V34" s="2628"/>
      <c r="W34" s="2629"/>
      <c r="X34" s="799"/>
      <c r="Y34" s="2641" t="s">
        <v>1116</v>
      </c>
      <c r="Z34" s="2642"/>
      <c r="AA34" s="2625" t="str">
        <f>+Y16</f>
        <v>APRESTAMIENTO</v>
      </c>
      <c r="AB34" s="2625"/>
      <c r="AC34" s="2625"/>
      <c r="AD34" s="2626"/>
      <c r="AE34" s="858">
        <f>AD247/AG247</f>
        <v>0.9285714285714286</v>
      </c>
      <c r="AF34" s="859">
        <f>AE247/AG247</f>
        <v>0</v>
      </c>
      <c r="AG34" s="860">
        <f>AF247/AG247</f>
        <v>7.1428571428571425E-2</v>
      </c>
      <c r="AH34" s="2627"/>
      <c r="AI34" s="2628"/>
      <c r="AJ34" s="2628"/>
      <c r="AK34" s="2628"/>
      <c r="AL34" s="2628"/>
      <c r="AM34" s="2628"/>
      <c r="AN34" s="2628"/>
      <c r="AO34" s="2628"/>
      <c r="AP34" s="2629"/>
      <c r="AQ34" s="799"/>
      <c r="AR34" s="2641" t="s">
        <v>1116</v>
      </c>
      <c r="AS34" s="2642"/>
      <c r="AT34" s="2625" t="str">
        <f>+AR16</f>
        <v>APRESTAMIENTO</v>
      </c>
      <c r="AU34" s="2625"/>
      <c r="AV34" s="2625"/>
      <c r="AW34" s="2626"/>
      <c r="AX34" s="858">
        <f>AW247/AZ247</f>
        <v>1</v>
      </c>
      <c r="AY34" s="859">
        <f>AX247/AZ247</f>
        <v>0</v>
      </c>
      <c r="AZ34" s="860">
        <f>AY247/AZ247</f>
        <v>0</v>
      </c>
      <c r="BA34" s="2627"/>
      <c r="BB34" s="2628"/>
      <c r="BC34" s="2628"/>
      <c r="BD34" s="2628"/>
      <c r="BE34" s="2628"/>
      <c r="BF34" s="2628"/>
      <c r="BG34" s="2628"/>
      <c r="BH34" s="2628"/>
      <c r="BI34" s="2629"/>
      <c r="BJ34" s="799"/>
      <c r="BK34" s="2641" t="s">
        <v>1116</v>
      </c>
      <c r="BL34" s="2642"/>
      <c r="BM34" s="2625" t="str">
        <f>+BK16</f>
        <v>APRESTAMIENTO</v>
      </c>
      <c r="BN34" s="2625"/>
      <c r="BO34" s="2625"/>
      <c r="BP34" s="2626"/>
      <c r="BQ34" s="858">
        <f>BP247/BS247</f>
        <v>0.9285714285714286</v>
      </c>
      <c r="BR34" s="859">
        <f>BQ247/BS247</f>
        <v>0</v>
      </c>
      <c r="BS34" s="860">
        <f>BR247/BS247</f>
        <v>7.1428571428571425E-2</v>
      </c>
      <c r="BT34" s="2627"/>
      <c r="BU34" s="2628"/>
      <c r="BV34" s="2628"/>
      <c r="BW34" s="2628"/>
      <c r="BX34" s="2628"/>
      <c r="BY34" s="2628"/>
      <c r="BZ34" s="2628"/>
      <c r="CA34" s="2628"/>
      <c r="CB34" s="2629"/>
      <c r="CC34" s="799"/>
      <c r="CD34" s="2638"/>
      <c r="CE34" s="2638"/>
      <c r="CF34" s="2639"/>
      <c r="CG34" s="2639"/>
      <c r="CH34" s="2639"/>
      <c r="CI34" s="2639"/>
      <c r="CJ34" s="861"/>
      <c r="CK34" s="861"/>
      <c r="CL34" s="861"/>
      <c r="CM34" s="2640"/>
      <c r="CN34" s="2640"/>
      <c r="CO34" s="2640"/>
      <c r="CP34" s="2640"/>
      <c r="CQ34" s="2640"/>
      <c r="CR34" s="2640"/>
      <c r="CS34" s="2640"/>
      <c r="CT34" s="2640"/>
      <c r="CU34" s="2640"/>
      <c r="CV34" s="799"/>
      <c r="CW34" s="2638"/>
      <c r="CX34" s="2638"/>
      <c r="CY34" s="2639"/>
      <c r="CZ34" s="2639"/>
      <c r="DA34" s="2639"/>
      <c r="DB34" s="2639"/>
      <c r="DC34" s="861"/>
      <c r="DD34" s="861"/>
      <c r="DE34" s="861"/>
      <c r="DF34" s="2640"/>
      <c r="DG34" s="2640"/>
      <c r="DH34" s="2640"/>
      <c r="DI34" s="2640"/>
      <c r="DJ34" s="2640"/>
      <c r="DK34" s="2640"/>
      <c r="DL34" s="2640"/>
      <c r="DM34" s="2640"/>
      <c r="DN34" s="2640"/>
      <c r="DO34" s="799"/>
    </row>
    <row r="35" spans="1:119" ht="19.5" customHeight="1" x14ac:dyDescent="0.2">
      <c r="A35" s="799"/>
      <c r="B35" s="862"/>
      <c r="C35" s="863"/>
      <c r="D35" s="863"/>
      <c r="E35" s="864"/>
      <c r="F35" s="2610" t="s">
        <v>1119</v>
      </c>
      <c r="G35" s="2611"/>
      <c r="H35" s="2611"/>
      <c r="I35" s="2611"/>
      <c r="J35" s="2611"/>
      <c r="K35" s="2611"/>
      <c r="L35" s="2611"/>
      <c r="M35" s="2611"/>
      <c r="N35" s="2611"/>
      <c r="O35" s="2611"/>
      <c r="P35" s="2611"/>
      <c r="Q35" s="2611"/>
      <c r="R35" s="2611"/>
      <c r="S35" s="2611"/>
      <c r="T35" s="2611"/>
      <c r="U35" s="2611"/>
      <c r="V35" s="2611"/>
      <c r="W35" s="2612"/>
      <c r="X35" s="799"/>
      <c r="Y35" s="2610" t="s">
        <v>1119</v>
      </c>
      <c r="Z35" s="2611"/>
      <c r="AA35" s="2611"/>
      <c r="AB35" s="2611"/>
      <c r="AC35" s="2611"/>
      <c r="AD35" s="2611"/>
      <c r="AE35" s="2611"/>
      <c r="AF35" s="2611"/>
      <c r="AG35" s="2611"/>
      <c r="AH35" s="2611"/>
      <c r="AI35" s="2611"/>
      <c r="AJ35" s="2611"/>
      <c r="AK35" s="2611"/>
      <c r="AL35" s="2611"/>
      <c r="AM35" s="2611"/>
      <c r="AN35" s="2611"/>
      <c r="AO35" s="2611"/>
      <c r="AP35" s="2612"/>
      <c r="AQ35" s="799"/>
      <c r="AR35" s="2610" t="s">
        <v>1119</v>
      </c>
      <c r="AS35" s="2611"/>
      <c r="AT35" s="2611"/>
      <c r="AU35" s="2611"/>
      <c r="AV35" s="2611"/>
      <c r="AW35" s="2611"/>
      <c r="AX35" s="2611"/>
      <c r="AY35" s="2611"/>
      <c r="AZ35" s="2611"/>
      <c r="BA35" s="2611"/>
      <c r="BB35" s="2611"/>
      <c r="BC35" s="2611"/>
      <c r="BD35" s="2611"/>
      <c r="BE35" s="2611"/>
      <c r="BF35" s="2611"/>
      <c r="BG35" s="2611"/>
      <c r="BH35" s="2611"/>
      <c r="BI35" s="2612"/>
      <c r="BJ35" s="799"/>
      <c r="BK35" s="2610" t="s">
        <v>1119</v>
      </c>
      <c r="BL35" s="2611"/>
      <c r="BM35" s="2611"/>
      <c r="BN35" s="2611"/>
      <c r="BO35" s="2611"/>
      <c r="BP35" s="2611"/>
      <c r="BQ35" s="2611"/>
      <c r="BR35" s="2611"/>
      <c r="BS35" s="2611"/>
      <c r="BT35" s="2611"/>
      <c r="BU35" s="2611"/>
      <c r="BV35" s="2611"/>
      <c r="BW35" s="2611"/>
      <c r="BX35" s="2611"/>
      <c r="BY35" s="2611"/>
      <c r="BZ35" s="2611"/>
      <c r="CA35" s="2611"/>
      <c r="CB35" s="2612"/>
      <c r="CC35" s="799"/>
      <c r="CD35" s="2597"/>
      <c r="CE35" s="2597"/>
      <c r="CF35" s="2597"/>
      <c r="CG35" s="2597"/>
      <c r="CH35" s="2597"/>
      <c r="CI35" s="2597"/>
      <c r="CJ35" s="2597"/>
      <c r="CK35" s="2597"/>
      <c r="CL35" s="2597"/>
      <c r="CM35" s="2597"/>
      <c r="CN35" s="2597"/>
      <c r="CO35" s="2597"/>
      <c r="CP35" s="2597"/>
      <c r="CQ35" s="2597"/>
      <c r="CR35" s="2597"/>
      <c r="CS35" s="2597"/>
      <c r="CT35" s="2597"/>
      <c r="CU35" s="2597"/>
      <c r="CV35" s="799"/>
      <c r="CW35" s="2597"/>
      <c r="CX35" s="2597"/>
      <c r="CY35" s="2597"/>
      <c r="CZ35" s="2597"/>
      <c r="DA35" s="2597"/>
      <c r="DB35" s="2597"/>
      <c r="DC35" s="2597"/>
      <c r="DD35" s="2597"/>
      <c r="DE35" s="2597"/>
      <c r="DF35" s="2597"/>
      <c r="DG35" s="2597"/>
      <c r="DH35" s="2597"/>
      <c r="DI35" s="2597"/>
      <c r="DJ35" s="2597"/>
      <c r="DK35" s="2597"/>
      <c r="DL35" s="2597"/>
      <c r="DM35" s="2597"/>
      <c r="DN35" s="2597"/>
      <c r="DO35" s="799"/>
    </row>
    <row r="36" spans="1:119" ht="19.5" customHeight="1" x14ac:dyDescent="0.2">
      <c r="A36" s="799"/>
      <c r="B36" s="2604" t="s">
        <v>1319</v>
      </c>
      <c r="C36" s="2605"/>
      <c r="D36" s="2605"/>
      <c r="E36" s="2606"/>
      <c r="F36" s="2635" t="str">
        <f>OBJETIVOS!D26</f>
        <v>Plantación de Material Vegetal en sistema tradicional</v>
      </c>
      <c r="G36" s="2636"/>
      <c r="H36" s="2636"/>
      <c r="I36" s="2636"/>
      <c r="J36" s="2636"/>
      <c r="K36" s="2636"/>
      <c r="L36" s="2636"/>
      <c r="M36" s="2636"/>
      <c r="N36" s="2636"/>
      <c r="O36" s="2636"/>
      <c r="P36" s="2636"/>
      <c r="Q36" s="2636"/>
      <c r="R36" s="2636"/>
      <c r="S36" s="2636"/>
      <c r="T36" s="2636"/>
      <c r="U36" s="2636"/>
      <c r="V36" s="2636"/>
      <c r="W36" s="2637"/>
      <c r="X36" s="799"/>
      <c r="Y36" s="2635" t="str">
        <f>F36</f>
        <v>Plantación de Material Vegetal en sistema tradicional</v>
      </c>
      <c r="Z36" s="2636"/>
      <c r="AA36" s="2636"/>
      <c r="AB36" s="2636"/>
      <c r="AC36" s="2636"/>
      <c r="AD36" s="2636"/>
      <c r="AE36" s="2636"/>
      <c r="AF36" s="2636"/>
      <c r="AG36" s="2636"/>
      <c r="AH36" s="2636"/>
      <c r="AI36" s="2636"/>
      <c r="AJ36" s="2636"/>
      <c r="AK36" s="2636"/>
      <c r="AL36" s="2636"/>
      <c r="AM36" s="2636"/>
      <c r="AN36" s="2636"/>
      <c r="AO36" s="2636"/>
      <c r="AP36" s="2637"/>
      <c r="AQ36" s="799"/>
      <c r="AR36" s="2635" t="str">
        <f>Y36</f>
        <v>Plantación de Material Vegetal en sistema tradicional</v>
      </c>
      <c r="AS36" s="2636"/>
      <c r="AT36" s="2636"/>
      <c r="AU36" s="2636"/>
      <c r="AV36" s="2636"/>
      <c r="AW36" s="2636"/>
      <c r="AX36" s="2636"/>
      <c r="AY36" s="2636"/>
      <c r="AZ36" s="2636"/>
      <c r="BA36" s="2636"/>
      <c r="BB36" s="2636"/>
      <c r="BC36" s="2636"/>
      <c r="BD36" s="2636"/>
      <c r="BE36" s="2636"/>
      <c r="BF36" s="2636"/>
      <c r="BG36" s="2636"/>
      <c r="BH36" s="2636"/>
      <c r="BI36" s="2637"/>
      <c r="BJ36" s="799"/>
      <c r="BK36" s="2635" t="str">
        <f>AR36</f>
        <v>Plantación de Material Vegetal en sistema tradicional</v>
      </c>
      <c r="BL36" s="2636"/>
      <c r="BM36" s="2636"/>
      <c r="BN36" s="2636"/>
      <c r="BO36" s="2636"/>
      <c r="BP36" s="2636"/>
      <c r="BQ36" s="2636"/>
      <c r="BR36" s="2636"/>
      <c r="BS36" s="2636"/>
      <c r="BT36" s="2636"/>
      <c r="BU36" s="2636"/>
      <c r="BV36" s="2636"/>
      <c r="BW36" s="2636"/>
      <c r="BX36" s="2636"/>
      <c r="BY36" s="2636"/>
      <c r="BZ36" s="2636"/>
      <c r="CA36" s="2636"/>
      <c r="CB36" s="2637"/>
      <c r="CC36" s="799"/>
      <c r="CD36" s="2597"/>
      <c r="CE36" s="2597"/>
      <c r="CF36" s="2597"/>
      <c r="CG36" s="2597"/>
      <c r="CH36" s="2597"/>
      <c r="CI36" s="2597"/>
      <c r="CJ36" s="2597"/>
      <c r="CK36" s="2597"/>
      <c r="CL36" s="2597"/>
      <c r="CM36" s="2597"/>
      <c r="CN36" s="2597"/>
      <c r="CO36" s="2597"/>
      <c r="CP36" s="2597"/>
      <c r="CQ36" s="2597"/>
      <c r="CR36" s="2597"/>
      <c r="CS36" s="2597"/>
      <c r="CT36" s="2597"/>
      <c r="CU36" s="2597"/>
      <c r="CV36" s="799"/>
      <c r="CW36" s="2597"/>
      <c r="CX36" s="2597"/>
      <c r="CY36" s="2597"/>
      <c r="CZ36" s="2597"/>
      <c r="DA36" s="2597"/>
      <c r="DB36" s="2597"/>
      <c r="DC36" s="2597"/>
      <c r="DD36" s="2597"/>
      <c r="DE36" s="2597"/>
      <c r="DF36" s="2597"/>
      <c r="DG36" s="2597"/>
      <c r="DH36" s="2597"/>
      <c r="DI36" s="2597"/>
      <c r="DJ36" s="2597"/>
      <c r="DK36" s="2597"/>
      <c r="DL36" s="2597"/>
      <c r="DM36" s="2597"/>
      <c r="DN36" s="2597"/>
      <c r="DO36" s="799"/>
    </row>
    <row r="37" spans="1:119" ht="17.25" customHeight="1" x14ac:dyDescent="0.2">
      <c r="A37" s="799"/>
      <c r="B37" s="2604"/>
      <c r="C37" s="2605"/>
      <c r="D37" s="2605"/>
      <c r="E37" s="2606"/>
      <c r="F37" s="2613" t="s">
        <v>1327</v>
      </c>
      <c r="G37" s="2614"/>
      <c r="H37" s="840" t="str">
        <f>+CRONOGRAMA!C33</f>
        <v>Has</v>
      </c>
      <c r="I37" s="841">
        <f>+CRONOGRAMA!$E$33+CRONOGRAMA!$I$33+CRONOGRAMA!$M$33</f>
        <v>0</v>
      </c>
      <c r="J37" s="842"/>
      <c r="K37" s="843" t="e">
        <f>J37/I37</f>
        <v>#DIV/0!</v>
      </c>
      <c r="L37" s="1077" t="str">
        <f t="shared" ref="L37:L42" si="40">+IF(I37=J37,"x",0)</f>
        <v>x</v>
      </c>
      <c r="M37" s="1078">
        <f t="shared" ref="M37:M42" si="41">+IF(L37="x",0,IF(J37&gt;0,"x",0))</f>
        <v>0</v>
      </c>
      <c r="N37" s="1079">
        <f t="shared" ref="N37:N42" si="42">+IF(L37="x",0,IF(M37="x",0,"x"))</f>
        <v>0</v>
      </c>
      <c r="O37" s="2615"/>
      <c r="P37" s="2616"/>
      <c r="Q37" s="2616"/>
      <c r="R37" s="2616"/>
      <c r="S37" s="2616"/>
      <c r="T37" s="2616"/>
      <c r="U37" s="2616"/>
      <c r="V37" s="2616"/>
      <c r="W37" s="2617"/>
      <c r="X37" s="799"/>
      <c r="Y37" s="2613" t="str">
        <f>F37</f>
        <v xml:space="preserve">5. Preparación del terreno                            </v>
      </c>
      <c r="Z37" s="2614"/>
      <c r="AA37" s="840" t="str">
        <f>H37</f>
        <v>Has</v>
      </c>
      <c r="AB37" s="841">
        <f>IF((I37-J37)=0,CRONOGRAMA!Q33+CRONOGRAMA!U33+CRONOGRAMA!Y33,CRONOGRAMA!Q33+CRONOGRAMA!U33+CRONOGRAMA!Y33+Seguimiento!I37-Seguimiento!J37)</f>
        <v>0</v>
      </c>
      <c r="AC37" s="842"/>
      <c r="AD37" s="843" t="e">
        <f>AC37/AB37</f>
        <v>#DIV/0!</v>
      </c>
      <c r="AE37" s="1077" t="str">
        <f t="shared" ref="AE37:AE42" si="43">+IF(AB37=AC37,"x",0)</f>
        <v>x</v>
      </c>
      <c r="AF37" s="1078">
        <f t="shared" ref="AF37:AF42" si="44">+IF(AE37="x",0,IF(AC37&gt;0,"x",0))</f>
        <v>0</v>
      </c>
      <c r="AG37" s="1079">
        <f t="shared" ref="AG37:AG42" si="45">+IF(AE37="x",0,IF(AF37="x",0,"x"))</f>
        <v>0</v>
      </c>
      <c r="AH37" s="2615"/>
      <c r="AI37" s="2616"/>
      <c r="AJ37" s="2616"/>
      <c r="AK37" s="2616"/>
      <c r="AL37" s="2616"/>
      <c r="AM37" s="2616"/>
      <c r="AN37" s="2616"/>
      <c r="AO37" s="2616"/>
      <c r="AP37" s="2617"/>
      <c r="AQ37" s="799"/>
      <c r="AR37" s="2613" t="str">
        <f>Y37</f>
        <v xml:space="preserve">5. Preparación del terreno                            </v>
      </c>
      <c r="AS37" s="2614"/>
      <c r="AT37" s="840" t="str">
        <f>AA37</f>
        <v>Has</v>
      </c>
      <c r="AU37" s="841">
        <f>IF((AB37-AC37)=0,CRONOGRAMA!AC33+CRONOGRAMA!AG33+CRONOGRAMA!AK33,CRONOGRAMA!AC33+CRONOGRAMA!AG33+CRONOGRAMA!AK33+Seguimiento!AB37-Seguimiento!AC37)</f>
        <v>0</v>
      </c>
      <c r="AV37" s="842"/>
      <c r="AW37" s="843" t="e">
        <f>AV37/AU37</f>
        <v>#DIV/0!</v>
      </c>
      <c r="AX37" s="1077" t="str">
        <f t="shared" ref="AX37:AX42" si="46">+IF(AU37=AV37,"x",0)</f>
        <v>x</v>
      </c>
      <c r="AY37" s="1078">
        <f t="shared" ref="AY37:AY42" si="47">+IF(AX37="x",0,IF(AV37&gt;0,"x",0))</f>
        <v>0</v>
      </c>
      <c r="AZ37" s="1079">
        <f t="shared" ref="AZ37:AZ42" si="48">+IF(AX37="x",0,IF(AY37="x",0,"x"))</f>
        <v>0</v>
      </c>
      <c r="BA37" s="2615"/>
      <c r="BB37" s="2616"/>
      <c r="BC37" s="2616"/>
      <c r="BD37" s="2616"/>
      <c r="BE37" s="2616"/>
      <c r="BF37" s="2616"/>
      <c r="BG37" s="2616"/>
      <c r="BH37" s="2616"/>
      <c r="BI37" s="2617"/>
      <c r="BJ37" s="799"/>
      <c r="BK37" s="2613" t="str">
        <f>AR37</f>
        <v xml:space="preserve">5. Preparación del terreno                            </v>
      </c>
      <c r="BL37" s="2614"/>
      <c r="BM37" s="840" t="str">
        <f>AT37</f>
        <v>Has</v>
      </c>
      <c r="BN37" s="841">
        <f>IF((AU37-AV37)=0,CRONOGRAMA!AO33+CRONOGRAMA!AS33+CRONOGRAMA!AW33,CRONOGRAMA!AO33+CRONOGRAMA!AS33+CRONOGRAMA!AW33+AU37-AV37)</f>
        <v>0</v>
      </c>
      <c r="BO37" s="842"/>
      <c r="BP37" s="843" t="e">
        <f>BO37/BN37</f>
        <v>#DIV/0!</v>
      </c>
      <c r="BQ37" s="1077" t="str">
        <f t="shared" ref="BQ37:BQ42" si="49">+IF(BN37=BO37,"x",0)</f>
        <v>x</v>
      </c>
      <c r="BR37" s="1078">
        <f t="shared" ref="BR37:BR42" si="50">+IF(BQ37="x",0,IF(BO37&gt;0,"x",0))</f>
        <v>0</v>
      </c>
      <c r="BS37" s="1079">
        <f t="shared" ref="BS37:BS42" si="51">+IF(BQ37="x",0,IF(BR37="x",0,"x"))</f>
        <v>0</v>
      </c>
      <c r="BT37" s="2615"/>
      <c r="BU37" s="2616"/>
      <c r="BV37" s="2616"/>
      <c r="BW37" s="2616"/>
      <c r="BX37" s="2616"/>
      <c r="BY37" s="2616"/>
      <c r="BZ37" s="2616"/>
      <c r="CA37" s="2616"/>
      <c r="CB37" s="2617"/>
      <c r="CC37" s="799"/>
      <c r="CD37" s="2620"/>
      <c r="CE37" s="2620"/>
      <c r="CF37" s="847"/>
      <c r="CG37" s="848"/>
      <c r="CH37" s="849"/>
      <c r="CI37" s="850"/>
      <c r="CJ37" s="851"/>
      <c r="CK37" s="851"/>
      <c r="CL37" s="851"/>
      <c r="CM37" s="2621"/>
      <c r="CN37" s="2621"/>
      <c r="CO37" s="2621"/>
      <c r="CP37" s="2621"/>
      <c r="CQ37" s="2621"/>
      <c r="CR37" s="2621"/>
      <c r="CS37" s="2621"/>
      <c r="CT37" s="2621"/>
      <c r="CU37" s="2621"/>
      <c r="CV37" s="799"/>
      <c r="CW37" s="2620"/>
      <c r="CX37" s="2620"/>
      <c r="CY37" s="847"/>
      <c r="CZ37" s="848"/>
      <c r="DA37" s="849"/>
      <c r="DB37" s="850"/>
      <c r="DC37" s="851"/>
      <c r="DD37" s="851"/>
      <c r="DE37" s="851"/>
      <c r="DF37" s="2621"/>
      <c r="DG37" s="2621"/>
      <c r="DH37" s="2621"/>
      <c r="DI37" s="2621"/>
      <c r="DJ37" s="2621"/>
      <c r="DK37" s="2621"/>
      <c r="DL37" s="2621"/>
      <c r="DM37" s="2621"/>
      <c r="DN37" s="2621"/>
      <c r="DO37" s="799"/>
    </row>
    <row r="38" spans="1:119" ht="17.25" customHeight="1" x14ac:dyDescent="0.2">
      <c r="A38" s="799"/>
      <c r="B38" s="2604"/>
      <c r="C38" s="2605"/>
      <c r="D38" s="2605"/>
      <c r="E38" s="2606"/>
      <c r="F38" s="2613" t="s">
        <v>1328</v>
      </c>
      <c r="G38" s="2614"/>
      <c r="H38" s="840" t="str">
        <f>+CRONOGRAMA!C34</f>
        <v>Has</v>
      </c>
      <c r="I38" s="841">
        <f>+CRONOGRAMA!$E$34+CRONOGRAMA!$I$34+CRONOGRAMA!$M$34</f>
        <v>0</v>
      </c>
      <c r="J38" s="842"/>
      <c r="K38" s="843" t="e">
        <f t="shared" ref="K38:K46" si="52">J38/I38</f>
        <v>#DIV/0!</v>
      </c>
      <c r="L38" s="1077" t="str">
        <f t="shared" si="40"/>
        <v>x</v>
      </c>
      <c r="M38" s="1078">
        <f t="shared" si="41"/>
        <v>0</v>
      </c>
      <c r="N38" s="1079">
        <f t="shared" si="42"/>
        <v>0</v>
      </c>
      <c r="O38" s="2615"/>
      <c r="P38" s="2616"/>
      <c r="Q38" s="2616"/>
      <c r="R38" s="2616"/>
      <c r="S38" s="2616"/>
      <c r="T38" s="2616"/>
      <c r="U38" s="2616"/>
      <c r="V38" s="2616"/>
      <c r="W38" s="2617"/>
      <c r="X38" s="799"/>
      <c r="Y38" s="2613" t="str">
        <f t="shared" ref="Y38:Y46" si="53">F38</f>
        <v xml:space="preserve">6. Plantación (Siembra)                               </v>
      </c>
      <c r="Z38" s="2614"/>
      <c r="AA38" s="840" t="str">
        <f t="shared" ref="AA38:AA46" si="54">H38</f>
        <v>Has</v>
      </c>
      <c r="AB38" s="841">
        <f>IF((I38-J38)=0,CRONOGRAMA!Q34+CRONOGRAMA!U34+CRONOGRAMA!Y34,CRONOGRAMA!Q34+CRONOGRAMA!U34+CRONOGRAMA!Y34+Seguimiento!I38-Seguimiento!J38)</f>
        <v>0</v>
      </c>
      <c r="AC38" s="842"/>
      <c r="AD38" s="843" t="e">
        <f t="shared" ref="AD38:AD46" si="55">AC38/AB38</f>
        <v>#DIV/0!</v>
      </c>
      <c r="AE38" s="1077" t="str">
        <f t="shared" si="43"/>
        <v>x</v>
      </c>
      <c r="AF38" s="1078">
        <f t="shared" si="44"/>
        <v>0</v>
      </c>
      <c r="AG38" s="1079">
        <f t="shared" si="45"/>
        <v>0</v>
      </c>
      <c r="AH38" s="2615"/>
      <c r="AI38" s="2616"/>
      <c r="AJ38" s="2616"/>
      <c r="AK38" s="2616"/>
      <c r="AL38" s="2616"/>
      <c r="AM38" s="2616"/>
      <c r="AN38" s="2616"/>
      <c r="AO38" s="2616"/>
      <c r="AP38" s="2617"/>
      <c r="AQ38" s="799"/>
      <c r="AR38" s="2613" t="str">
        <f t="shared" ref="AR38:AR46" si="56">Y38</f>
        <v xml:space="preserve">6. Plantación (Siembra)                               </v>
      </c>
      <c r="AS38" s="2614"/>
      <c r="AT38" s="840" t="str">
        <f t="shared" ref="AT38:AT41" si="57">AA38</f>
        <v>Has</v>
      </c>
      <c r="AU38" s="841">
        <f>IF((AB38-AC38)=0,CRONOGRAMA!AC34+CRONOGRAMA!AG34+CRONOGRAMA!AK34,CRONOGRAMA!AC34+CRONOGRAMA!AG34+CRONOGRAMA!AK34+Seguimiento!AB38-Seguimiento!AC38)</f>
        <v>0</v>
      </c>
      <c r="AV38" s="842"/>
      <c r="AW38" s="843" t="e">
        <f t="shared" ref="AW38:AW46" si="58">AV38/AU38</f>
        <v>#DIV/0!</v>
      </c>
      <c r="AX38" s="1077" t="str">
        <f t="shared" si="46"/>
        <v>x</v>
      </c>
      <c r="AY38" s="1078">
        <f t="shared" si="47"/>
        <v>0</v>
      </c>
      <c r="AZ38" s="1079">
        <f t="shared" si="48"/>
        <v>0</v>
      </c>
      <c r="BA38" s="2615"/>
      <c r="BB38" s="2616"/>
      <c r="BC38" s="2616"/>
      <c r="BD38" s="2616"/>
      <c r="BE38" s="2616"/>
      <c r="BF38" s="2616"/>
      <c r="BG38" s="2616"/>
      <c r="BH38" s="2616"/>
      <c r="BI38" s="2617"/>
      <c r="BJ38" s="799"/>
      <c r="BK38" s="2613" t="str">
        <f t="shared" ref="BK38:BK46" si="59">AR38</f>
        <v xml:space="preserve">6. Plantación (Siembra)                               </v>
      </c>
      <c r="BL38" s="2614"/>
      <c r="BM38" s="840" t="str">
        <f t="shared" ref="BM38:BM41" si="60">AT38</f>
        <v>Has</v>
      </c>
      <c r="BN38" s="841">
        <f>IF((AU38-AV38)=0,CRONOGRAMA!AO34+CRONOGRAMA!AS34+CRONOGRAMA!AW34,CRONOGRAMA!AO34+CRONOGRAMA!AS34+CRONOGRAMA!AW34+AU38-AV38)</f>
        <v>0</v>
      </c>
      <c r="BO38" s="842"/>
      <c r="BP38" s="843" t="e">
        <f t="shared" ref="BP38:BP46" si="61">BO38/BN38</f>
        <v>#DIV/0!</v>
      </c>
      <c r="BQ38" s="1077" t="str">
        <f t="shared" si="49"/>
        <v>x</v>
      </c>
      <c r="BR38" s="1078">
        <f t="shared" si="50"/>
        <v>0</v>
      </c>
      <c r="BS38" s="1079">
        <f t="shared" si="51"/>
        <v>0</v>
      </c>
      <c r="BT38" s="2615"/>
      <c r="BU38" s="2616"/>
      <c r="BV38" s="2616"/>
      <c r="BW38" s="2616"/>
      <c r="BX38" s="2616"/>
      <c r="BY38" s="2616"/>
      <c r="BZ38" s="2616"/>
      <c r="CA38" s="2616"/>
      <c r="CB38" s="2617"/>
      <c r="CC38" s="799"/>
      <c r="CD38" s="2620"/>
      <c r="CE38" s="2620"/>
      <c r="CF38" s="847"/>
      <c r="CG38" s="848"/>
      <c r="CH38" s="849"/>
      <c r="CI38" s="850"/>
      <c r="CJ38" s="851"/>
      <c r="CK38" s="851"/>
      <c r="CL38" s="851"/>
      <c r="CM38" s="2621"/>
      <c r="CN38" s="2621"/>
      <c r="CO38" s="2621"/>
      <c r="CP38" s="2621"/>
      <c r="CQ38" s="2621"/>
      <c r="CR38" s="2621"/>
      <c r="CS38" s="2621"/>
      <c r="CT38" s="2621"/>
      <c r="CU38" s="2621"/>
      <c r="CV38" s="799"/>
      <c r="CW38" s="2620"/>
      <c r="CX38" s="2620"/>
      <c r="CY38" s="847"/>
      <c r="CZ38" s="848"/>
      <c r="DA38" s="849"/>
      <c r="DB38" s="850"/>
      <c r="DC38" s="851"/>
      <c r="DD38" s="851"/>
      <c r="DE38" s="851"/>
      <c r="DF38" s="2621"/>
      <c r="DG38" s="2621"/>
      <c r="DH38" s="2621"/>
      <c r="DI38" s="2621"/>
      <c r="DJ38" s="2621"/>
      <c r="DK38" s="2621"/>
      <c r="DL38" s="2621"/>
      <c r="DM38" s="2621"/>
      <c r="DN38" s="2621"/>
      <c r="DO38" s="799"/>
    </row>
    <row r="39" spans="1:119" ht="17.25" customHeight="1" x14ac:dyDescent="0.2">
      <c r="A39" s="799"/>
      <c r="B39" s="2604"/>
      <c r="C39" s="2605"/>
      <c r="D39" s="2605"/>
      <c r="E39" s="2606"/>
      <c r="F39" s="2613" t="s">
        <v>1329</v>
      </c>
      <c r="G39" s="2614"/>
      <c r="H39" s="840" t="str">
        <f>+CRONOGRAMA!C35</f>
        <v>Has</v>
      </c>
      <c r="I39" s="841">
        <f>+CRONOGRAMA!$E$35+CRONOGRAMA!$I$35+CRONOGRAMA!$M$35</f>
        <v>0</v>
      </c>
      <c r="J39" s="842"/>
      <c r="K39" s="843" t="e">
        <f t="shared" si="52"/>
        <v>#DIV/0!</v>
      </c>
      <c r="L39" s="1077" t="str">
        <f t="shared" si="40"/>
        <v>x</v>
      </c>
      <c r="M39" s="1078">
        <f t="shared" si="41"/>
        <v>0</v>
      </c>
      <c r="N39" s="1079">
        <f t="shared" si="42"/>
        <v>0</v>
      </c>
      <c r="O39" s="2615"/>
      <c r="P39" s="2616"/>
      <c r="Q39" s="2616"/>
      <c r="R39" s="2616"/>
      <c r="S39" s="2616"/>
      <c r="T39" s="2616"/>
      <c r="U39" s="2616"/>
      <c r="V39" s="2616"/>
      <c r="W39" s="2617"/>
      <c r="X39" s="799"/>
      <c r="Y39" s="2613" t="str">
        <f t="shared" si="53"/>
        <v xml:space="preserve">7. Fertilización y Control Fitosa.                   </v>
      </c>
      <c r="Z39" s="2614"/>
      <c r="AA39" s="840" t="str">
        <f t="shared" si="54"/>
        <v>Has</v>
      </c>
      <c r="AB39" s="841">
        <f>IF((I39-J39)=0,CRONOGRAMA!Q35+CRONOGRAMA!U35+CRONOGRAMA!Y35,CRONOGRAMA!Q35+CRONOGRAMA!U35+CRONOGRAMA!Y35+Seguimiento!I39-Seguimiento!J39)</f>
        <v>0</v>
      </c>
      <c r="AC39" s="842"/>
      <c r="AD39" s="843" t="e">
        <f t="shared" si="55"/>
        <v>#DIV/0!</v>
      </c>
      <c r="AE39" s="1077" t="str">
        <f t="shared" si="43"/>
        <v>x</v>
      </c>
      <c r="AF39" s="1078">
        <f t="shared" si="44"/>
        <v>0</v>
      </c>
      <c r="AG39" s="1079">
        <f t="shared" si="45"/>
        <v>0</v>
      </c>
      <c r="AH39" s="2615"/>
      <c r="AI39" s="2616"/>
      <c r="AJ39" s="2616"/>
      <c r="AK39" s="2616"/>
      <c r="AL39" s="2616"/>
      <c r="AM39" s="2616"/>
      <c r="AN39" s="2616"/>
      <c r="AO39" s="2616"/>
      <c r="AP39" s="2617"/>
      <c r="AQ39" s="799"/>
      <c r="AR39" s="2613" t="str">
        <f t="shared" si="56"/>
        <v xml:space="preserve">7. Fertilización y Control Fitosa.                   </v>
      </c>
      <c r="AS39" s="2614"/>
      <c r="AT39" s="840" t="str">
        <f t="shared" si="57"/>
        <v>Has</v>
      </c>
      <c r="AU39" s="841">
        <f>IF((AB39-AC39)=0,CRONOGRAMA!AC35+CRONOGRAMA!AG35+CRONOGRAMA!AK35,CRONOGRAMA!AC35+CRONOGRAMA!AG35+CRONOGRAMA!AK35+Seguimiento!AB39-Seguimiento!AC39)</f>
        <v>0</v>
      </c>
      <c r="AV39" s="842"/>
      <c r="AW39" s="843" t="e">
        <f t="shared" si="58"/>
        <v>#DIV/0!</v>
      </c>
      <c r="AX39" s="1077" t="str">
        <f t="shared" si="46"/>
        <v>x</v>
      </c>
      <c r="AY39" s="1078">
        <f t="shared" si="47"/>
        <v>0</v>
      </c>
      <c r="AZ39" s="1079">
        <f t="shared" si="48"/>
        <v>0</v>
      </c>
      <c r="BA39" s="2615"/>
      <c r="BB39" s="2616"/>
      <c r="BC39" s="2616"/>
      <c r="BD39" s="2616"/>
      <c r="BE39" s="2616"/>
      <c r="BF39" s="2616"/>
      <c r="BG39" s="2616"/>
      <c r="BH39" s="2616"/>
      <c r="BI39" s="2617"/>
      <c r="BJ39" s="799"/>
      <c r="BK39" s="2613" t="str">
        <f t="shared" si="59"/>
        <v xml:space="preserve">7. Fertilización y Control Fitosa.                   </v>
      </c>
      <c r="BL39" s="2614"/>
      <c r="BM39" s="840" t="str">
        <f t="shared" si="60"/>
        <v>Has</v>
      </c>
      <c r="BN39" s="841">
        <f>IF((AU39-AV39)=0,CRONOGRAMA!AO35+CRONOGRAMA!AS35+CRONOGRAMA!AW35,CRONOGRAMA!AO35+CRONOGRAMA!AS35+CRONOGRAMA!AW35+AU39-AV39)</f>
        <v>0</v>
      </c>
      <c r="BO39" s="842"/>
      <c r="BP39" s="843" t="e">
        <f t="shared" si="61"/>
        <v>#DIV/0!</v>
      </c>
      <c r="BQ39" s="1077" t="str">
        <f t="shared" si="49"/>
        <v>x</v>
      </c>
      <c r="BR39" s="1078">
        <f t="shared" si="50"/>
        <v>0</v>
      </c>
      <c r="BS39" s="1079">
        <f t="shared" si="51"/>
        <v>0</v>
      </c>
      <c r="BT39" s="2615"/>
      <c r="BU39" s="2616"/>
      <c r="BV39" s="2616"/>
      <c r="BW39" s="2616"/>
      <c r="BX39" s="2616"/>
      <c r="BY39" s="2616"/>
      <c r="BZ39" s="2616"/>
      <c r="CA39" s="2616"/>
      <c r="CB39" s="2617"/>
      <c r="CC39" s="799"/>
      <c r="CD39" s="2620"/>
      <c r="CE39" s="2620"/>
      <c r="CF39" s="847"/>
      <c r="CG39" s="848"/>
      <c r="CH39" s="849"/>
      <c r="CI39" s="850"/>
      <c r="CJ39" s="851"/>
      <c r="CK39" s="851"/>
      <c r="CL39" s="851"/>
      <c r="CM39" s="2621"/>
      <c r="CN39" s="2621"/>
      <c r="CO39" s="2621"/>
      <c r="CP39" s="2621"/>
      <c r="CQ39" s="2621"/>
      <c r="CR39" s="2621"/>
      <c r="CS39" s="2621"/>
      <c r="CT39" s="2621"/>
      <c r="CU39" s="2621"/>
      <c r="CV39" s="799"/>
      <c r="CW39" s="2620"/>
      <c r="CX39" s="2620"/>
      <c r="CY39" s="847"/>
      <c r="CZ39" s="848"/>
      <c r="DA39" s="849"/>
      <c r="DB39" s="850"/>
      <c r="DC39" s="851"/>
      <c r="DD39" s="851"/>
      <c r="DE39" s="851"/>
      <c r="DF39" s="2621"/>
      <c r="DG39" s="2621"/>
      <c r="DH39" s="2621"/>
      <c r="DI39" s="2621"/>
      <c r="DJ39" s="2621"/>
      <c r="DK39" s="2621"/>
      <c r="DL39" s="2621"/>
      <c r="DM39" s="2621"/>
      <c r="DN39" s="2621"/>
      <c r="DO39" s="799"/>
    </row>
    <row r="40" spans="1:119" ht="17.25" customHeight="1" x14ac:dyDescent="0.2">
      <c r="A40" s="799"/>
      <c r="B40" s="2604"/>
      <c r="C40" s="2605"/>
      <c r="D40" s="2605"/>
      <c r="E40" s="2606"/>
      <c r="F40" s="2613" t="s">
        <v>1330</v>
      </c>
      <c r="G40" s="2614"/>
      <c r="H40" s="885" t="str">
        <f>+CRONOGRAMA!C36</f>
        <v>Plántulas</v>
      </c>
      <c r="I40" s="841">
        <f>+CRONOGRAMA!$E$36+CRONOGRAMA!$I$36+CRONOGRAMA!$M$36</f>
        <v>0</v>
      </c>
      <c r="J40" s="842">
        <v>0</v>
      </c>
      <c r="K40" s="843" t="e">
        <f t="shared" si="52"/>
        <v>#DIV/0!</v>
      </c>
      <c r="L40" s="1077" t="str">
        <f t="shared" si="40"/>
        <v>x</v>
      </c>
      <c r="M40" s="1078">
        <f t="shared" si="41"/>
        <v>0</v>
      </c>
      <c r="N40" s="1079">
        <f t="shared" si="42"/>
        <v>0</v>
      </c>
      <c r="O40" s="2615"/>
      <c r="P40" s="2616"/>
      <c r="Q40" s="2616"/>
      <c r="R40" s="2616"/>
      <c r="S40" s="2616"/>
      <c r="T40" s="2616"/>
      <c r="U40" s="2616"/>
      <c r="V40" s="2616"/>
      <c r="W40" s="2617"/>
      <c r="X40" s="799"/>
      <c r="Y40" s="2613" t="str">
        <f t="shared" si="53"/>
        <v xml:space="preserve">8. Reposición (material vegetal)                 </v>
      </c>
      <c r="Z40" s="2614"/>
      <c r="AA40" s="885" t="str">
        <f t="shared" si="54"/>
        <v>Plántulas</v>
      </c>
      <c r="AB40" s="841">
        <f>IF((I40-J40)=0,CRONOGRAMA!Q36+CRONOGRAMA!U36+CRONOGRAMA!Y36,CRONOGRAMA!Q36+CRONOGRAMA!U36+CRONOGRAMA!Y36+Seguimiento!I40-Seguimiento!J40)</f>
        <v>0</v>
      </c>
      <c r="AC40" s="842"/>
      <c r="AD40" s="843" t="e">
        <f t="shared" si="55"/>
        <v>#DIV/0!</v>
      </c>
      <c r="AE40" s="1077" t="str">
        <f t="shared" si="43"/>
        <v>x</v>
      </c>
      <c r="AF40" s="1078">
        <f t="shared" si="44"/>
        <v>0</v>
      </c>
      <c r="AG40" s="1079">
        <f t="shared" si="45"/>
        <v>0</v>
      </c>
      <c r="AH40" s="2615"/>
      <c r="AI40" s="2616"/>
      <c r="AJ40" s="2616"/>
      <c r="AK40" s="2616"/>
      <c r="AL40" s="2616"/>
      <c r="AM40" s="2616"/>
      <c r="AN40" s="2616"/>
      <c r="AO40" s="2616"/>
      <c r="AP40" s="2617"/>
      <c r="AQ40" s="799"/>
      <c r="AR40" s="2613" t="str">
        <f t="shared" si="56"/>
        <v xml:space="preserve">8. Reposición (material vegetal)                 </v>
      </c>
      <c r="AS40" s="2614"/>
      <c r="AT40" s="885" t="str">
        <f t="shared" si="57"/>
        <v>Plántulas</v>
      </c>
      <c r="AU40" s="841">
        <f>IF((AB40-AC40)=0,CRONOGRAMA!AC36+CRONOGRAMA!AG36+CRONOGRAMA!AK36,CRONOGRAMA!AC36+CRONOGRAMA!AG36+CRONOGRAMA!AK36+Seguimiento!AB40-Seguimiento!AC40)</f>
        <v>0</v>
      </c>
      <c r="AV40" s="842"/>
      <c r="AW40" s="843" t="e">
        <f t="shared" si="58"/>
        <v>#DIV/0!</v>
      </c>
      <c r="AX40" s="1077" t="str">
        <f t="shared" si="46"/>
        <v>x</v>
      </c>
      <c r="AY40" s="1078">
        <f t="shared" si="47"/>
        <v>0</v>
      </c>
      <c r="AZ40" s="1079">
        <f t="shared" si="48"/>
        <v>0</v>
      </c>
      <c r="BA40" s="2615"/>
      <c r="BB40" s="2616"/>
      <c r="BC40" s="2616"/>
      <c r="BD40" s="2616"/>
      <c r="BE40" s="2616"/>
      <c r="BF40" s="2616"/>
      <c r="BG40" s="2616"/>
      <c r="BH40" s="2616"/>
      <c r="BI40" s="2617"/>
      <c r="BJ40" s="799"/>
      <c r="BK40" s="2613" t="str">
        <f t="shared" si="59"/>
        <v xml:space="preserve">8. Reposición (material vegetal)                 </v>
      </c>
      <c r="BL40" s="2614"/>
      <c r="BM40" s="885" t="str">
        <f t="shared" si="60"/>
        <v>Plántulas</v>
      </c>
      <c r="BN40" s="841">
        <f>IF((AU40-AV40)=0,CRONOGRAMA!AO36+CRONOGRAMA!AS36+CRONOGRAMA!AW36,CRONOGRAMA!AO36+CRONOGRAMA!AS36+CRONOGRAMA!AW36+AU40-AV40)</f>
        <v>0</v>
      </c>
      <c r="BO40" s="842"/>
      <c r="BP40" s="843" t="e">
        <f t="shared" si="61"/>
        <v>#DIV/0!</v>
      </c>
      <c r="BQ40" s="1077" t="str">
        <f t="shared" si="49"/>
        <v>x</v>
      </c>
      <c r="BR40" s="1078">
        <f t="shared" si="50"/>
        <v>0</v>
      </c>
      <c r="BS40" s="1079">
        <f t="shared" si="51"/>
        <v>0</v>
      </c>
      <c r="BT40" s="2615"/>
      <c r="BU40" s="2616"/>
      <c r="BV40" s="2616"/>
      <c r="BW40" s="2616"/>
      <c r="BX40" s="2616"/>
      <c r="BY40" s="2616"/>
      <c r="BZ40" s="2616"/>
      <c r="CA40" s="2616"/>
      <c r="CB40" s="2617"/>
      <c r="CC40" s="799"/>
      <c r="CD40" s="2620"/>
      <c r="CE40" s="2620"/>
      <c r="CF40" s="847"/>
      <c r="CG40" s="848"/>
      <c r="CH40" s="849"/>
      <c r="CI40" s="850"/>
      <c r="CJ40" s="851"/>
      <c r="CK40" s="851"/>
      <c r="CL40" s="851"/>
      <c r="CM40" s="2621"/>
      <c r="CN40" s="2621"/>
      <c r="CO40" s="2621"/>
      <c r="CP40" s="2621"/>
      <c r="CQ40" s="2621"/>
      <c r="CR40" s="2621"/>
      <c r="CS40" s="2621"/>
      <c r="CT40" s="2621"/>
      <c r="CU40" s="2621"/>
      <c r="CV40" s="799"/>
      <c r="CW40" s="2620"/>
      <c r="CX40" s="2620"/>
      <c r="CY40" s="847"/>
      <c r="CZ40" s="848"/>
      <c r="DA40" s="849"/>
      <c r="DB40" s="850"/>
      <c r="DC40" s="851"/>
      <c r="DD40" s="851"/>
      <c r="DE40" s="851"/>
      <c r="DF40" s="2621"/>
      <c r="DG40" s="2621"/>
      <c r="DH40" s="2621"/>
      <c r="DI40" s="2621"/>
      <c r="DJ40" s="2621"/>
      <c r="DK40" s="2621"/>
      <c r="DL40" s="2621"/>
      <c r="DM40" s="2621"/>
      <c r="DN40" s="2621"/>
      <c r="DO40" s="799"/>
    </row>
    <row r="41" spans="1:119" ht="17.25" customHeight="1" x14ac:dyDescent="0.2">
      <c r="A41" s="799"/>
      <c r="B41" s="2604"/>
      <c r="C41" s="2605"/>
      <c r="D41" s="2605"/>
      <c r="E41" s="2606"/>
      <c r="F41" s="2613" t="s">
        <v>1331</v>
      </c>
      <c r="G41" s="2614"/>
      <c r="H41" s="885" t="str">
        <f>+CRONOGRAMA!C37</f>
        <v>Has</v>
      </c>
      <c r="I41" s="841">
        <f>+CRONOGRAMA!$E$37+CRONOGRAMA!$I$37+CRONOGRAMA!$M$37</f>
        <v>0</v>
      </c>
      <c r="J41" s="842">
        <v>0</v>
      </c>
      <c r="K41" s="843" t="e">
        <f t="shared" si="52"/>
        <v>#DIV/0!</v>
      </c>
      <c r="L41" s="1077" t="str">
        <f t="shared" si="40"/>
        <v>x</v>
      </c>
      <c r="M41" s="1078">
        <f t="shared" si="41"/>
        <v>0</v>
      </c>
      <c r="N41" s="1079">
        <f t="shared" si="42"/>
        <v>0</v>
      </c>
      <c r="O41" s="2615"/>
      <c r="P41" s="2616"/>
      <c r="Q41" s="2616"/>
      <c r="R41" s="2616"/>
      <c r="S41" s="2616"/>
      <c r="T41" s="2616"/>
      <c r="U41" s="2616"/>
      <c r="V41" s="2616"/>
      <c r="W41" s="2617"/>
      <c r="X41" s="799"/>
      <c r="Y41" s="2613" t="str">
        <f t="shared" si="53"/>
        <v xml:space="preserve">9. Limpias                                                    </v>
      </c>
      <c r="Z41" s="2614"/>
      <c r="AA41" s="885" t="str">
        <f t="shared" si="54"/>
        <v>Has</v>
      </c>
      <c r="AB41" s="841">
        <f>IF((I41-J41)=0,CRONOGRAMA!Q37+CRONOGRAMA!U37+CRONOGRAMA!Y37,CRONOGRAMA!Q37+CRONOGRAMA!U37+CRONOGRAMA!Y37+Seguimiento!I41-Seguimiento!J41)</f>
        <v>0</v>
      </c>
      <c r="AC41" s="842"/>
      <c r="AD41" s="843" t="e">
        <f t="shared" si="55"/>
        <v>#DIV/0!</v>
      </c>
      <c r="AE41" s="1077" t="str">
        <f t="shared" si="43"/>
        <v>x</v>
      </c>
      <c r="AF41" s="1078">
        <f t="shared" si="44"/>
        <v>0</v>
      </c>
      <c r="AG41" s="1079">
        <f t="shared" si="45"/>
        <v>0</v>
      </c>
      <c r="AH41" s="2615"/>
      <c r="AI41" s="2616"/>
      <c r="AJ41" s="2616"/>
      <c r="AK41" s="2616"/>
      <c r="AL41" s="2616"/>
      <c r="AM41" s="2616"/>
      <c r="AN41" s="2616"/>
      <c r="AO41" s="2616"/>
      <c r="AP41" s="2617"/>
      <c r="AQ41" s="799"/>
      <c r="AR41" s="2613" t="str">
        <f t="shared" si="56"/>
        <v xml:space="preserve">9. Limpias                                                    </v>
      </c>
      <c r="AS41" s="2614"/>
      <c r="AT41" s="885" t="str">
        <f t="shared" si="57"/>
        <v>Has</v>
      </c>
      <c r="AU41" s="841">
        <f>IF((AB41-AC41)=0,CRONOGRAMA!AC37+CRONOGRAMA!AG37+CRONOGRAMA!AK37,CRONOGRAMA!AC37+CRONOGRAMA!AG37+CRONOGRAMA!AK37+Seguimiento!AB41-Seguimiento!AC41)</f>
        <v>0</v>
      </c>
      <c r="AV41" s="842"/>
      <c r="AW41" s="843" t="e">
        <f t="shared" si="58"/>
        <v>#DIV/0!</v>
      </c>
      <c r="AX41" s="1077" t="str">
        <f t="shared" si="46"/>
        <v>x</v>
      </c>
      <c r="AY41" s="1078">
        <f t="shared" si="47"/>
        <v>0</v>
      </c>
      <c r="AZ41" s="1079">
        <f t="shared" si="48"/>
        <v>0</v>
      </c>
      <c r="BA41" s="2615"/>
      <c r="BB41" s="2616"/>
      <c r="BC41" s="2616"/>
      <c r="BD41" s="2616"/>
      <c r="BE41" s="2616"/>
      <c r="BF41" s="2616"/>
      <c r="BG41" s="2616"/>
      <c r="BH41" s="2616"/>
      <c r="BI41" s="2617"/>
      <c r="BJ41" s="799"/>
      <c r="BK41" s="2613" t="str">
        <f t="shared" si="59"/>
        <v xml:space="preserve">9. Limpias                                                    </v>
      </c>
      <c r="BL41" s="2614"/>
      <c r="BM41" s="885" t="str">
        <f t="shared" si="60"/>
        <v>Has</v>
      </c>
      <c r="BN41" s="841">
        <f>IF((AU41-AV41)=0,CRONOGRAMA!AO37+CRONOGRAMA!AS37+CRONOGRAMA!AW37,CRONOGRAMA!AO37+CRONOGRAMA!AS37+CRONOGRAMA!AW37+AU41-AV41)</f>
        <v>0</v>
      </c>
      <c r="BO41" s="842"/>
      <c r="BP41" s="843" t="e">
        <f t="shared" si="61"/>
        <v>#DIV/0!</v>
      </c>
      <c r="BQ41" s="1077" t="str">
        <f t="shared" si="49"/>
        <v>x</v>
      </c>
      <c r="BR41" s="1078">
        <f t="shared" si="50"/>
        <v>0</v>
      </c>
      <c r="BS41" s="1079">
        <f t="shared" si="51"/>
        <v>0</v>
      </c>
      <c r="BT41" s="2615"/>
      <c r="BU41" s="2616"/>
      <c r="BV41" s="2616"/>
      <c r="BW41" s="2616"/>
      <c r="BX41" s="2616"/>
      <c r="BY41" s="2616"/>
      <c r="BZ41" s="2616"/>
      <c r="CA41" s="2616"/>
      <c r="CB41" s="2617"/>
      <c r="CC41" s="799"/>
      <c r="CD41" s="2620"/>
      <c r="CE41" s="2620"/>
      <c r="CF41" s="847"/>
      <c r="CG41" s="848"/>
      <c r="CH41" s="849"/>
      <c r="CI41" s="850"/>
      <c r="CJ41" s="851"/>
      <c r="CK41" s="851"/>
      <c r="CL41" s="851"/>
      <c r="CM41" s="2621"/>
      <c r="CN41" s="2621"/>
      <c r="CO41" s="2621"/>
      <c r="CP41" s="2621"/>
      <c r="CQ41" s="2621"/>
      <c r="CR41" s="2621"/>
      <c r="CS41" s="2621"/>
      <c r="CT41" s="2621"/>
      <c r="CU41" s="2621"/>
      <c r="CV41" s="799"/>
      <c r="CW41" s="2620"/>
      <c r="CX41" s="2620"/>
      <c r="CY41" s="847"/>
      <c r="CZ41" s="848"/>
      <c r="DA41" s="849"/>
      <c r="DB41" s="850"/>
      <c r="DC41" s="851"/>
      <c r="DD41" s="851"/>
      <c r="DE41" s="851"/>
      <c r="DF41" s="2621"/>
      <c r="DG41" s="2621"/>
      <c r="DH41" s="2621"/>
      <c r="DI41" s="2621"/>
      <c r="DJ41" s="2621"/>
      <c r="DK41" s="2621"/>
      <c r="DL41" s="2621"/>
      <c r="DM41" s="2621"/>
      <c r="DN41" s="2621"/>
      <c r="DO41" s="799"/>
    </row>
    <row r="42" spans="1:119" ht="17.25" customHeight="1" thickBot="1" x14ac:dyDescent="0.25">
      <c r="A42" s="799"/>
      <c r="B42" s="2604"/>
      <c r="C42" s="2605"/>
      <c r="D42" s="2605"/>
      <c r="E42" s="2606"/>
      <c r="F42" s="2613" t="s">
        <v>1332</v>
      </c>
      <c r="G42" s="2614"/>
      <c r="H42" s="840" t="str">
        <f>+CRONOGRAMA!C38</f>
        <v>Valor  $</v>
      </c>
      <c r="I42" s="841">
        <f>+CRONOGRAMA!$E$38+CRONOGRAMA!$I$38+CRONOGRAMA!$M$38</f>
        <v>0</v>
      </c>
      <c r="J42" s="842">
        <v>0</v>
      </c>
      <c r="K42" s="843" t="e">
        <f t="shared" si="52"/>
        <v>#DIV/0!</v>
      </c>
      <c r="L42" s="1080" t="str">
        <f t="shared" si="40"/>
        <v>x</v>
      </c>
      <c r="M42" s="1081">
        <f t="shared" si="41"/>
        <v>0</v>
      </c>
      <c r="N42" s="1082">
        <f t="shared" si="42"/>
        <v>0</v>
      </c>
      <c r="O42" s="2615"/>
      <c r="P42" s="2616"/>
      <c r="Q42" s="2616"/>
      <c r="R42" s="2616"/>
      <c r="S42" s="2616"/>
      <c r="T42" s="2616"/>
      <c r="U42" s="2616"/>
      <c r="V42" s="2616"/>
      <c r="W42" s="2617"/>
      <c r="X42" s="799"/>
      <c r="Y42" s="2613" t="str">
        <f t="shared" si="53"/>
        <v xml:space="preserve">10. Pago de Mano de obra                      </v>
      </c>
      <c r="Z42" s="2614"/>
      <c r="AA42" s="840" t="str">
        <f t="shared" si="54"/>
        <v>Valor  $</v>
      </c>
      <c r="AB42" s="841">
        <f>IF((I42-J42)=0,CRONOGRAMA!Q38+CRONOGRAMA!U38+CRONOGRAMA!Y38,CRONOGRAMA!Q38+CRONOGRAMA!U38+CRONOGRAMA!Y38+Seguimiento!I42-Seguimiento!J42)</f>
        <v>0</v>
      </c>
      <c r="AC42" s="842"/>
      <c r="AD42" s="843" t="e">
        <f t="shared" si="55"/>
        <v>#DIV/0!</v>
      </c>
      <c r="AE42" s="1080" t="str">
        <f t="shared" si="43"/>
        <v>x</v>
      </c>
      <c r="AF42" s="1081">
        <f t="shared" si="44"/>
        <v>0</v>
      </c>
      <c r="AG42" s="1082">
        <f t="shared" si="45"/>
        <v>0</v>
      </c>
      <c r="AH42" s="2615"/>
      <c r="AI42" s="2616"/>
      <c r="AJ42" s="2616"/>
      <c r="AK42" s="2616"/>
      <c r="AL42" s="2616"/>
      <c r="AM42" s="2616"/>
      <c r="AN42" s="2616"/>
      <c r="AO42" s="2616"/>
      <c r="AP42" s="2617"/>
      <c r="AQ42" s="799"/>
      <c r="AR42" s="2613" t="str">
        <f t="shared" si="56"/>
        <v xml:space="preserve">10. Pago de Mano de obra                      </v>
      </c>
      <c r="AS42" s="2614"/>
      <c r="AT42" s="840" t="str">
        <f t="shared" ref="AT42:AT46" si="62">AA42</f>
        <v>Valor  $</v>
      </c>
      <c r="AU42" s="841">
        <f>IF((AB42-AC42)=0,CRONOGRAMA!AC38+CRONOGRAMA!AG38+CRONOGRAMA!AK38,CRONOGRAMA!AC38+CRONOGRAMA!AG38+CRONOGRAMA!AK38+Seguimiento!AB42-Seguimiento!AC42)</f>
        <v>0</v>
      </c>
      <c r="AV42" s="842"/>
      <c r="AW42" s="843" t="e">
        <f t="shared" si="58"/>
        <v>#DIV/0!</v>
      </c>
      <c r="AX42" s="1080" t="str">
        <f t="shared" si="46"/>
        <v>x</v>
      </c>
      <c r="AY42" s="1081">
        <f t="shared" si="47"/>
        <v>0</v>
      </c>
      <c r="AZ42" s="1082">
        <f t="shared" si="48"/>
        <v>0</v>
      </c>
      <c r="BA42" s="2615"/>
      <c r="BB42" s="2616"/>
      <c r="BC42" s="2616"/>
      <c r="BD42" s="2616"/>
      <c r="BE42" s="2616"/>
      <c r="BF42" s="2616"/>
      <c r="BG42" s="2616"/>
      <c r="BH42" s="2616"/>
      <c r="BI42" s="2617"/>
      <c r="BJ42" s="799"/>
      <c r="BK42" s="2613" t="str">
        <f t="shared" si="59"/>
        <v xml:space="preserve">10. Pago de Mano de obra                      </v>
      </c>
      <c r="BL42" s="2614"/>
      <c r="BM42" s="840" t="str">
        <f t="shared" ref="BM42:BM46" si="63">AT42</f>
        <v>Valor  $</v>
      </c>
      <c r="BN42" s="841">
        <f>IF((AU42-AV42)=0,CRONOGRAMA!AO38+CRONOGRAMA!AS38+CRONOGRAMA!AW38,CRONOGRAMA!AO38+CRONOGRAMA!AS38+CRONOGRAMA!AW38+AU42-AV42)</f>
        <v>0</v>
      </c>
      <c r="BO42" s="842"/>
      <c r="BP42" s="843" t="e">
        <f t="shared" si="61"/>
        <v>#DIV/0!</v>
      </c>
      <c r="BQ42" s="1080" t="str">
        <f t="shared" si="49"/>
        <v>x</v>
      </c>
      <c r="BR42" s="1081">
        <f t="shared" si="50"/>
        <v>0</v>
      </c>
      <c r="BS42" s="1082">
        <f t="shared" si="51"/>
        <v>0</v>
      </c>
      <c r="BT42" s="2615"/>
      <c r="BU42" s="2616"/>
      <c r="BV42" s="2616"/>
      <c r="BW42" s="2616"/>
      <c r="BX42" s="2616"/>
      <c r="BY42" s="2616"/>
      <c r="BZ42" s="2616"/>
      <c r="CA42" s="2616"/>
      <c r="CB42" s="2617"/>
      <c r="CC42" s="799"/>
      <c r="CD42" s="2620"/>
      <c r="CE42" s="2620"/>
      <c r="CF42" s="847"/>
      <c r="CG42" s="848"/>
      <c r="CH42" s="849"/>
      <c r="CI42" s="850"/>
      <c r="CJ42" s="851"/>
      <c r="CK42" s="851"/>
      <c r="CL42" s="851"/>
      <c r="CM42" s="2621"/>
      <c r="CN42" s="2621"/>
      <c r="CO42" s="2621"/>
      <c r="CP42" s="2621"/>
      <c r="CQ42" s="2621"/>
      <c r="CR42" s="2621"/>
      <c r="CS42" s="2621"/>
      <c r="CT42" s="2621"/>
      <c r="CU42" s="2621"/>
      <c r="CV42" s="799"/>
      <c r="CW42" s="2620"/>
      <c r="CX42" s="2620"/>
      <c r="CY42" s="847"/>
      <c r="CZ42" s="848"/>
      <c r="DA42" s="849"/>
      <c r="DB42" s="850"/>
      <c r="DC42" s="851"/>
      <c r="DD42" s="851"/>
      <c r="DE42" s="851"/>
      <c r="DF42" s="2621"/>
      <c r="DG42" s="2621"/>
      <c r="DH42" s="2621"/>
      <c r="DI42" s="2621"/>
      <c r="DJ42" s="2621"/>
      <c r="DK42" s="2621"/>
      <c r="DL42" s="2621"/>
      <c r="DM42" s="2621"/>
      <c r="DN42" s="2621"/>
      <c r="DO42" s="799"/>
    </row>
    <row r="43" spans="1:119" ht="0.6" customHeight="1" thickTop="1" x14ac:dyDescent="0.2">
      <c r="A43" s="799"/>
      <c r="B43" s="2604"/>
      <c r="C43" s="2605"/>
      <c r="D43" s="2605"/>
      <c r="E43" s="2606"/>
      <c r="F43" s="2613"/>
      <c r="G43" s="2614"/>
      <c r="H43" s="840"/>
      <c r="I43" s="841">
        <f>ESTABLECIMIENTO!F30</f>
        <v>0</v>
      </c>
      <c r="J43" s="842">
        <v>0</v>
      </c>
      <c r="K43" s="843" t="e">
        <f t="shared" si="52"/>
        <v>#DIV/0!</v>
      </c>
      <c r="L43" s="1083"/>
      <c r="M43" s="1084"/>
      <c r="N43" s="1085"/>
      <c r="O43" s="2615"/>
      <c r="P43" s="2616"/>
      <c r="Q43" s="2616"/>
      <c r="R43" s="2616"/>
      <c r="S43" s="2616"/>
      <c r="T43" s="2616"/>
      <c r="U43" s="2616"/>
      <c r="V43" s="2616"/>
      <c r="W43" s="2617"/>
      <c r="X43" s="799"/>
      <c r="Y43" s="2613">
        <f t="shared" si="53"/>
        <v>0</v>
      </c>
      <c r="Z43" s="2614"/>
      <c r="AA43" s="840">
        <f t="shared" si="54"/>
        <v>0</v>
      </c>
      <c r="AB43" s="841">
        <f t="shared" ref="AB43:AB56" si="64">+I43-J43</f>
        <v>0</v>
      </c>
      <c r="AC43" s="842"/>
      <c r="AD43" s="843" t="e">
        <f t="shared" si="55"/>
        <v>#DIV/0!</v>
      </c>
      <c r="AE43" s="1083"/>
      <c r="AF43" s="1084"/>
      <c r="AG43" s="1085"/>
      <c r="AH43" s="2615"/>
      <c r="AI43" s="2616"/>
      <c r="AJ43" s="2616"/>
      <c r="AK43" s="2616"/>
      <c r="AL43" s="2616"/>
      <c r="AM43" s="2616"/>
      <c r="AN43" s="2616"/>
      <c r="AO43" s="2616"/>
      <c r="AP43" s="2617"/>
      <c r="AQ43" s="799"/>
      <c r="AR43" s="2613">
        <f t="shared" si="56"/>
        <v>0</v>
      </c>
      <c r="AS43" s="2614"/>
      <c r="AT43" s="840">
        <f t="shared" si="62"/>
        <v>0</v>
      </c>
      <c r="AU43" s="841">
        <f t="shared" ref="AU43:AU56" si="65">+I43-J43-AC43</f>
        <v>0</v>
      </c>
      <c r="AV43" s="842"/>
      <c r="AW43" s="843" t="e">
        <f t="shared" si="58"/>
        <v>#DIV/0!</v>
      </c>
      <c r="AX43" s="855"/>
      <c r="AY43" s="856"/>
      <c r="AZ43" s="857"/>
      <c r="BA43" s="2615"/>
      <c r="BB43" s="2616"/>
      <c r="BC43" s="2616"/>
      <c r="BD43" s="2616"/>
      <c r="BE43" s="2616"/>
      <c r="BF43" s="2616"/>
      <c r="BG43" s="2616"/>
      <c r="BH43" s="2616"/>
      <c r="BI43" s="2617"/>
      <c r="BJ43" s="799"/>
      <c r="BK43" s="2613">
        <f t="shared" si="59"/>
        <v>0</v>
      </c>
      <c r="BL43" s="2614"/>
      <c r="BM43" s="840">
        <f t="shared" si="63"/>
        <v>0</v>
      </c>
      <c r="BN43" s="841">
        <f t="shared" ref="BN43:BN56" si="66">+I43-J43-AC43-AV43</f>
        <v>0</v>
      </c>
      <c r="BO43" s="842"/>
      <c r="BP43" s="843" t="e">
        <f t="shared" si="61"/>
        <v>#DIV/0!</v>
      </c>
      <c r="BQ43" s="1083"/>
      <c r="BR43" s="1084"/>
      <c r="BS43" s="1085"/>
      <c r="BT43" s="2615"/>
      <c r="BU43" s="2616"/>
      <c r="BV43" s="2616"/>
      <c r="BW43" s="2616"/>
      <c r="BX43" s="2616"/>
      <c r="BY43" s="2616"/>
      <c r="BZ43" s="2616"/>
      <c r="CA43" s="2616"/>
      <c r="CB43" s="2617"/>
      <c r="CC43" s="799"/>
      <c r="CD43" s="2620"/>
      <c r="CE43" s="2620"/>
      <c r="CF43" s="847"/>
      <c r="CG43" s="848"/>
      <c r="CH43" s="849"/>
      <c r="CI43" s="850"/>
      <c r="CJ43" s="851"/>
      <c r="CK43" s="851"/>
      <c r="CL43" s="851"/>
      <c r="CM43" s="2621"/>
      <c r="CN43" s="2621"/>
      <c r="CO43" s="2621"/>
      <c r="CP43" s="2621"/>
      <c r="CQ43" s="2621"/>
      <c r="CR43" s="2621"/>
      <c r="CS43" s="2621"/>
      <c r="CT43" s="2621"/>
      <c r="CU43" s="2621"/>
      <c r="CV43" s="799"/>
      <c r="CW43" s="2620"/>
      <c r="CX43" s="2620"/>
      <c r="CY43" s="847"/>
      <c r="CZ43" s="848"/>
      <c r="DA43" s="849"/>
      <c r="DB43" s="850"/>
      <c r="DC43" s="851"/>
      <c r="DD43" s="851"/>
      <c r="DE43" s="851"/>
      <c r="DF43" s="2621"/>
      <c r="DG43" s="2621"/>
      <c r="DH43" s="2621"/>
      <c r="DI43" s="2621"/>
      <c r="DJ43" s="2621"/>
      <c r="DK43" s="2621"/>
      <c r="DL43" s="2621"/>
      <c r="DM43" s="2621"/>
      <c r="DN43" s="2621"/>
      <c r="DO43" s="799"/>
    </row>
    <row r="44" spans="1:119" ht="0.6" customHeight="1" x14ac:dyDescent="0.2">
      <c r="A44" s="799"/>
      <c r="B44" s="2604"/>
      <c r="C44" s="2605"/>
      <c r="D44" s="2605"/>
      <c r="E44" s="2606"/>
      <c r="F44" s="2613"/>
      <c r="G44" s="2614"/>
      <c r="H44" s="840"/>
      <c r="I44" s="841">
        <f>ESTABLECIMIENTO!F31</f>
        <v>0</v>
      </c>
      <c r="J44" s="842">
        <v>0</v>
      </c>
      <c r="K44" s="843" t="e">
        <f t="shared" si="52"/>
        <v>#DIV/0!</v>
      </c>
      <c r="L44" s="1077"/>
      <c r="M44" s="1078"/>
      <c r="N44" s="1079"/>
      <c r="O44" s="2615"/>
      <c r="P44" s="2616"/>
      <c r="Q44" s="2616"/>
      <c r="R44" s="2616"/>
      <c r="S44" s="2616"/>
      <c r="T44" s="2616"/>
      <c r="U44" s="2616"/>
      <c r="V44" s="2616"/>
      <c r="W44" s="2617"/>
      <c r="X44" s="799"/>
      <c r="Y44" s="2613">
        <f t="shared" si="53"/>
        <v>0</v>
      </c>
      <c r="Z44" s="2614"/>
      <c r="AA44" s="840">
        <f t="shared" si="54"/>
        <v>0</v>
      </c>
      <c r="AB44" s="841">
        <f t="shared" si="64"/>
        <v>0</v>
      </c>
      <c r="AC44" s="842"/>
      <c r="AD44" s="843" t="e">
        <f t="shared" si="55"/>
        <v>#DIV/0!</v>
      </c>
      <c r="AE44" s="1077"/>
      <c r="AF44" s="1078"/>
      <c r="AG44" s="1079"/>
      <c r="AH44" s="2615"/>
      <c r="AI44" s="2616"/>
      <c r="AJ44" s="2616"/>
      <c r="AK44" s="2616"/>
      <c r="AL44" s="2616"/>
      <c r="AM44" s="2616"/>
      <c r="AN44" s="2616"/>
      <c r="AO44" s="2616"/>
      <c r="AP44" s="2617"/>
      <c r="AQ44" s="799"/>
      <c r="AR44" s="2613">
        <f t="shared" si="56"/>
        <v>0</v>
      </c>
      <c r="AS44" s="2614"/>
      <c r="AT44" s="840">
        <f t="shared" si="62"/>
        <v>0</v>
      </c>
      <c r="AU44" s="841">
        <f t="shared" si="65"/>
        <v>0</v>
      </c>
      <c r="AV44" s="842"/>
      <c r="AW44" s="843" t="e">
        <f t="shared" si="58"/>
        <v>#DIV/0!</v>
      </c>
      <c r="AX44" s="844"/>
      <c r="AY44" s="845"/>
      <c r="AZ44" s="846"/>
      <c r="BA44" s="2615"/>
      <c r="BB44" s="2616"/>
      <c r="BC44" s="2616"/>
      <c r="BD44" s="2616"/>
      <c r="BE44" s="2616"/>
      <c r="BF44" s="2616"/>
      <c r="BG44" s="2616"/>
      <c r="BH44" s="2616"/>
      <c r="BI44" s="2617"/>
      <c r="BJ44" s="799"/>
      <c r="BK44" s="2613">
        <f t="shared" si="59"/>
        <v>0</v>
      </c>
      <c r="BL44" s="2614"/>
      <c r="BM44" s="840">
        <f t="shared" si="63"/>
        <v>0</v>
      </c>
      <c r="BN44" s="841">
        <f t="shared" si="66"/>
        <v>0</v>
      </c>
      <c r="BO44" s="842"/>
      <c r="BP44" s="843" t="e">
        <f t="shared" si="61"/>
        <v>#DIV/0!</v>
      </c>
      <c r="BQ44" s="1077"/>
      <c r="BR44" s="1078"/>
      <c r="BS44" s="1079"/>
      <c r="BT44" s="2615"/>
      <c r="BU44" s="2616"/>
      <c r="BV44" s="2616"/>
      <c r="BW44" s="2616"/>
      <c r="BX44" s="2616"/>
      <c r="BY44" s="2616"/>
      <c r="BZ44" s="2616"/>
      <c r="CA44" s="2616"/>
      <c r="CB44" s="2617"/>
      <c r="CC44" s="799"/>
      <c r="CD44" s="2620"/>
      <c r="CE44" s="2620"/>
      <c r="CF44" s="847"/>
      <c r="CG44" s="867"/>
      <c r="CH44" s="849"/>
      <c r="CI44" s="850"/>
      <c r="CJ44" s="851"/>
      <c r="CK44" s="851"/>
      <c r="CL44" s="851"/>
      <c r="CM44" s="2621"/>
      <c r="CN44" s="2621"/>
      <c r="CO44" s="2621"/>
      <c r="CP44" s="2621"/>
      <c r="CQ44" s="2621"/>
      <c r="CR44" s="2621"/>
      <c r="CS44" s="2621"/>
      <c r="CT44" s="2621"/>
      <c r="CU44" s="2621"/>
      <c r="CV44" s="799"/>
      <c r="CW44" s="2620"/>
      <c r="CX44" s="2620"/>
      <c r="CY44" s="847"/>
      <c r="CZ44" s="867"/>
      <c r="DA44" s="849"/>
      <c r="DB44" s="850"/>
      <c r="DC44" s="851"/>
      <c r="DD44" s="851"/>
      <c r="DE44" s="851"/>
      <c r="DF44" s="2621"/>
      <c r="DG44" s="2621"/>
      <c r="DH44" s="2621"/>
      <c r="DI44" s="2621"/>
      <c r="DJ44" s="2621"/>
      <c r="DK44" s="2621"/>
      <c r="DL44" s="2621"/>
      <c r="DM44" s="2621"/>
      <c r="DN44" s="2621"/>
      <c r="DO44" s="799"/>
    </row>
    <row r="45" spans="1:119" ht="0.6" customHeight="1" x14ac:dyDescent="0.2">
      <c r="A45" s="799"/>
      <c r="B45" s="2604"/>
      <c r="C45" s="2605"/>
      <c r="D45" s="2605"/>
      <c r="E45" s="2606"/>
      <c r="F45" s="2613"/>
      <c r="G45" s="2614"/>
      <c r="H45" s="840"/>
      <c r="I45" s="841"/>
      <c r="J45" s="842"/>
      <c r="K45" s="843" t="e">
        <f t="shared" si="52"/>
        <v>#DIV/0!</v>
      </c>
      <c r="L45" s="1077"/>
      <c r="M45" s="1078"/>
      <c r="N45" s="1079"/>
      <c r="O45" s="2615"/>
      <c r="P45" s="2616"/>
      <c r="Q45" s="2616"/>
      <c r="R45" s="2616"/>
      <c r="S45" s="2616"/>
      <c r="T45" s="2616"/>
      <c r="U45" s="2616"/>
      <c r="V45" s="2616"/>
      <c r="W45" s="2617"/>
      <c r="X45" s="799"/>
      <c r="Y45" s="2613">
        <f t="shared" si="53"/>
        <v>0</v>
      </c>
      <c r="Z45" s="2614"/>
      <c r="AA45" s="840">
        <f t="shared" si="54"/>
        <v>0</v>
      </c>
      <c r="AB45" s="841">
        <f t="shared" si="64"/>
        <v>0</v>
      </c>
      <c r="AC45" s="842"/>
      <c r="AD45" s="843" t="e">
        <f t="shared" si="55"/>
        <v>#DIV/0!</v>
      </c>
      <c r="AE45" s="1077"/>
      <c r="AF45" s="1078"/>
      <c r="AG45" s="1079"/>
      <c r="AH45" s="2615"/>
      <c r="AI45" s="2616"/>
      <c r="AJ45" s="2616"/>
      <c r="AK45" s="2616"/>
      <c r="AL45" s="2616"/>
      <c r="AM45" s="2616"/>
      <c r="AN45" s="2616"/>
      <c r="AO45" s="2616"/>
      <c r="AP45" s="2617"/>
      <c r="AQ45" s="799"/>
      <c r="AR45" s="2613">
        <f t="shared" si="56"/>
        <v>0</v>
      </c>
      <c r="AS45" s="2614"/>
      <c r="AT45" s="840">
        <f t="shared" si="62"/>
        <v>0</v>
      </c>
      <c r="AU45" s="841">
        <f t="shared" si="65"/>
        <v>0</v>
      </c>
      <c r="AV45" s="842"/>
      <c r="AW45" s="843" t="e">
        <f t="shared" si="58"/>
        <v>#DIV/0!</v>
      </c>
      <c r="AX45" s="844"/>
      <c r="AY45" s="845"/>
      <c r="AZ45" s="846"/>
      <c r="BA45" s="2615"/>
      <c r="BB45" s="2616"/>
      <c r="BC45" s="2616"/>
      <c r="BD45" s="2616"/>
      <c r="BE45" s="2616"/>
      <c r="BF45" s="2616"/>
      <c r="BG45" s="2616"/>
      <c r="BH45" s="2616"/>
      <c r="BI45" s="2617"/>
      <c r="BJ45" s="799"/>
      <c r="BK45" s="2613">
        <f t="shared" si="59"/>
        <v>0</v>
      </c>
      <c r="BL45" s="2614"/>
      <c r="BM45" s="840">
        <f t="shared" si="63"/>
        <v>0</v>
      </c>
      <c r="BN45" s="841">
        <f t="shared" si="66"/>
        <v>0</v>
      </c>
      <c r="BO45" s="842"/>
      <c r="BP45" s="843" t="e">
        <f t="shared" si="61"/>
        <v>#DIV/0!</v>
      </c>
      <c r="BQ45" s="1077"/>
      <c r="BR45" s="1078"/>
      <c r="BS45" s="1079"/>
      <c r="BT45" s="2615"/>
      <c r="BU45" s="2616"/>
      <c r="BV45" s="2616"/>
      <c r="BW45" s="2616"/>
      <c r="BX45" s="2616"/>
      <c r="BY45" s="2616"/>
      <c r="BZ45" s="2616"/>
      <c r="CA45" s="2616"/>
      <c r="CB45" s="2617"/>
      <c r="CC45" s="799"/>
      <c r="CD45" s="2620"/>
      <c r="CE45" s="2620"/>
      <c r="CF45" s="847"/>
      <c r="CG45" s="848"/>
      <c r="CH45" s="849"/>
      <c r="CI45" s="850"/>
      <c r="CJ45" s="851"/>
      <c r="CK45" s="851"/>
      <c r="CL45" s="851"/>
      <c r="CM45" s="2621"/>
      <c r="CN45" s="2621"/>
      <c r="CO45" s="2621"/>
      <c r="CP45" s="2621"/>
      <c r="CQ45" s="2621"/>
      <c r="CR45" s="2621"/>
      <c r="CS45" s="2621"/>
      <c r="CT45" s="2621"/>
      <c r="CU45" s="2621"/>
      <c r="CV45" s="799"/>
      <c r="CW45" s="2620"/>
      <c r="CX45" s="2620"/>
      <c r="CY45" s="847"/>
      <c r="CZ45" s="848"/>
      <c r="DA45" s="849"/>
      <c r="DB45" s="850"/>
      <c r="DC45" s="851"/>
      <c r="DD45" s="851"/>
      <c r="DE45" s="851"/>
      <c r="DF45" s="2621"/>
      <c r="DG45" s="2621"/>
      <c r="DH45" s="2621"/>
      <c r="DI45" s="2621"/>
      <c r="DJ45" s="2621"/>
      <c r="DK45" s="2621"/>
      <c r="DL45" s="2621"/>
      <c r="DM45" s="2621"/>
      <c r="DN45" s="2621"/>
      <c r="DO45" s="799"/>
    </row>
    <row r="46" spans="1:119" ht="0.6" customHeight="1" x14ac:dyDescent="0.2">
      <c r="A46" s="799"/>
      <c r="B46" s="2604"/>
      <c r="C46" s="2605"/>
      <c r="D46" s="2605"/>
      <c r="E46" s="2606"/>
      <c r="F46" s="2613"/>
      <c r="G46" s="2614"/>
      <c r="H46" s="840"/>
      <c r="I46" s="841">
        <f>ESTABLECIMIENTO!G40</f>
        <v>0</v>
      </c>
      <c r="J46" s="842">
        <v>0</v>
      </c>
      <c r="K46" s="843" t="e">
        <f t="shared" si="52"/>
        <v>#DIV/0!</v>
      </c>
      <c r="L46" s="1077"/>
      <c r="M46" s="1078"/>
      <c r="N46" s="1079"/>
      <c r="O46" s="2615"/>
      <c r="P46" s="2616"/>
      <c r="Q46" s="2616"/>
      <c r="R46" s="2616"/>
      <c r="S46" s="2616"/>
      <c r="T46" s="2616"/>
      <c r="U46" s="2616"/>
      <c r="V46" s="2616"/>
      <c r="W46" s="2617"/>
      <c r="X46" s="799"/>
      <c r="Y46" s="2613">
        <f t="shared" si="53"/>
        <v>0</v>
      </c>
      <c r="Z46" s="2614"/>
      <c r="AA46" s="840">
        <f t="shared" si="54"/>
        <v>0</v>
      </c>
      <c r="AB46" s="841">
        <f t="shared" si="64"/>
        <v>0</v>
      </c>
      <c r="AC46" s="842"/>
      <c r="AD46" s="843" t="e">
        <f t="shared" si="55"/>
        <v>#DIV/0!</v>
      </c>
      <c r="AE46" s="1077"/>
      <c r="AF46" s="1078"/>
      <c r="AG46" s="1079"/>
      <c r="AH46" s="2615"/>
      <c r="AI46" s="2616"/>
      <c r="AJ46" s="2616"/>
      <c r="AK46" s="2616"/>
      <c r="AL46" s="2616"/>
      <c r="AM46" s="2616"/>
      <c r="AN46" s="2616"/>
      <c r="AO46" s="2616"/>
      <c r="AP46" s="2617"/>
      <c r="AQ46" s="799"/>
      <c r="AR46" s="2613">
        <f t="shared" si="56"/>
        <v>0</v>
      </c>
      <c r="AS46" s="2614"/>
      <c r="AT46" s="840">
        <f t="shared" si="62"/>
        <v>0</v>
      </c>
      <c r="AU46" s="841">
        <f t="shared" si="65"/>
        <v>0</v>
      </c>
      <c r="AV46" s="842"/>
      <c r="AW46" s="843" t="e">
        <f t="shared" si="58"/>
        <v>#DIV/0!</v>
      </c>
      <c r="AX46" s="844"/>
      <c r="AY46" s="845"/>
      <c r="AZ46" s="846"/>
      <c r="BA46" s="2615"/>
      <c r="BB46" s="2616"/>
      <c r="BC46" s="2616"/>
      <c r="BD46" s="2616"/>
      <c r="BE46" s="2616"/>
      <c r="BF46" s="2616"/>
      <c r="BG46" s="2616"/>
      <c r="BH46" s="2616"/>
      <c r="BI46" s="2617"/>
      <c r="BJ46" s="799"/>
      <c r="BK46" s="2613">
        <f t="shared" si="59"/>
        <v>0</v>
      </c>
      <c r="BL46" s="2614"/>
      <c r="BM46" s="840">
        <f t="shared" si="63"/>
        <v>0</v>
      </c>
      <c r="BN46" s="841">
        <f t="shared" si="66"/>
        <v>0</v>
      </c>
      <c r="BO46" s="842"/>
      <c r="BP46" s="843" t="e">
        <f t="shared" si="61"/>
        <v>#DIV/0!</v>
      </c>
      <c r="BQ46" s="1077"/>
      <c r="BR46" s="1078"/>
      <c r="BS46" s="1079"/>
      <c r="BT46" s="2615"/>
      <c r="BU46" s="2616"/>
      <c r="BV46" s="2616"/>
      <c r="BW46" s="2616"/>
      <c r="BX46" s="2616"/>
      <c r="BY46" s="2616"/>
      <c r="BZ46" s="2616"/>
      <c r="CA46" s="2616"/>
      <c r="CB46" s="2617"/>
      <c r="CC46" s="799"/>
      <c r="CD46" s="2620"/>
      <c r="CE46" s="2620"/>
      <c r="CF46" s="847"/>
      <c r="CG46" s="848"/>
      <c r="CH46" s="849"/>
      <c r="CI46" s="850"/>
      <c r="CJ46" s="851"/>
      <c r="CK46" s="851"/>
      <c r="CL46" s="851"/>
      <c r="CM46" s="2621"/>
      <c r="CN46" s="2621"/>
      <c r="CO46" s="2621"/>
      <c r="CP46" s="2621"/>
      <c r="CQ46" s="2621"/>
      <c r="CR46" s="2621"/>
      <c r="CS46" s="2621"/>
      <c r="CT46" s="2621"/>
      <c r="CU46" s="2621"/>
      <c r="CV46" s="799"/>
      <c r="CW46" s="2620"/>
      <c r="CX46" s="2620"/>
      <c r="CY46" s="847"/>
      <c r="CZ46" s="848"/>
      <c r="DA46" s="849"/>
      <c r="DB46" s="850"/>
      <c r="DC46" s="851"/>
      <c r="DD46" s="851"/>
      <c r="DE46" s="851"/>
      <c r="DF46" s="2621"/>
      <c r="DG46" s="2621"/>
      <c r="DH46" s="2621"/>
      <c r="DI46" s="2621"/>
      <c r="DJ46" s="2621"/>
      <c r="DK46" s="2621"/>
      <c r="DL46" s="2621"/>
      <c r="DM46" s="2621"/>
      <c r="DN46" s="2621"/>
      <c r="DO46" s="799"/>
    </row>
    <row r="47" spans="1:119" ht="0.6" customHeight="1" x14ac:dyDescent="0.2">
      <c r="A47" s="799"/>
      <c r="B47" s="2604"/>
      <c r="C47" s="2605"/>
      <c r="D47" s="2605"/>
      <c r="E47" s="2606"/>
      <c r="F47" s="2613"/>
      <c r="G47" s="2614"/>
      <c r="H47" s="840"/>
      <c r="I47" s="841"/>
      <c r="J47" s="842">
        <v>0</v>
      </c>
      <c r="K47" s="843" t="e">
        <f>J47/I47</f>
        <v>#DIV/0!</v>
      </c>
      <c r="L47" s="1077"/>
      <c r="M47" s="1078"/>
      <c r="N47" s="1086"/>
      <c r="O47" s="2615"/>
      <c r="P47" s="2616"/>
      <c r="Q47" s="2616"/>
      <c r="R47" s="2616"/>
      <c r="S47" s="2616"/>
      <c r="T47" s="2616"/>
      <c r="U47" s="2616"/>
      <c r="V47" s="2616"/>
      <c r="W47" s="2617"/>
      <c r="X47" s="799"/>
      <c r="Y47" s="2613">
        <f>F47</f>
        <v>0</v>
      </c>
      <c r="Z47" s="2614"/>
      <c r="AA47" s="840">
        <f>H47</f>
        <v>0</v>
      </c>
      <c r="AB47" s="841"/>
      <c r="AC47" s="842"/>
      <c r="AD47" s="843" t="e">
        <f>AC47/AB47</f>
        <v>#DIV/0!</v>
      </c>
      <c r="AE47" s="1077"/>
      <c r="AF47" s="1078"/>
      <c r="AG47" s="1086"/>
      <c r="AH47" s="2615"/>
      <c r="AI47" s="2616"/>
      <c r="AJ47" s="2616"/>
      <c r="AK47" s="2616"/>
      <c r="AL47" s="2616"/>
      <c r="AM47" s="2616"/>
      <c r="AN47" s="2616"/>
      <c r="AO47" s="2616"/>
      <c r="AP47" s="2617"/>
      <c r="AQ47" s="799"/>
      <c r="AR47" s="2613">
        <f>Y47</f>
        <v>0</v>
      </c>
      <c r="AS47" s="2614"/>
      <c r="AT47" s="840">
        <f>AA47</f>
        <v>0</v>
      </c>
      <c r="AU47" s="841"/>
      <c r="AV47" s="842"/>
      <c r="AW47" s="843" t="e">
        <f>AV47/AU47</f>
        <v>#DIV/0!</v>
      </c>
      <c r="AX47" s="844"/>
      <c r="AY47" s="845"/>
      <c r="AZ47" s="865"/>
      <c r="BA47" s="2615"/>
      <c r="BB47" s="2616"/>
      <c r="BC47" s="2616"/>
      <c r="BD47" s="2616"/>
      <c r="BE47" s="2616"/>
      <c r="BF47" s="2616"/>
      <c r="BG47" s="2616"/>
      <c r="BH47" s="2616"/>
      <c r="BI47" s="2617"/>
      <c r="BJ47" s="799"/>
      <c r="BK47" s="2613">
        <f>AR47</f>
        <v>0</v>
      </c>
      <c r="BL47" s="2614"/>
      <c r="BM47" s="840">
        <f>AT47</f>
        <v>0</v>
      </c>
      <c r="BN47" s="841"/>
      <c r="BO47" s="842"/>
      <c r="BP47" s="843" t="e">
        <f>BO47/BN47</f>
        <v>#DIV/0!</v>
      </c>
      <c r="BQ47" s="1077"/>
      <c r="BR47" s="1078"/>
      <c r="BS47" s="1086"/>
      <c r="BT47" s="2615"/>
      <c r="BU47" s="2616"/>
      <c r="BV47" s="2616"/>
      <c r="BW47" s="2616"/>
      <c r="BX47" s="2616"/>
      <c r="BY47" s="2616"/>
      <c r="BZ47" s="2616"/>
      <c r="CA47" s="2616"/>
      <c r="CB47" s="2617"/>
      <c r="CC47" s="799"/>
      <c r="CD47" s="2620"/>
      <c r="CE47" s="2620"/>
      <c r="CF47" s="847"/>
      <c r="CG47" s="848"/>
      <c r="CH47" s="849"/>
      <c r="CI47" s="850"/>
      <c r="CJ47" s="851"/>
      <c r="CK47" s="851"/>
      <c r="CL47" s="851"/>
      <c r="CM47" s="2621"/>
      <c r="CN47" s="2621"/>
      <c r="CO47" s="2621"/>
      <c r="CP47" s="2621"/>
      <c r="CQ47" s="2621"/>
      <c r="CR47" s="2621"/>
      <c r="CS47" s="2621"/>
      <c r="CT47" s="2621"/>
      <c r="CU47" s="2621"/>
      <c r="CV47" s="799"/>
      <c r="CW47" s="2620"/>
      <c r="CX47" s="2620"/>
      <c r="CY47" s="847"/>
      <c r="CZ47" s="848"/>
      <c r="DA47" s="849"/>
      <c r="DB47" s="850"/>
      <c r="DC47" s="851"/>
      <c r="DD47" s="851"/>
      <c r="DE47" s="851"/>
      <c r="DF47" s="2621"/>
      <c r="DG47" s="2621"/>
      <c r="DH47" s="2621"/>
      <c r="DI47" s="2621"/>
      <c r="DJ47" s="2621"/>
      <c r="DK47" s="2621"/>
      <c r="DL47" s="2621"/>
      <c r="DM47" s="2621"/>
      <c r="DN47" s="2621"/>
      <c r="DO47" s="799"/>
    </row>
    <row r="48" spans="1:119" ht="0.6" customHeight="1" x14ac:dyDescent="0.2">
      <c r="A48" s="799"/>
      <c r="B48" s="2604"/>
      <c r="C48" s="2605"/>
      <c r="D48" s="2605"/>
      <c r="E48" s="2606"/>
      <c r="F48" s="2613"/>
      <c r="G48" s="2614"/>
      <c r="H48" s="885"/>
      <c r="I48" s="841">
        <f>+IF($I$24&gt;0,I37,0)</f>
        <v>0</v>
      </c>
      <c r="J48" s="842">
        <v>0</v>
      </c>
      <c r="K48" s="843" t="e">
        <f t="shared" ref="K48:K56" si="67">J48/I48</f>
        <v>#DIV/0!</v>
      </c>
      <c r="L48" s="1077"/>
      <c r="M48" s="1078"/>
      <c r="N48" s="1086"/>
      <c r="O48" s="2615"/>
      <c r="P48" s="2616"/>
      <c r="Q48" s="2616"/>
      <c r="R48" s="2616"/>
      <c r="S48" s="2616"/>
      <c r="T48" s="2616"/>
      <c r="U48" s="2616"/>
      <c r="V48" s="2616"/>
      <c r="W48" s="2617"/>
      <c r="X48" s="799"/>
      <c r="Y48" s="2613">
        <f t="shared" ref="Y48:Y56" si="68">F48</f>
        <v>0</v>
      </c>
      <c r="Z48" s="2614"/>
      <c r="AA48" s="885">
        <f t="shared" ref="AA48:AA51" si="69">H48</f>
        <v>0</v>
      </c>
      <c r="AB48" s="841">
        <f t="shared" si="64"/>
        <v>0</v>
      </c>
      <c r="AC48" s="842"/>
      <c r="AD48" s="843" t="e">
        <f t="shared" ref="AD48:AD56" si="70">AC48/AB48</f>
        <v>#DIV/0!</v>
      </c>
      <c r="AE48" s="1077"/>
      <c r="AF48" s="1078"/>
      <c r="AG48" s="1086"/>
      <c r="AH48" s="2615"/>
      <c r="AI48" s="2616"/>
      <c r="AJ48" s="2616"/>
      <c r="AK48" s="2616"/>
      <c r="AL48" s="2616"/>
      <c r="AM48" s="2616"/>
      <c r="AN48" s="2616"/>
      <c r="AO48" s="2616"/>
      <c r="AP48" s="2617"/>
      <c r="AQ48" s="799"/>
      <c r="AR48" s="2613">
        <f t="shared" ref="AR48:AR56" si="71">Y48</f>
        <v>0</v>
      </c>
      <c r="AS48" s="2614"/>
      <c r="AT48" s="885">
        <f t="shared" ref="AT48:AT51" si="72">AA48</f>
        <v>0</v>
      </c>
      <c r="AU48" s="841">
        <f t="shared" si="65"/>
        <v>0</v>
      </c>
      <c r="AV48" s="842"/>
      <c r="AW48" s="843" t="e">
        <f t="shared" ref="AW48:AW56" si="73">AV48/AU48</f>
        <v>#DIV/0!</v>
      </c>
      <c r="AX48" s="844"/>
      <c r="AY48" s="845"/>
      <c r="AZ48" s="865"/>
      <c r="BA48" s="2615"/>
      <c r="BB48" s="2616"/>
      <c r="BC48" s="2616"/>
      <c r="BD48" s="2616"/>
      <c r="BE48" s="2616"/>
      <c r="BF48" s="2616"/>
      <c r="BG48" s="2616"/>
      <c r="BH48" s="2616"/>
      <c r="BI48" s="2617"/>
      <c r="BJ48" s="799"/>
      <c r="BK48" s="2613">
        <f t="shared" ref="BK48:BK56" si="74">AR48</f>
        <v>0</v>
      </c>
      <c r="BL48" s="2614"/>
      <c r="BM48" s="885">
        <f t="shared" ref="BM48:BM51" si="75">AT48</f>
        <v>0</v>
      </c>
      <c r="BN48" s="841">
        <f t="shared" si="66"/>
        <v>0</v>
      </c>
      <c r="BO48" s="842"/>
      <c r="BP48" s="843" t="e">
        <f t="shared" ref="BP48:BP56" si="76">BO48/BN48</f>
        <v>#DIV/0!</v>
      </c>
      <c r="BQ48" s="1077"/>
      <c r="BR48" s="1078"/>
      <c r="BS48" s="1086"/>
      <c r="BT48" s="2615"/>
      <c r="BU48" s="2616"/>
      <c r="BV48" s="2616"/>
      <c r="BW48" s="2616"/>
      <c r="BX48" s="2616"/>
      <c r="BY48" s="2616"/>
      <c r="BZ48" s="2616"/>
      <c r="CA48" s="2616"/>
      <c r="CB48" s="2617"/>
      <c r="CC48" s="799"/>
      <c r="CD48" s="2620"/>
      <c r="CE48" s="2620"/>
      <c r="CF48" s="847"/>
      <c r="CG48" s="848"/>
      <c r="CH48" s="849"/>
      <c r="CI48" s="850"/>
      <c r="CJ48" s="851"/>
      <c r="CK48" s="851"/>
      <c r="CL48" s="851"/>
      <c r="CM48" s="2621"/>
      <c r="CN48" s="2621"/>
      <c r="CO48" s="2621"/>
      <c r="CP48" s="2621"/>
      <c r="CQ48" s="2621"/>
      <c r="CR48" s="2621"/>
      <c r="CS48" s="2621"/>
      <c r="CT48" s="2621"/>
      <c r="CU48" s="2621"/>
      <c r="CV48" s="799"/>
      <c r="CW48" s="2620"/>
      <c r="CX48" s="2620"/>
      <c r="CY48" s="847"/>
      <c r="CZ48" s="848"/>
      <c r="DA48" s="849"/>
      <c r="DB48" s="850"/>
      <c r="DC48" s="851"/>
      <c r="DD48" s="851"/>
      <c r="DE48" s="851"/>
      <c r="DF48" s="2621"/>
      <c r="DG48" s="2621"/>
      <c r="DH48" s="2621"/>
      <c r="DI48" s="2621"/>
      <c r="DJ48" s="2621"/>
      <c r="DK48" s="2621"/>
      <c r="DL48" s="2621"/>
      <c r="DM48" s="2621"/>
      <c r="DN48" s="2621"/>
      <c r="DO48" s="799"/>
    </row>
    <row r="49" spans="1:119" ht="0.6" customHeight="1" x14ac:dyDescent="0.2">
      <c r="A49" s="799"/>
      <c r="B49" s="2604"/>
      <c r="C49" s="2605"/>
      <c r="D49" s="2605"/>
      <c r="E49" s="2606"/>
      <c r="F49" s="2613"/>
      <c r="G49" s="2614"/>
      <c r="H49" s="885"/>
      <c r="I49" s="841">
        <f>+IF($I$25&gt;0,I37,0)</f>
        <v>0</v>
      </c>
      <c r="J49" s="842">
        <v>0</v>
      </c>
      <c r="K49" s="843" t="e">
        <f t="shared" si="67"/>
        <v>#DIV/0!</v>
      </c>
      <c r="L49" s="1077"/>
      <c r="M49" s="1078"/>
      <c r="N49" s="1086"/>
      <c r="O49" s="2615"/>
      <c r="P49" s="2616"/>
      <c r="Q49" s="2616"/>
      <c r="R49" s="2616"/>
      <c r="S49" s="2616"/>
      <c r="T49" s="2616"/>
      <c r="U49" s="2616"/>
      <c r="V49" s="2616"/>
      <c r="W49" s="2617"/>
      <c r="X49" s="799"/>
      <c r="Y49" s="2613">
        <f t="shared" si="68"/>
        <v>0</v>
      </c>
      <c r="Z49" s="2614"/>
      <c r="AA49" s="885">
        <f t="shared" si="69"/>
        <v>0</v>
      </c>
      <c r="AB49" s="841">
        <f t="shared" si="64"/>
        <v>0</v>
      </c>
      <c r="AC49" s="842"/>
      <c r="AD49" s="843" t="e">
        <f t="shared" si="70"/>
        <v>#DIV/0!</v>
      </c>
      <c r="AE49" s="1077"/>
      <c r="AF49" s="1078"/>
      <c r="AG49" s="1086"/>
      <c r="AH49" s="2615"/>
      <c r="AI49" s="2616"/>
      <c r="AJ49" s="2616"/>
      <c r="AK49" s="2616"/>
      <c r="AL49" s="2616"/>
      <c r="AM49" s="2616"/>
      <c r="AN49" s="2616"/>
      <c r="AO49" s="2616"/>
      <c r="AP49" s="2617"/>
      <c r="AQ49" s="799"/>
      <c r="AR49" s="2613">
        <f t="shared" si="71"/>
        <v>0</v>
      </c>
      <c r="AS49" s="2614"/>
      <c r="AT49" s="885">
        <f t="shared" si="72"/>
        <v>0</v>
      </c>
      <c r="AU49" s="841">
        <f t="shared" si="65"/>
        <v>0</v>
      </c>
      <c r="AV49" s="842"/>
      <c r="AW49" s="843" t="e">
        <f t="shared" si="73"/>
        <v>#DIV/0!</v>
      </c>
      <c r="AX49" s="844"/>
      <c r="AY49" s="845"/>
      <c r="AZ49" s="865"/>
      <c r="BA49" s="2615"/>
      <c r="BB49" s="2616"/>
      <c r="BC49" s="2616"/>
      <c r="BD49" s="2616"/>
      <c r="BE49" s="2616"/>
      <c r="BF49" s="2616"/>
      <c r="BG49" s="2616"/>
      <c r="BH49" s="2616"/>
      <c r="BI49" s="2617"/>
      <c r="BJ49" s="799"/>
      <c r="BK49" s="2613">
        <f t="shared" si="74"/>
        <v>0</v>
      </c>
      <c r="BL49" s="2614"/>
      <c r="BM49" s="885">
        <f t="shared" si="75"/>
        <v>0</v>
      </c>
      <c r="BN49" s="841">
        <f t="shared" si="66"/>
        <v>0</v>
      </c>
      <c r="BO49" s="842"/>
      <c r="BP49" s="843" t="e">
        <f t="shared" si="76"/>
        <v>#DIV/0!</v>
      </c>
      <c r="BQ49" s="1077"/>
      <c r="BR49" s="1078"/>
      <c r="BS49" s="1086"/>
      <c r="BT49" s="2615"/>
      <c r="BU49" s="2616"/>
      <c r="BV49" s="2616"/>
      <c r="BW49" s="2616"/>
      <c r="BX49" s="2616"/>
      <c r="BY49" s="2616"/>
      <c r="BZ49" s="2616"/>
      <c r="CA49" s="2616"/>
      <c r="CB49" s="2617"/>
      <c r="CC49" s="799"/>
      <c r="CD49" s="2620"/>
      <c r="CE49" s="2620"/>
      <c r="CF49" s="847"/>
      <c r="CG49" s="848"/>
      <c r="CH49" s="849"/>
      <c r="CI49" s="850"/>
      <c r="CJ49" s="851"/>
      <c r="CK49" s="851"/>
      <c r="CL49" s="851"/>
      <c r="CM49" s="2621"/>
      <c r="CN49" s="2621"/>
      <c r="CO49" s="2621"/>
      <c r="CP49" s="2621"/>
      <c r="CQ49" s="2621"/>
      <c r="CR49" s="2621"/>
      <c r="CS49" s="2621"/>
      <c r="CT49" s="2621"/>
      <c r="CU49" s="2621"/>
      <c r="CV49" s="799"/>
      <c r="CW49" s="2620"/>
      <c r="CX49" s="2620"/>
      <c r="CY49" s="847"/>
      <c r="CZ49" s="848"/>
      <c r="DA49" s="849"/>
      <c r="DB49" s="850"/>
      <c r="DC49" s="851"/>
      <c r="DD49" s="851"/>
      <c r="DE49" s="851"/>
      <c r="DF49" s="2621"/>
      <c r="DG49" s="2621"/>
      <c r="DH49" s="2621"/>
      <c r="DI49" s="2621"/>
      <c r="DJ49" s="2621"/>
      <c r="DK49" s="2621"/>
      <c r="DL49" s="2621"/>
      <c r="DM49" s="2621"/>
      <c r="DN49" s="2621"/>
      <c r="DO49" s="799"/>
    </row>
    <row r="50" spans="1:119" ht="0.6" customHeight="1" x14ac:dyDescent="0.2">
      <c r="A50" s="799"/>
      <c r="B50" s="2604"/>
      <c r="C50" s="2605"/>
      <c r="D50" s="2605"/>
      <c r="E50" s="2606"/>
      <c r="F50" s="2613"/>
      <c r="G50" s="2614"/>
      <c r="H50" s="885"/>
      <c r="I50" s="841">
        <f>+IF($I$26&gt;0,I37,0)</f>
        <v>0</v>
      </c>
      <c r="J50" s="842">
        <v>0</v>
      </c>
      <c r="K50" s="843" t="e">
        <f t="shared" si="67"/>
        <v>#DIV/0!</v>
      </c>
      <c r="L50" s="1077"/>
      <c r="M50" s="1078"/>
      <c r="N50" s="1086"/>
      <c r="O50" s="2615"/>
      <c r="P50" s="2616"/>
      <c r="Q50" s="2616"/>
      <c r="R50" s="2616"/>
      <c r="S50" s="2616"/>
      <c r="T50" s="2616"/>
      <c r="U50" s="2616"/>
      <c r="V50" s="2616"/>
      <c r="W50" s="2617"/>
      <c r="X50" s="799"/>
      <c r="Y50" s="2613">
        <f t="shared" si="68"/>
        <v>0</v>
      </c>
      <c r="Z50" s="2614"/>
      <c r="AA50" s="885">
        <f t="shared" si="69"/>
        <v>0</v>
      </c>
      <c r="AB50" s="841">
        <f t="shared" si="64"/>
        <v>0</v>
      </c>
      <c r="AC50" s="842"/>
      <c r="AD50" s="843" t="e">
        <f t="shared" si="70"/>
        <v>#DIV/0!</v>
      </c>
      <c r="AE50" s="1077"/>
      <c r="AF50" s="1078"/>
      <c r="AG50" s="1086"/>
      <c r="AH50" s="2615"/>
      <c r="AI50" s="2616"/>
      <c r="AJ50" s="2616"/>
      <c r="AK50" s="2616"/>
      <c r="AL50" s="2616"/>
      <c r="AM50" s="2616"/>
      <c r="AN50" s="2616"/>
      <c r="AO50" s="2616"/>
      <c r="AP50" s="2617"/>
      <c r="AQ50" s="799"/>
      <c r="AR50" s="2613">
        <f t="shared" si="71"/>
        <v>0</v>
      </c>
      <c r="AS50" s="2614"/>
      <c r="AT50" s="885">
        <f t="shared" si="72"/>
        <v>0</v>
      </c>
      <c r="AU50" s="841">
        <f t="shared" si="65"/>
        <v>0</v>
      </c>
      <c r="AV50" s="842"/>
      <c r="AW50" s="843" t="e">
        <f t="shared" si="73"/>
        <v>#DIV/0!</v>
      </c>
      <c r="AX50" s="844"/>
      <c r="AY50" s="845"/>
      <c r="AZ50" s="865"/>
      <c r="BA50" s="2615"/>
      <c r="BB50" s="2616"/>
      <c r="BC50" s="2616"/>
      <c r="BD50" s="2616"/>
      <c r="BE50" s="2616"/>
      <c r="BF50" s="2616"/>
      <c r="BG50" s="2616"/>
      <c r="BH50" s="2616"/>
      <c r="BI50" s="2617"/>
      <c r="BJ50" s="799"/>
      <c r="BK50" s="2613">
        <f t="shared" si="74"/>
        <v>0</v>
      </c>
      <c r="BL50" s="2614"/>
      <c r="BM50" s="885">
        <f t="shared" si="75"/>
        <v>0</v>
      </c>
      <c r="BN50" s="841">
        <f t="shared" si="66"/>
        <v>0</v>
      </c>
      <c r="BO50" s="842"/>
      <c r="BP50" s="843" t="e">
        <f t="shared" si="76"/>
        <v>#DIV/0!</v>
      </c>
      <c r="BQ50" s="1077"/>
      <c r="BR50" s="1078"/>
      <c r="BS50" s="1086"/>
      <c r="BT50" s="2615"/>
      <c r="BU50" s="2616"/>
      <c r="BV50" s="2616"/>
      <c r="BW50" s="2616"/>
      <c r="BX50" s="2616"/>
      <c r="BY50" s="2616"/>
      <c r="BZ50" s="2616"/>
      <c r="CA50" s="2616"/>
      <c r="CB50" s="2617"/>
      <c r="CC50" s="799"/>
      <c r="CD50" s="2620"/>
      <c r="CE50" s="2620"/>
      <c r="CF50" s="847"/>
      <c r="CG50" s="848"/>
      <c r="CH50" s="849"/>
      <c r="CI50" s="850"/>
      <c r="CJ50" s="851"/>
      <c r="CK50" s="851"/>
      <c r="CL50" s="851"/>
      <c r="CM50" s="2621"/>
      <c r="CN50" s="2621"/>
      <c r="CO50" s="2621"/>
      <c r="CP50" s="2621"/>
      <c r="CQ50" s="2621"/>
      <c r="CR50" s="2621"/>
      <c r="CS50" s="2621"/>
      <c r="CT50" s="2621"/>
      <c r="CU50" s="2621"/>
      <c r="CV50" s="799"/>
      <c r="CW50" s="2620"/>
      <c r="CX50" s="2620"/>
      <c r="CY50" s="847"/>
      <c r="CZ50" s="848"/>
      <c r="DA50" s="849"/>
      <c r="DB50" s="850"/>
      <c r="DC50" s="851"/>
      <c r="DD50" s="851"/>
      <c r="DE50" s="851"/>
      <c r="DF50" s="2621"/>
      <c r="DG50" s="2621"/>
      <c r="DH50" s="2621"/>
      <c r="DI50" s="2621"/>
      <c r="DJ50" s="2621"/>
      <c r="DK50" s="2621"/>
      <c r="DL50" s="2621"/>
      <c r="DM50" s="2621"/>
      <c r="DN50" s="2621"/>
      <c r="DO50" s="799"/>
    </row>
    <row r="51" spans="1:119" ht="0.6" customHeight="1" x14ac:dyDescent="0.2">
      <c r="A51" s="799"/>
      <c r="B51" s="2604"/>
      <c r="C51" s="2605"/>
      <c r="D51" s="2605"/>
      <c r="E51" s="2606"/>
      <c r="F51" s="2613"/>
      <c r="G51" s="2614"/>
      <c r="H51" s="885"/>
      <c r="I51" s="841"/>
      <c r="J51" s="842">
        <v>0</v>
      </c>
      <c r="K51" s="843" t="e">
        <f t="shared" si="67"/>
        <v>#DIV/0!</v>
      </c>
      <c r="L51" s="1077"/>
      <c r="M51" s="1078"/>
      <c r="N51" s="1079"/>
      <c r="O51" s="2615"/>
      <c r="P51" s="2616"/>
      <c r="Q51" s="2616"/>
      <c r="R51" s="2616"/>
      <c r="S51" s="2616"/>
      <c r="T51" s="2616"/>
      <c r="U51" s="2616"/>
      <c r="V51" s="2616"/>
      <c r="W51" s="2617"/>
      <c r="X51" s="799"/>
      <c r="Y51" s="2613">
        <f t="shared" si="68"/>
        <v>0</v>
      </c>
      <c r="Z51" s="2614"/>
      <c r="AA51" s="885">
        <f t="shared" si="69"/>
        <v>0</v>
      </c>
      <c r="AB51" s="841">
        <f t="shared" si="64"/>
        <v>0</v>
      </c>
      <c r="AC51" s="842"/>
      <c r="AD51" s="843" t="e">
        <f t="shared" si="70"/>
        <v>#DIV/0!</v>
      </c>
      <c r="AE51" s="1077"/>
      <c r="AF51" s="1078"/>
      <c r="AG51" s="1079"/>
      <c r="AH51" s="2615"/>
      <c r="AI51" s="2616"/>
      <c r="AJ51" s="2616"/>
      <c r="AK51" s="2616"/>
      <c r="AL51" s="2616"/>
      <c r="AM51" s="2616"/>
      <c r="AN51" s="2616"/>
      <c r="AO51" s="2616"/>
      <c r="AP51" s="2617"/>
      <c r="AQ51" s="799"/>
      <c r="AR51" s="2613">
        <f t="shared" si="71"/>
        <v>0</v>
      </c>
      <c r="AS51" s="2614"/>
      <c r="AT51" s="885">
        <f t="shared" si="72"/>
        <v>0</v>
      </c>
      <c r="AU51" s="841">
        <f t="shared" si="65"/>
        <v>0</v>
      </c>
      <c r="AV51" s="842"/>
      <c r="AW51" s="843" t="e">
        <f t="shared" si="73"/>
        <v>#DIV/0!</v>
      </c>
      <c r="AX51" s="844"/>
      <c r="AY51" s="845"/>
      <c r="AZ51" s="846"/>
      <c r="BA51" s="2615"/>
      <c r="BB51" s="2616"/>
      <c r="BC51" s="2616"/>
      <c r="BD51" s="2616"/>
      <c r="BE51" s="2616"/>
      <c r="BF51" s="2616"/>
      <c r="BG51" s="2616"/>
      <c r="BH51" s="2616"/>
      <c r="BI51" s="2617"/>
      <c r="BJ51" s="799"/>
      <c r="BK51" s="2613">
        <f t="shared" si="74"/>
        <v>0</v>
      </c>
      <c r="BL51" s="2614"/>
      <c r="BM51" s="885">
        <f t="shared" si="75"/>
        <v>0</v>
      </c>
      <c r="BN51" s="841">
        <f t="shared" si="66"/>
        <v>0</v>
      </c>
      <c r="BO51" s="842"/>
      <c r="BP51" s="843" t="e">
        <f t="shared" si="76"/>
        <v>#DIV/0!</v>
      </c>
      <c r="BQ51" s="1077"/>
      <c r="BR51" s="1078"/>
      <c r="BS51" s="1079"/>
      <c r="BT51" s="2615"/>
      <c r="BU51" s="2616"/>
      <c r="BV51" s="2616"/>
      <c r="BW51" s="2616"/>
      <c r="BX51" s="2616"/>
      <c r="BY51" s="2616"/>
      <c r="BZ51" s="2616"/>
      <c r="CA51" s="2616"/>
      <c r="CB51" s="2617"/>
      <c r="CC51" s="799"/>
      <c r="CD51" s="2620"/>
      <c r="CE51" s="2620"/>
      <c r="CF51" s="847"/>
      <c r="CG51" s="848"/>
      <c r="CH51" s="849"/>
      <c r="CI51" s="850"/>
      <c r="CJ51" s="851"/>
      <c r="CK51" s="851"/>
      <c r="CL51" s="851"/>
      <c r="CM51" s="2621"/>
      <c r="CN51" s="2621"/>
      <c r="CO51" s="2621"/>
      <c r="CP51" s="2621"/>
      <c r="CQ51" s="2621"/>
      <c r="CR51" s="2621"/>
      <c r="CS51" s="2621"/>
      <c r="CT51" s="2621"/>
      <c r="CU51" s="2621"/>
      <c r="CV51" s="799"/>
      <c r="CW51" s="2620"/>
      <c r="CX51" s="2620"/>
      <c r="CY51" s="847"/>
      <c r="CZ51" s="848"/>
      <c r="DA51" s="849"/>
      <c r="DB51" s="850"/>
      <c r="DC51" s="851"/>
      <c r="DD51" s="851"/>
      <c r="DE51" s="851"/>
      <c r="DF51" s="2621"/>
      <c r="DG51" s="2621"/>
      <c r="DH51" s="2621"/>
      <c r="DI51" s="2621"/>
      <c r="DJ51" s="2621"/>
      <c r="DK51" s="2621"/>
      <c r="DL51" s="2621"/>
      <c r="DM51" s="2621"/>
      <c r="DN51" s="2621"/>
      <c r="DO51" s="799"/>
    </row>
    <row r="52" spans="1:119" ht="0.6" customHeight="1" x14ac:dyDescent="0.2">
      <c r="A52" s="799"/>
      <c r="B52" s="2604"/>
      <c r="C52" s="2605"/>
      <c r="D52" s="2605"/>
      <c r="E52" s="2606"/>
      <c r="F52" s="2613"/>
      <c r="G52" s="2614"/>
      <c r="H52" s="885"/>
      <c r="I52" s="841">
        <f>+IF($I$28&gt;0,I37,0)</f>
        <v>0</v>
      </c>
      <c r="J52" s="842">
        <v>0</v>
      </c>
      <c r="K52" s="843" t="e">
        <f t="shared" si="67"/>
        <v>#DIV/0!</v>
      </c>
      <c r="L52" s="1077"/>
      <c r="M52" s="1078"/>
      <c r="N52" s="1079"/>
      <c r="O52" s="2615"/>
      <c r="P52" s="2616"/>
      <c r="Q52" s="2616"/>
      <c r="R52" s="2616"/>
      <c r="S52" s="2616"/>
      <c r="T52" s="2616"/>
      <c r="U52" s="2616"/>
      <c r="V52" s="2616"/>
      <c r="W52" s="2617"/>
      <c r="X52" s="799"/>
      <c r="Y52" s="2613">
        <f t="shared" si="68"/>
        <v>0</v>
      </c>
      <c r="Z52" s="2614"/>
      <c r="AA52" s="885">
        <f t="shared" ref="AA52:AA56" si="77">H52</f>
        <v>0</v>
      </c>
      <c r="AB52" s="841">
        <f t="shared" si="64"/>
        <v>0</v>
      </c>
      <c r="AC52" s="842"/>
      <c r="AD52" s="843" t="e">
        <f t="shared" si="70"/>
        <v>#DIV/0!</v>
      </c>
      <c r="AE52" s="1077"/>
      <c r="AF52" s="1078"/>
      <c r="AG52" s="1079"/>
      <c r="AH52" s="2615"/>
      <c r="AI52" s="2616"/>
      <c r="AJ52" s="2616"/>
      <c r="AK52" s="2616"/>
      <c r="AL52" s="2616"/>
      <c r="AM52" s="2616"/>
      <c r="AN52" s="2616"/>
      <c r="AO52" s="2616"/>
      <c r="AP52" s="2617"/>
      <c r="AQ52" s="799"/>
      <c r="AR52" s="2613">
        <f t="shared" si="71"/>
        <v>0</v>
      </c>
      <c r="AS52" s="2614"/>
      <c r="AT52" s="885">
        <f t="shared" ref="AT52:AT56" si="78">AA52</f>
        <v>0</v>
      </c>
      <c r="AU52" s="841">
        <f t="shared" si="65"/>
        <v>0</v>
      </c>
      <c r="AV52" s="842"/>
      <c r="AW52" s="843" t="e">
        <f t="shared" si="73"/>
        <v>#DIV/0!</v>
      </c>
      <c r="AX52" s="844"/>
      <c r="AY52" s="845"/>
      <c r="AZ52" s="846"/>
      <c r="BA52" s="2615"/>
      <c r="BB52" s="2616"/>
      <c r="BC52" s="2616"/>
      <c r="BD52" s="2616"/>
      <c r="BE52" s="2616"/>
      <c r="BF52" s="2616"/>
      <c r="BG52" s="2616"/>
      <c r="BH52" s="2616"/>
      <c r="BI52" s="2617"/>
      <c r="BJ52" s="799"/>
      <c r="BK52" s="2613">
        <f t="shared" si="74"/>
        <v>0</v>
      </c>
      <c r="BL52" s="2614"/>
      <c r="BM52" s="885">
        <f t="shared" ref="BM52:BM56" si="79">AT52</f>
        <v>0</v>
      </c>
      <c r="BN52" s="841">
        <f t="shared" si="66"/>
        <v>0</v>
      </c>
      <c r="BO52" s="842"/>
      <c r="BP52" s="843" t="e">
        <f t="shared" si="76"/>
        <v>#DIV/0!</v>
      </c>
      <c r="BQ52" s="1077"/>
      <c r="BR52" s="1078"/>
      <c r="BS52" s="1079"/>
      <c r="BT52" s="2615"/>
      <c r="BU52" s="2616"/>
      <c r="BV52" s="2616"/>
      <c r="BW52" s="2616"/>
      <c r="BX52" s="2616"/>
      <c r="BY52" s="2616"/>
      <c r="BZ52" s="2616"/>
      <c r="CA52" s="2616"/>
      <c r="CB52" s="2617"/>
      <c r="CC52" s="799"/>
      <c r="CD52" s="2620"/>
      <c r="CE52" s="2620"/>
      <c r="CF52" s="847"/>
      <c r="CG52" s="848"/>
      <c r="CH52" s="849"/>
      <c r="CI52" s="850"/>
      <c r="CJ52" s="851"/>
      <c r="CK52" s="851"/>
      <c r="CL52" s="851"/>
      <c r="CM52" s="2621"/>
      <c r="CN52" s="2621"/>
      <c r="CO52" s="2621"/>
      <c r="CP52" s="2621"/>
      <c r="CQ52" s="2621"/>
      <c r="CR52" s="2621"/>
      <c r="CS52" s="2621"/>
      <c r="CT52" s="2621"/>
      <c r="CU52" s="2621"/>
      <c r="CV52" s="799"/>
      <c r="CW52" s="2620"/>
      <c r="CX52" s="2620"/>
      <c r="CY52" s="847"/>
      <c r="CZ52" s="848"/>
      <c r="DA52" s="849"/>
      <c r="DB52" s="850"/>
      <c r="DC52" s="851"/>
      <c r="DD52" s="851"/>
      <c r="DE52" s="851"/>
      <c r="DF52" s="2621"/>
      <c r="DG52" s="2621"/>
      <c r="DH52" s="2621"/>
      <c r="DI52" s="2621"/>
      <c r="DJ52" s="2621"/>
      <c r="DK52" s="2621"/>
      <c r="DL52" s="2621"/>
      <c r="DM52" s="2621"/>
      <c r="DN52" s="2621"/>
      <c r="DO52" s="799"/>
    </row>
    <row r="53" spans="1:119" ht="0.6" customHeight="1" x14ac:dyDescent="0.2">
      <c r="A53" s="799"/>
      <c r="B53" s="2604"/>
      <c r="C53" s="2605"/>
      <c r="D53" s="2605"/>
      <c r="E53" s="2606"/>
      <c r="F53" s="2613"/>
      <c r="G53" s="2614"/>
      <c r="H53" s="885"/>
      <c r="I53" s="841">
        <f>(ESTABLECIMIENTO!D53+ESTABLECIMIENTO!D54+ESTABLECIMIENTO!D55+ESTABLECIMIENTO!D56+ESTABLECIMIENTO!D57)*ESTABLECIMIENTO!F34</f>
        <v>0</v>
      </c>
      <c r="J53" s="842">
        <v>0</v>
      </c>
      <c r="K53" s="843" t="e">
        <f t="shared" si="67"/>
        <v>#DIV/0!</v>
      </c>
      <c r="L53" s="1077"/>
      <c r="M53" s="1078"/>
      <c r="N53" s="1079"/>
      <c r="O53" s="2615"/>
      <c r="P53" s="2616"/>
      <c r="Q53" s="2616"/>
      <c r="R53" s="2616"/>
      <c r="S53" s="2616"/>
      <c r="T53" s="2616"/>
      <c r="U53" s="2616"/>
      <c r="V53" s="2616"/>
      <c r="W53" s="2617"/>
      <c r="X53" s="799"/>
      <c r="Y53" s="2613">
        <f t="shared" si="68"/>
        <v>0</v>
      </c>
      <c r="Z53" s="2614"/>
      <c r="AA53" s="885">
        <f t="shared" si="77"/>
        <v>0</v>
      </c>
      <c r="AB53" s="841">
        <f t="shared" si="64"/>
        <v>0</v>
      </c>
      <c r="AC53" s="842"/>
      <c r="AD53" s="843" t="e">
        <f t="shared" si="70"/>
        <v>#DIV/0!</v>
      </c>
      <c r="AE53" s="1077"/>
      <c r="AF53" s="1078"/>
      <c r="AG53" s="1079"/>
      <c r="AH53" s="2615"/>
      <c r="AI53" s="2616"/>
      <c r="AJ53" s="2616"/>
      <c r="AK53" s="2616"/>
      <c r="AL53" s="2616"/>
      <c r="AM53" s="2616"/>
      <c r="AN53" s="2616"/>
      <c r="AO53" s="2616"/>
      <c r="AP53" s="2617"/>
      <c r="AQ53" s="799"/>
      <c r="AR53" s="2613">
        <f t="shared" si="71"/>
        <v>0</v>
      </c>
      <c r="AS53" s="2614"/>
      <c r="AT53" s="885">
        <f t="shared" si="78"/>
        <v>0</v>
      </c>
      <c r="AU53" s="841">
        <f t="shared" si="65"/>
        <v>0</v>
      </c>
      <c r="AV53" s="842"/>
      <c r="AW53" s="843" t="e">
        <f t="shared" si="73"/>
        <v>#DIV/0!</v>
      </c>
      <c r="AX53" s="844"/>
      <c r="AY53" s="845"/>
      <c r="AZ53" s="846"/>
      <c r="BA53" s="2615"/>
      <c r="BB53" s="2616"/>
      <c r="BC53" s="2616"/>
      <c r="BD53" s="2616"/>
      <c r="BE53" s="2616"/>
      <c r="BF53" s="2616"/>
      <c r="BG53" s="2616"/>
      <c r="BH53" s="2616"/>
      <c r="BI53" s="2617"/>
      <c r="BJ53" s="799"/>
      <c r="BK53" s="2613">
        <f t="shared" si="74"/>
        <v>0</v>
      </c>
      <c r="BL53" s="2614"/>
      <c r="BM53" s="885">
        <f t="shared" si="79"/>
        <v>0</v>
      </c>
      <c r="BN53" s="841">
        <f t="shared" si="66"/>
        <v>0</v>
      </c>
      <c r="BO53" s="842"/>
      <c r="BP53" s="843" t="e">
        <f t="shared" si="76"/>
        <v>#DIV/0!</v>
      </c>
      <c r="BQ53" s="1077"/>
      <c r="BR53" s="1078"/>
      <c r="BS53" s="1079"/>
      <c r="BT53" s="2615"/>
      <c r="BU53" s="2616"/>
      <c r="BV53" s="2616"/>
      <c r="BW53" s="2616"/>
      <c r="BX53" s="2616"/>
      <c r="BY53" s="2616"/>
      <c r="BZ53" s="2616"/>
      <c r="CA53" s="2616"/>
      <c r="CB53" s="2617"/>
      <c r="CC53" s="799"/>
      <c r="CD53" s="2620"/>
      <c r="CE53" s="2620"/>
      <c r="CF53" s="847"/>
      <c r="CG53" s="848"/>
      <c r="CH53" s="849"/>
      <c r="CI53" s="850"/>
      <c r="CJ53" s="851"/>
      <c r="CK53" s="851"/>
      <c r="CL53" s="851"/>
      <c r="CM53" s="2621"/>
      <c r="CN53" s="2621"/>
      <c r="CO53" s="2621"/>
      <c r="CP53" s="2621"/>
      <c r="CQ53" s="2621"/>
      <c r="CR53" s="2621"/>
      <c r="CS53" s="2621"/>
      <c r="CT53" s="2621"/>
      <c r="CU53" s="2621"/>
      <c r="CV53" s="799"/>
      <c r="CW53" s="2620"/>
      <c r="CX53" s="2620"/>
      <c r="CY53" s="847"/>
      <c r="CZ53" s="848"/>
      <c r="DA53" s="849"/>
      <c r="DB53" s="850"/>
      <c r="DC53" s="851"/>
      <c r="DD53" s="851"/>
      <c r="DE53" s="851"/>
      <c r="DF53" s="2621"/>
      <c r="DG53" s="2621"/>
      <c r="DH53" s="2621"/>
      <c r="DI53" s="2621"/>
      <c r="DJ53" s="2621"/>
      <c r="DK53" s="2621"/>
      <c r="DL53" s="2621"/>
      <c r="DM53" s="2621"/>
      <c r="DN53" s="2621"/>
      <c r="DO53" s="799"/>
    </row>
    <row r="54" spans="1:119" ht="0.6" customHeight="1" x14ac:dyDescent="0.2">
      <c r="A54" s="799"/>
      <c r="B54" s="2604"/>
      <c r="C54" s="2605"/>
      <c r="D54" s="2605"/>
      <c r="E54" s="2606"/>
      <c r="F54" s="2613"/>
      <c r="G54" s="2614"/>
      <c r="H54" s="840"/>
      <c r="I54" s="866"/>
      <c r="J54" s="842">
        <v>0</v>
      </c>
      <c r="K54" s="843" t="e">
        <f t="shared" si="67"/>
        <v>#DIV/0!</v>
      </c>
      <c r="L54" s="1077"/>
      <c r="M54" s="1078"/>
      <c r="N54" s="1079"/>
      <c r="O54" s="2615"/>
      <c r="P54" s="2616"/>
      <c r="Q54" s="2616"/>
      <c r="R54" s="2616"/>
      <c r="S54" s="2616"/>
      <c r="T54" s="2616"/>
      <c r="U54" s="2616"/>
      <c r="V54" s="2616"/>
      <c r="W54" s="2617"/>
      <c r="X54" s="799"/>
      <c r="Y54" s="2613">
        <f t="shared" si="68"/>
        <v>0</v>
      </c>
      <c r="Z54" s="2614"/>
      <c r="AA54" s="840">
        <f t="shared" si="77"/>
        <v>0</v>
      </c>
      <c r="AB54" s="866"/>
      <c r="AC54" s="842"/>
      <c r="AD54" s="843" t="e">
        <f t="shared" si="70"/>
        <v>#DIV/0!</v>
      </c>
      <c r="AE54" s="1077"/>
      <c r="AF54" s="1078"/>
      <c r="AG54" s="1079"/>
      <c r="AH54" s="2615"/>
      <c r="AI54" s="2616"/>
      <c r="AJ54" s="2616"/>
      <c r="AK54" s="2616"/>
      <c r="AL54" s="2616"/>
      <c r="AM54" s="2616"/>
      <c r="AN54" s="2616"/>
      <c r="AO54" s="2616"/>
      <c r="AP54" s="2617"/>
      <c r="AQ54" s="799"/>
      <c r="AR54" s="2613">
        <f t="shared" si="71"/>
        <v>0</v>
      </c>
      <c r="AS54" s="2614"/>
      <c r="AT54" s="840">
        <f t="shared" si="78"/>
        <v>0</v>
      </c>
      <c r="AU54" s="866"/>
      <c r="AV54" s="842"/>
      <c r="AW54" s="843" t="e">
        <f t="shared" si="73"/>
        <v>#DIV/0!</v>
      </c>
      <c r="AX54" s="844"/>
      <c r="AY54" s="845"/>
      <c r="AZ54" s="846"/>
      <c r="BA54" s="2615"/>
      <c r="BB54" s="2616"/>
      <c r="BC54" s="2616"/>
      <c r="BD54" s="2616"/>
      <c r="BE54" s="2616"/>
      <c r="BF54" s="2616"/>
      <c r="BG54" s="2616"/>
      <c r="BH54" s="2616"/>
      <c r="BI54" s="2617"/>
      <c r="BJ54" s="799"/>
      <c r="BK54" s="2613">
        <f t="shared" si="74"/>
        <v>0</v>
      </c>
      <c r="BL54" s="2614"/>
      <c r="BM54" s="840">
        <f t="shared" si="79"/>
        <v>0</v>
      </c>
      <c r="BN54" s="866"/>
      <c r="BO54" s="842"/>
      <c r="BP54" s="843" t="e">
        <f t="shared" si="76"/>
        <v>#DIV/0!</v>
      </c>
      <c r="BQ54" s="1077"/>
      <c r="BR54" s="1078"/>
      <c r="BS54" s="1079"/>
      <c r="BT54" s="2615"/>
      <c r="BU54" s="2616"/>
      <c r="BV54" s="2616"/>
      <c r="BW54" s="2616"/>
      <c r="BX54" s="2616"/>
      <c r="BY54" s="2616"/>
      <c r="BZ54" s="2616"/>
      <c r="CA54" s="2616"/>
      <c r="CB54" s="2617"/>
      <c r="CC54" s="799"/>
      <c r="CD54" s="2620"/>
      <c r="CE54" s="2620"/>
      <c r="CF54" s="847"/>
      <c r="CG54" s="867"/>
      <c r="CH54" s="849"/>
      <c r="CI54" s="850"/>
      <c r="CJ54" s="851"/>
      <c r="CK54" s="851"/>
      <c r="CL54" s="851"/>
      <c r="CM54" s="2621"/>
      <c r="CN54" s="2621"/>
      <c r="CO54" s="2621"/>
      <c r="CP54" s="2621"/>
      <c r="CQ54" s="2621"/>
      <c r="CR54" s="2621"/>
      <c r="CS54" s="2621"/>
      <c r="CT54" s="2621"/>
      <c r="CU54" s="2621"/>
      <c r="CV54" s="799"/>
      <c r="CW54" s="2620"/>
      <c r="CX54" s="2620"/>
      <c r="CY54" s="847"/>
      <c r="CZ54" s="867"/>
      <c r="DA54" s="849"/>
      <c r="DB54" s="850"/>
      <c r="DC54" s="851"/>
      <c r="DD54" s="851"/>
      <c r="DE54" s="851"/>
      <c r="DF54" s="2621"/>
      <c r="DG54" s="2621"/>
      <c r="DH54" s="2621"/>
      <c r="DI54" s="2621"/>
      <c r="DJ54" s="2621"/>
      <c r="DK54" s="2621"/>
      <c r="DL54" s="2621"/>
      <c r="DM54" s="2621"/>
      <c r="DN54" s="2621"/>
      <c r="DO54" s="799"/>
    </row>
    <row r="55" spans="1:119" ht="0.6" customHeight="1" x14ac:dyDescent="0.2">
      <c r="A55" s="799"/>
      <c r="B55" s="2604"/>
      <c r="C55" s="2605"/>
      <c r="D55" s="2605"/>
      <c r="E55" s="2606"/>
      <c r="F55" s="2613"/>
      <c r="G55" s="2614"/>
      <c r="H55" s="885"/>
      <c r="I55" s="841">
        <f>+IF($I$29&gt;0,I37,0)</f>
        <v>0</v>
      </c>
      <c r="J55" s="842">
        <v>0</v>
      </c>
      <c r="K55" s="843" t="e">
        <f t="shared" si="67"/>
        <v>#DIV/0!</v>
      </c>
      <c r="L55" s="1077"/>
      <c r="M55" s="1078"/>
      <c r="N55" s="1079"/>
      <c r="O55" s="2615"/>
      <c r="P55" s="2616"/>
      <c r="Q55" s="2616"/>
      <c r="R55" s="2616"/>
      <c r="S55" s="2616"/>
      <c r="T55" s="2616"/>
      <c r="U55" s="2616"/>
      <c r="V55" s="2616"/>
      <c r="W55" s="2617"/>
      <c r="X55" s="799"/>
      <c r="Y55" s="2613">
        <f t="shared" si="68"/>
        <v>0</v>
      </c>
      <c r="Z55" s="2614"/>
      <c r="AA55" s="885">
        <f t="shared" si="77"/>
        <v>0</v>
      </c>
      <c r="AB55" s="841">
        <f t="shared" si="64"/>
        <v>0</v>
      </c>
      <c r="AC55" s="842"/>
      <c r="AD55" s="843" t="e">
        <f t="shared" si="70"/>
        <v>#DIV/0!</v>
      </c>
      <c r="AE55" s="1077"/>
      <c r="AF55" s="1078"/>
      <c r="AG55" s="1079"/>
      <c r="AH55" s="2615"/>
      <c r="AI55" s="2616"/>
      <c r="AJ55" s="2616"/>
      <c r="AK55" s="2616"/>
      <c r="AL55" s="2616"/>
      <c r="AM55" s="2616"/>
      <c r="AN55" s="2616"/>
      <c r="AO55" s="2616"/>
      <c r="AP55" s="2617"/>
      <c r="AQ55" s="799"/>
      <c r="AR55" s="2613">
        <f t="shared" si="71"/>
        <v>0</v>
      </c>
      <c r="AS55" s="2614"/>
      <c r="AT55" s="885">
        <f t="shared" si="78"/>
        <v>0</v>
      </c>
      <c r="AU55" s="841">
        <f t="shared" si="65"/>
        <v>0</v>
      </c>
      <c r="AV55" s="842"/>
      <c r="AW55" s="843" t="e">
        <f t="shared" si="73"/>
        <v>#DIV/0!</v>
      </c>
      <c r="AX55" s="844"/>
      <c r="AY55" s="845"/>
      <c r="AZ55" s="846"/>
      <c r="BA55" s="2615"/>
      <c r="BB55" s="2616"/>
      <c r="BC55" s="2616"/>
      <c r="BD55" s="2616"/>
      <c r="BE55" s="2616"/>
      <c r="BF55" s="2616"/>
      <c r="BG55" s="2616"/>
      <c r="BH55" s="2616"/>
      <c r="BI55" s="2617"/>
      <c r="BJ55" s="799"/>
      <c r="BK55" s="2613">
        <f t="shared" si="74"/>
        <v>0</v>
      </c>
      <c r="BL55" s="2614"/>
      <c r="BM55" s="885">
        <f t="shared" si="79"/>
        <v>0</v>
      </c>
      <c r="BN55" s="841">
        <f t="shared" si="66"/>
        <v>0</v>
      </c>
      <c r="BO55" s="842"/>
      <c r="BP55" s="843" t="e">
        <f t="shared" si="76"/>
        <v>#DIV/0!</v>
      </c>
      <c r="BQ55" s="1077"/>
      <c r="BR55" s="1078"/>
      <c r="BS55" s="1079"/>
      <c r="BT55" s="2615"/>
      <c r="BU55" s="2616"/>
      <c r="BV55" s="2616"/>
      <c r="BW55" s="2616"/>
      <c r="BX55" s="2616"/>
      <c r="BY55" s="2616"/>
      <c r="BZ55" s="2616"/>
      <c r="CA55" s="2616"/>
      <c r="CB55" s="2617"/>
      <c r="CC55" s="799"/>
      <c r="CD55" s="2620"/>
      <c r="CE55" s="2620"/>
      <c r="CF55" s="847"/>
      <c r="CG55" s="848"/>
      <c r="CH55" s="849"/>
      <c r="CI55" s="850"/>
      <c r="CJ55" s="851"/>
      <c r="CK55" s="851"/>
      <c r="CL55" s="851"/>
      <c r="CM55" s="2621"/>
      <c r="CN55" s="2621"/>
      <c r="CO55" s="2621"/>
      <c r="CP55" s="2621"/>
      <c r="CQ55" s="2621"/>
      <c r="CR55" s="2621"/>
      <c r="CS55" s="2621"/>
      <c r="CT55" s="2621"/>
      <c r="CU55" s="2621"/>
      <c r="CV55" s="799"/>
      <c r="CW55" s="2620"/>
      <c r="CX55" s="2620"/>
      <c r="CY55" s="847"/>
      <c r="CZ55" s="848"/>
      <c r="DA55" s="849"/>
      <c r="DB55" s="850"/>
      <c r="DC55" s="851"/>
      <c r="DD55" s="851"/>
      <c r="DE55" s="851"/>
      <c r="DF55" s="2621"/>
      <c r="DG55" s="2621"/>
      <c r="DH55" s="2621"/>
      <c r="DI55" s="2621"/>
      <c r="DJ55" s="2621"/>
      <c r="DK55" s="2621"/>
      <c r="DL55" s="2621"/>
      <c r="DM55" s="2621"/>
      <c r="DN55" s="2621"/>
      <c r="DO55" s="799"/>
    </row>
    <row r="56" spans="1:119" ht="0.6" customHeight="1" thickBot="1" x14ac:dyDescent="0.25">
      <c r="A56" s="799"/>
      <c r="B56" s="2604"/>
      <c r="C56" s="2605"/>
      <c r="D56" s="2605"/>
      <c r="E56" s="2606"/>
      <c r="F56" s="2630"/>
      <c r="G56" s="2631"/>
      <c r="H56" s="885"/>
      <c r="I56" s="841" t="e">
        <f>+IF(CRONOGRAMA!$D$71&gt;0,Seguimiento!I37,0)</f>
        <v>#REF!</v>
      </c>
      <c r="J56" s="842">
        <v>0</v>
      </c>
      <c r="K56" s="843" t="e">
        <f t="shared" si="67"/>
        <v>#REF!</v>
      </c>
      <c r="L56" s="1080"/>
      <c r="M56" s="1081"/>
      <c r="N56" s="1082"/>
      <c r="O56" s="2632"/>
      <c r="P56" s="2633"/>
      <c r="Q56" s="2633"/>
      <c r="R56" s="2633"/>
      <c r="S56" s="2633"/>
      <c r="T56" s="2633"/>
      <c r="U56" s="2633"/>
      <c r="V56" s="2633"/>
      <c r="W56" s="2634"/>
      <c r="X56" s="799"/>
      <c r="Y56" s="2630">
        <f t="shared" si="68"/>
        <v>0</v>
      </c>
      <c r="Z56" s="2631"/>
      <c r="AA56" s="885">
        <f t="shared" si="77"/>
        <v>0</v>
      </c>
      <c r="AB56" s="841" t="e">
        <f t="shared" si="64"/>
        <v>#REF!</v>
      </c>
      <c r="AC56" s="842"/>
      <c r="AD56" s="843" t="e">
        <f t="shared" si="70"/>
        <v>#REF!</v>
      </c>
      <c r="AE56" s="1080"/>
      <c r="AF56" s="1081"/>
      <c r="AG56" s="1082"/>
      <c r="AH56" s="2632"/>
      <c r="AI56" s="2633"/>
      <c r="AJ56" s="2633"/>
      <c r="AK56" s="2633"/>
      <c r="AL56" s="2633"/>
      <c r="AM56" s="2633"/>
      <c r="AN56" s="2633"/>
      <c r="AO56" s="2633"/>
      <c r="AP56" s="2634"/>
      <c r="AQ56" s="799"/>
      <c r="AR56" s="2630">
        <f t="shared" si="71"/>
        <v>0</v>
      </c>
      <c r="AS56" s="2631"/>
      <c r="AT56" s="885">
        <f t="shared" si="78"/>
        <v>0</v>
      </c>
      <c r="AU56" s="841" t="e">
        <f t="shared" si="65"/>
        <v>#REF!</v>
      </c>
      <c r="AV56" s="842"/>
      <c r="AW56" s="843" t="e">
        <f t="shared" si="73"/>
        <v>#REF!</v>
      </c>
      <c r="AX56" s="852"/>
      <c r="AY56" s="853"/>
      <c r="AZ56" s="854"/>
      <c r="BA56" s="2632"/>
      <c r="BB56" s="2633"/>
      <c r="BC56" s="2633"/>
      <c r="BD56" s="2633"/>
      <c r="BE56" s="2633"/>
      <c r="BF56" s="2633"/>
      <c r="BG56" s="2633"/>
      <c r="BH56" s="2633"/>
      <c r="BI56" s="2634"/>
      <c r="BJ56" s="799"/>
      <c r="BK56" s="2630">
        <f t="shared" si="74"/>
        <v>0</v>
      </c>
      <c r="BL56" s="2631"/>
      <c r="BM56" s="885">
        <f t="shared" si="79"/>
        <v>0</v>
      </c>
      <c r="BN56" s="841" t="e">
        <f t="shared" si="66"/>
        <v>#REF!</v>
      </c>
      <c r="BO56" s="842"/>
      <c r="BP56" s="843" t="e">
        <f t="shared" si="76"/>
        <v>#REF!</v>
      </c>
      <c r="BQ56" s="1080"/>
      <c r="BR56" s="1081"/>
      <c r="BS56" s="1082"/>
      <c r="BT56" s="2632"/>
      <c r="BU56" s="2633"/>
      <c r="BV56" s="2633"/>
      <c r="BW56" s="2633"/>
      <c r="BX56" s="2633"/>
      <c r="BY56" s="2633"/>
      <c r="BZ56" s="2633"/>
      <c r="CA56" s="2633"/>
      <c r="CB56" s="2634"/>
      <c r="CC56" s="799"/>
      <c r="CD56" s="2620"/>
      <c r="CE56" s="2620"/>
      <c r="CF56" s="847"/>
      <c r="CG56" s="848"/>
      <c r="CH56" s="849"/>
      <c r="CI56" s="850"/>
      <c r="CJ56" s="851"/>
      <c r="CK56" s="851"/>
      <c r="CL56" s="851"/>
      <c r="CM56" s="2621"/>
      <c r="CN56" s="2621"/>
      <c r="CO56" s="2621"/>
      <c r="CP56" s="2621"/>
      <c r="CQ56" s="2621"/>
      <c r="CR56" s="2621"/>
      <c r="CS56" s="2621"/>
      <c r="CT56" s="2621"/>
      <c r="CU56" s="2621"/>
      <c r="CV56" s="799"/>
      <c r="CW56" s="2620"/>
      <c r="CX56" s="2620"/>
      <c r="CY56" s="847"/>
      <c r="CZ56" s="848"/>
      <c r="DA56" s="849"/>
      <c r="DB56" s="850"/>
      <c r="DC56" s="851"/>
      <c r="DD56" s="851"/>
      <c r="DE56" s="851"/>
      <c r="DF56" s="2621"/>
      <c r="DG56" s="2621"/>
      <c r="DH56" s="2621"/>
      <c r="DI56" s="2621"/>
      <c r="DJ56" s="2621"/>
      <c r="DK56" s="2621"/>
      <c r="DL56" s="2621"/>
      <c r="DM56" s="2621"/>
      <c r="DN56" s="2621"/>
      <c r="DO56" s="799"/>
    </row>
    <row r="57" spans="1:119" ht="30.75" customHeight="1" thickTop="1" thickBot="1" x14ac:dyDescent="0.25">
      <c r="A57" s="799"/>
      <c r="B57" s="2607"/>
      <c r="C57" s="2608"/>
      <c r="D57" s="2608"/>
      <c r="E57" s="2609"/>
      <c r="F57" s="2641" t="s">
        <v>1116</v>
      </c>
      <c r="G57" s="2642"/>
      <c r="H57" s="2625" t="str">
        <f>F36</f>
        <v>Plantación de Material Vegetal en sistema tradicional</v>
      </c>
      <c r="I57" s="2625"/>
      <c r="J57" s="2625"/>
      <c r="K57" s="2626"/>
      <c r="L57" s="858">
        <f>K248/N248</f>
        <v>1</v>
      </c>
      <c r="M57" s="859">
        <f>L248/N248</f>
        <v>0</v>
      </c>
      <c r="N57" s="860">
        <f>M248/N248</f>
        <v>0</v>
      </c>
      <c r="O57" s="2627"/>
      <c r="P57" s="2628"/>
      <c r="Q57" s="2628"/>
      <c r="R57" s="2628"/>
      <c r="S57" s="2628"/>
      <c r="T57" s="2628"/>
      <c r="U57" s="2628"/>
      <c r="V57" s="2628"/>
      <c r="W57" s="2629"/>
      <c r="X57" s="799"/>
      <c r="Y57" s="2641" t="s">
        <v>1116</v>
      </c>
      <c r="Z57" s="2642"/>
      <c r="AA57" s="2625" t="str">
        <f>Y36</f>
        <v>Plantación de Material Vegetal en sistema tradicional</v>
      </c>
      <c r="AB57" s="2625"/>
      <c r="AC57" s="2625"/>
      <c r="AD57" s="2626"/>
      <c r="AE57" s="858">
        <f>AD248/AG248</f>
        <v>1</v>
      </c>
      <c r="AF57" s="859">
        <f>AE248/AG248</f>
        <v>0</v>
      </c>
      <c r="AG57" s="860">
        <f>AF248/AG248</f>
        <v>0</v>
      </c>
      <c r="AH57" s="2627"/>
      <c r="AI57" s="2628"/>
      <c r="AJ57" s="2628"/>
      <c r="AK57" s="2628"/>
      <c r="AL57" s="2628"/>
      <c r="AM57" s="2628"/>
      <c r="AN57" s="2628"/>
      <c r="AO57" s="2628"/>
      <c r="AP57" s="2629"/>
      <c r="AQ57" s="799"/>
      <c r="AR57" s="2641" t="s">
        <v>1116</v>
      </c>
      <c r="AS57" s="2642"/>
      <c r="AT57" s="2625" t="str">
        <f>AR36</f>
        <v>Plantación de Material Vegetal en sistema tradicional</v>
      </c>
      <c r="AU57" s="2625"/>
      <c r="AV57" s="2625"/>
      <c r="AW57" s="2626"/>
      <c r="AX57" s="858">
        <f>AW248/AZ248</f>
        <v>1</v>
      </c>
      <c r="AY57" s="859">
        <f>AX248/AZ248</f>
        <v>0</v>
      </c>
      <c r="AZ57" s="860">
        <f>AY248/AZ248</f>
        <v>0</v>
      </c>
      <c r="BA57" s="2627"/>
      <c r="BB57" s="2628"/>
      <c r="BC57" s="2628"/>
      <c r="BD57" s="2628"/>
      <c r="BE57" s="2628"/>
      <c r="BF57" s="2628"/>
      <c r="BG57" s="2628"/>
      <c r="BH57" s="2628"/>
      <c r="BI57" s="2629"/>
      <c r="BJ57" s="799"/>
      <c r="BK57" s="2641" t="s">
        <v>1116</v>
      </c>
      <c r="BL57" s="2642"/>
      <c r="BM57" s="2625" t="str">
        <f>BK36</f>
        <v>Plantación de Material Vegetal en sistema tradicional</v>
      </c>
      <c r="BN57" s="2625"/>
      <c r="BO57" s="2625"/>
      <c r="BP57" s="2626"/>
      <c r="BQ57" s="858">
        <f>BP248/BS248</f>
        <v>1</v>
      </c>
      <c r="BR57" s="859">
        <f>BQ248/BS248</f>
        <v>0</v>
      </c>
      <c r="BS57" s="860">
        <f>BR248/BS248</f>
        <v>0</v>
      </c>
      <c r="BT57" s="2627"/>
      <c r="BU57" s="2628"/>
      <c r="BV57" s="2628"/>
      <c r="BW57" s="2628"/>
      <c r="BX57" s="2628"/>
      <c r="BY57" s="2628"/>
      <c r="BZ57" s="2628"/>
      <c r="CA57" s="2628"/>
      <c r="CB57" s="2629"/>
      <c r="CC57" s="799"/>
      <c r="CD57" s="2638"/>
      <c r="CE57" s="2638"/>
      <c r="CF57" s="2639"/>
      <c r="CG57" s="2639"/>
      <c r="CH57" s="2639"/>
      <c r="CI57" s="2639"/>
      <c r="CJ57" s="861"/>
      <c r="CK57" s="861"/>
      <c r="CL57" s="861"/>
      <c r="CM57" s="2640"/>
      <c r="CN57" s="2640"/>
      <c r="CO57" s="2640"/>
      <c r="CP57" s="2640"/>
      <c r="CQ57" s="2640"/>
      <c r="CR57" s="2640"/>
      <c r="CS57" s="2640"/>
      <c r="CT57" s="2640"/>
      <c r="CU57" s="2640"/>
      <c r="CV57" s="799"/>
      <c r="CW57" s="2638"/>
      <c r="CX57" s="2638"/>
      <c r="CY57" s="2639"/>
      <c r="CZ57" s="2639"/>
      <c r="DA57" s="2639"/>
      <c r="DB57" s="2639"/>
      <c r="DC57" s="861"/>
      <c r="DD57" s="861"/>
      <c r="DE57" s="861"/>
      <c r="DF57" s="2640"/>
      <c r="DG57" s="2640"/>
      <c r="DH57" s="2640"/>
      <c r="DI57" s="2640"/>
      <c r="DJ57" s="2640"/>
      <c r="DK57" s="2640"/>
      <c r="DL57" s="2640"/>
      <c r="DM57" s="2640"/>
      <c r="DN57" s="2640"/>
      <c r="DO57" s="799"/>
    </row>
    <row r="58" spans="1:119" ht="19.5" customHeight="1" x14ac:dyDescent="0.2">
      <c r="A58" s="799"/>
      <c r="B58" s="2601" t="s">
        <v>1320</v>
      </c>
      <c r="C58" s="2602"/>
      <c r="D58" s="2602"/>
      <c r="E58" s="2603"/>
      <c r="F58" s="2643" t="str">
        <f>OBJETIVOS!D27</f>
        <v>Plantación de Material Vegetal al azar o por núcleos</v>
      </c>
      <c r="G58" s="2644"/>
      <c r="H58" s="2644"/>
      <c r="I58" s="2644"/>
      <c r="J58" s="2644"/>
      <c r="K58" s="2644"/>
      <c r="L58" s="2644"/>
      <c r="M58" s="2644"/>
      <c r="N58" s="2644"/>
      <c r="O58" s="2644"/>
      <c r="P58" s="2644"/>
      <c r="Q58" s="2644"/>
      <c r="R58" s="2644"/>
      <c r="S58" s="2644"/>
      <c r="T58" s="2644"/>
      <c r="U58" s="2644"/>
      <c r="V58" s="2644"/>
      <c r="W58" s="2645"/>
      <c r="X58" s="799"/>
      <c r="Y58" s="2643" t="str">
        <f>+F58</f>
        <v>Plantación de Material Vegetal al azar o por núcleos</v>
      </c>
      <c r="Z58" s="2644"/>
      <c r="AA58" s="2644"/>
      <c r="AB58" s="2644"/>
      <c r="AC58" s="2644"/>
      <c r="AD58" s="2644"/>
      <c r="AE58" s="2644"/>
      <c r="AF58" s="2644"/>
      <c r="AG58" s="2644"/>
      <c r="AH58" s="2644"/>
      <c r="AI58" s="2644"/>
      <c r="AJ58" s="2644"/>
      <c r="AK58" s="2644"/>
      <c r="AL58" s="2644"/>
      <c r="AM58" s="2644"/>
      <c r="AN58" s="2644"/>
      <c r="AO58" s="2644"/>
      <c r="AP58" s="2645"/>
      <c r="AQ58" s="799"/>
      <c r="AR58" s="2643">
        <f>OBJETIVOS!AQ27</f>
        <v>0</v>
      </c>
      <c r="AS58" s="2644"/>
      <c r="AT58" s="2644"/>
      <c r="AU58" s="2644"/>
      <c r="AV58" s="2644"/>
      <c r="AW58" s="2644"/>
      <c r="AX58" s="2644"/>
      <c r="AY58" s="2644"/>
      <c r="AZ58" s="2644"/>
      <c r="BA58" s="2644"/>
      <c r="BB58" s="2644"/>
      <c r="BC58" s="2644"/>
      <c r="BD58" s="2644"/>
      <c r="BE58" s="2644"/>
      <c r="BF58" s="2644"/>
      <c r="BG58" s="2644"/>
      <c r="BH58" s="2644"/>
      <c r="BI58" s="2645"/>
      <c r="BJ58" s="799"/>
      <c r="BK58" s="2643">
        <f>OBJETIVOS!BJ27</f>
        <v>0</v>
      </c>
      <c r="BL58" s="2644"/>
      <c r="BM58" s="2644"/>
      <c r="BN58" s="2644"/>
      <c r="BO58" s="2644"/>
      <c r="BP58" s="2644"/>
      <c r="BQ58" s="2644"/>
      <c r="BR58" s="2644"/>
      <c r="BS58" s="2644"/>
      <c r="BT58" s="2644"/>
      <c r="BU58" s="2644"/>
      <c r="BV58" s="2644"/>
      <c r="BW58" s="2644"/>
      <c r="BX58" s="2644"/>
      <c r="BY58" s="2644"/>
      <c r="BZ58" s="2644"/>
      <c r="CA58" s="2644"/>
      <c r="CB58" s="2645"/>
      <c r="CC58" s="799"/>
      <c r="CD58" s="2597"/>
      <c r="CE58" s="2597"/>
      <c r="CF58" s="2597"/>
      <c r="CG58" s="2597"/>
      <c r="CH58" s="2597"/>
      <c r="CI58" s="2597"/>
      <c r="CJ58" s="2597"/>
      <c r="CK58" s="2597"/>
      <c r="CL58" s="2597"/>
      <c r="CM58" s="2597"/>
      <c r="CN58" s="2597"/>
      <c r="CO58" s="2597"/>
      <c r="CP58" s="2597"/>
      <c r="CQ58" s="2597"/>
      <c r="CR58" s="2597"/>
      <c r="CS58" s="2597"/>
      <c r="CT58" s="2597"/>
      <c r="CU58" s="2597"/>
      <c r="CV58" s="799"/>
      <c r="CW58" s="2597"/>
      <c r="CX58" s="2597"/>
      <c r="CY58" s="2597"/>
      <c r="CZ58" s="2597"/>
      <c r="DA58" s="2597"/>
      <c r="DB58" s="2597"/>
      <c r="DC58" s="2597"/>
      <c r="DD58" s="2597"/>
      <c r="DE58" s="2597"/>
      <c r="DF58" s="2597"/>
      <c r="DG58" s="2597"/>
      <c r="DH58" s="2597"/>
      <c r="DI58" s="2597"/>
      <c r="DJ58" s="2597"/>
      <c r="DK58" s="2597"/>
      <c r="DL58" s="2597"/>
      <c r="DM58" s="2597"/>
      <c r="DN58" s="2597"/>
      <c r="DO58" s="799"/>
    </row>
    <row r="59" spans="1:119" ht="17.25" customHeight="1" x14ac:dyDescent="0.2">
      <c r="A59" s="799"/>
      <c r="B59" s="2604"/>
      <c r="C59" s="2605"/>
      <c r="D59" s="2605"/>
      <c r="E59" s="2606"/>
      <c r="F59" s="2613" t="s">
        <v>1327</v>
      </c>
      <c r="G59" s="2614"/>
      <c r="H59" s="885" t="str">
        <f>+CRONOGRAMA!C40</f>
        <v>Has</v>
      </c>
      <c r="I59" s="841">
        <f>+CRONOGRAMA!$E$40+CRONOGRAMA!$I$40+CRONOGRAMA!$M$40</f>
        <v>0</v>
      </c>
      <c r="J59" s="868">
        <v>0</v>
      </c>
      <c r="K59" s="843" t="e">
        <f>J59/I59</f>
        <v>#DIV/0!</v>
      </c>
      <c r="L59" s="1077" t="str">
        <f t="shared" ref="L59:L64" si="80">+IF(I59=J59,"x",0)</f>
        <v>x</v>
      </c>
      <c r="M59" s="1078">
        <f t="shared" ref="M59:M64" si="81">+IF(L59="x",0,IF(J59&gt;0,"x",0))</f>
        <v>0</v>
      </c>
      <c r="N59" s="1079">
        <f t="shared" ref="N59:N64" si="82">+IF(L59="x",0,IF(M59="x",0,"x"))</f>
        <v>0</v>
      </c>
      <c r="O59" s="2615"/>
      <c r="P59" s="2616"/>
      <c r="Q59" s="2616"/>
      <c r="R59" s="2616"/>
      <c r="S59" s="2616"/>
      <c r="T59" s="2616"/>
      <c r="U59" s="2616"/>
      <c r="V59" s="2616"/>
      <c r="W59" s="2617"/>
      <c r="X59" s="799"/>
      <c r="Y59" s="2613" t="str">
        <f>Y37</f>
        <v xml:space="preserve">5. Preparación del terreno                            </v>
      </c>
      <c r="Z59" s="2614"/>
      <c r="AA59" s="885" t="str">
        <f>+AA37</f>
        <v>Has</v>
      </c>
      <c r="AB59" s="841">
        <f>IF((I59-J59)=0,CRONOGRAMA!Q40+CRONOGRAMA!U40+CRONOGRAMA!Y40,CRONOGRAMA!Q40+CRONOGRAMA!U40+CRONOGRAMA!Y40+Seguimiento!I59-Seguimiento!J59)</f>
        <v>0</v>
      </c>
      <c r="AC59" s="868"/>
      <c r="AD59" s="843" t="e">
        <f>AC59/AB59</f>
        <v>#DIV/0!</v>
      </c>
      <c r="AE59" s="1077" t="str">
        <f t="shared" ref="AE59:AE64" si="83">+IF(AB59=AC59,"x",0)</f>
        <v>x</v>
      </c>
      <c r="AF59" s="1078">
        <f t="shared" ref="AF59:AF64" si="84">+IF(AE59="x",0,IF(AC59&gt;0,"x",0))</f>
        <v>0</v>
      </c>
      <c r="AG59" s="1079">
        <f t="shared" ref="AG59:AG64" si="85">+IF(AE59="x",0,IF(AF59="x",0,"x"))</f>
        <v>0</v>
      </c>
      <c r="AH59" s="2615"/>
      <c r="AI59" s="2616"/>
      <c r="AJ59" s="2616"/>
      <c r="AK59" s="2616"/>
      <c r="AL59" s="2616"/>
      <c r="AM59" s="2616"/>
      <c r="AN59" s="2616"/>
      <c r="AO59" s="2616"/>
      <c r="AP59" s="2617"/>
      <c r="AQ59" s="799"/>
      <c r="AR59" s="2613" t="str">
        <f>AR37</f>
        <v xml:space="preserve">5. Preparación del terreno                            </v>
      </c>
      <c r="AS59" s="2614"/>
      <c r="AT59" s="885" t="str">
        <f>+AT37</f>
        <v>Has</v>
      </c>
      <c r="AU59" s="841">
        <f>IF((AB59-AC59)=0,CRONOGRAMA!AC40+CRONOGRAMA!AG40+CRONOGRAMA!AK40,CRONOGRAMA!AC40+CRONOGRAMA!AG40+CRONOGRAMA!AK40+Seguimiento!AB59-Seguimiento!AC59)</f>
        <v>0</v>
      </c>
      <c r="AV59" s="868"/>
      <c r="AW59" s="843" t="e">
        <f>AV59/AU59</f>
        <v>#DIV/0!</v>
      </c>
      <c r="AX59" s="1077" t="str">
        <f t="shared" ref="AX59:AX64" si="86">+IF(AU59=AV59,"x",0)</f>
        <v>x</v>
      </c>
      <c r="AY59" s="1078">
        <f t="shared" ref="AY59:AY64" si="87">+IF(AX59="x",0,IF(AV59&gt;0,"x",0))</f>
        <v>0</v>
      </c>
      <c r="AZ59" s="1079">
        <f t="shared" ref="AZ59:AZ64" si="88">+IF(AX59="x",0,IF(AY59="x",0,"x"))</f>
        <v>0</v>
      </c>
      <c r="BA59" s="2615"/>
      <c r="BB59" s="2616"/>
      <c r="BC59" s="2616"/>
      <c r="BD59" s="2616"/>
      <c r="BE59" s="2616"/>
      <c r="BF59" s="2616"/>
      <c r="BG59" s="2616"/>
      <c r="BH59" s="2616"/>
      <c r="BI59" s="2617"/>
      <c r="BJ59" s="799"/>
      <c r="BK59" s="2613" t="str">
        <f>BK37</f>
        <v xml:space="preserve">5. Preparación del terreno                            </v>
      </c>
      <c r="BL59" s="2614"/>
      <c r="BM59" s="885" t="str">
        <f>+BM37</f>
        <v>Has</v>
      </c>
      <c r="BN59" s="841">
        <f>IF((AU59-AV59)=0,CRONOGRAMA!AO40+CRONOGRAMA!AS40+CRONOGRAMA!AW40,CRONOGRAMA!AO40+CRONOGRAMA!AS40+CRONOGRAMA!AW40+AU59-AV59)</f>
        <v>0</v>
      </c>
      <c r="BO59" s="868"/>
      <c r="BP59" s="843" t="e">
        <f>BO59/BN59</f>
        <v>#DIV/0!</v>
      </c>
      <c r="BQ59" s="1077" t="str">
        <f t="shared" ref="BQ59:BQ64" si="89">+IF(BN59=BO59,"x",0)</f>
        <v>x</v>
      </c>
      <c r="BR59" s="1078">
        <f t="shared" ref="BR59:BR64" si="90">+IF(BQ59="x",0,IF(BO59&gt;0,"x",0))</f>
        <v>0</v>
      </c>
      <c r="BS59" s="1079">
        <f t="shared" ref="BS59:BS64" si="91">+IF(BQ59="x",0,IF(BR59="x",0,"x"))</f>
        <v>0</v>
      </c>
      <c r="BT59" s="2615"/>
      <c r="BU59" s="2616"/>
      <c r="BV59" s="2616"/>
      <c r="BW59" s="2616"/>
      <c r="BX59" s="2616"/>
      <c r="BY59" s="2616"/>
      <c r="BZ59" s="2616"/>
      <c r="CA59" s="2616"/>
      <c r="CB59" s="2617"/>
      <c r="CC59" s="799"/>
      <c r="CD59" s="2620"/>
      <c r="CE59" s="2620"/>
      <c r="CF59" s="847"/>
      <c r="CG59" s="848"/>
      <c r="CH59" s="869"/>
      <c r="CI59" s="850"/>
      <c r="CJ59" s="851"/>
      <c r="CK59" s="851"/>
      <c r="CL59" s="851"/>
      <c r="CM59" s="2621"/>
      <c r="CN59" s="2621"/>
      <c r="CO59" s="2621"/>
      <c r="CP59" s="2621"/>
      <c r="CQ59" s="2621"/>
      <c r="CR59" s="2621"/>
      <c r="CS59" s="2621"/>
      <c r="CT59" s="2621"/>
      <c r="CU59" s="2621"/>
      <c r="CV59" s="799"/>
      <c r="CW59" s="2620"/>
      <c r="CX59" s="2620"/>
      <c r="CY59" s="847"/>
      <c r="CZ59" s="848"/>
      <c r="DA59" s="869"/>
      <c r="DB59" s="850"/>
      <c r="DC59" s="851"/>
      <c r="DD59" s="851"/>
      <c r="DE59" s="851"/>
      <c r="DF59" s="2621"/>
      <c r="DG59" s="2621"/>
      <c r="DH59" s="2621"/>
      <c r="DI59" s="2621"/>
      <c r="DJ59" s="2621"/>
      <c r="DK59" s="2621"/>
      <c r="DL59" s="2621"/>
      <c r="DM59" s="2621"/>
      <c r="DN59" s="2621"/>
      <c r="DO59" s="799"/>
    </row>
    <row r="60" spans="1:119" ht="17.25" customHeight="1" x14ac:dyDescent="0.2">
      <c r="A60" s="799"/>
      <c r="B60" s="2604"/>
      <c r="C60" s="2605"/>
      <c r="D60" s="2605"/>
      <c r="E60" s="2606"/>
      <c r="F60" s="2613" t="s">
        <v>1328</v>
      </c>
      <c r="G60" s="2614"/>
      <c r="H60" s="840" t="str">
        <f>+CRONOGRAMA!C41</f>
        <v>Has</v>
      </c>
      <c r="I60" s="841">
        <f>+CRONOGRAMA!$E$41+CRONOGRAMA!$I$41+CRONOGRAMA!$M$41</f>
        <v>0</v>
      </c>
      <c r="J60" s="868">
        <v>0</v>
      </c>
      <c r="K60" s="843" t="e">
        <f t="shared" ref="K60:K68" si="92">J60/I60</f>
        <v>#DIV/0!</v>
      </c>
      <c r="L60" s="1077" t="str">
        <f t="shared" si="80"/>
        <v>x</v>
      </c>
      <c r="M60" s="1078">
        <f t="shared" si="81"/>
        <v>0</v>
      </c>
      <c r="N60" s="1079">
        <f t="shared" si="82"/>
        <v>0</v>
      </c>
      <c r="O60" s="2615"/>
      <c r="P60" s="2616"/>
      <c r="Q60" s="2616"/>
      <c r="R60" s="2616"/>
      <c r="S60" s="2616"/>
      <c r="T60" s="2616"/>
      <c r="U60" s="2616"/>
      <c r="V60" s="2616"/>
      <c r="W60" s="2617"/>
      <c r="X60" s="799"/>
      <c r="Y60" s="2613" t="str">
        <f t="shared" ref="Y60:Y78" si="93">Y38</f>
        <v xml:space="preserve">6. Plantación (Siembra)                               </v>
      </c>
      <c r="Z60" s="2614"/>
      <c r="AA60" s="840" t="str">
        <f>+AA38</f>
        <v>Has</v>
      </c>
      <c r="AB60" s="841">
        <f>IF((I60-J60)=0,CRONOGRAMA!Q41+CRONOGRAMA!U41+CRONOGRAMA!Y41,CRONOGRAMA!Q41+CRONOGRAMA!U41+CRONOGRAMA!Y41+Seguimiento!I60-Seguimiento!J60)</f>
        <v>0</v>
      </c>
      <c r="AC60" s="868"/>
      <c r="AD60" s="843" t="e">
        <f t="shared" ref="AD60:AD68" si="94">AC60/AB60</f>
        <v>#DIV/0!</v>
      </c>
      <c r="AE60" s="1077" t="str">
        <f t="shared" si="83"/>
        <v>x</v>
      </c>
      <c r="AF60" s="1078">
        <f t="shared" si="84"/>
        <v>0</v>
      </c>
      <c r="AG60" s="1079">
        <f t="shared" si="85"/>
        <v>0</v>
      </c>
      <c r="AH60" s="2615"/>
      <c r="AI60" s="2616"/>
      <c r="AJ60" s="2616"/>
      <c r="AK60" s="2616"/>
      <c r="AL60" s="2616"/>
      <c r="AM60" s="2616"/>
      <c r="AN60" s="2616"/>
      <c r="AO60" s="2616"/>
      <c r="AP60" s="2617"/>
      <c r="AQ60" s="799"/>
      <c r="AR60" s="2613" t="str">
        <f t="shared" ref="AR60:AR78" si="95">AR38</f>
        <v xml:space="preserve">6. Plantación (Siembra)                               </v>
      </c>
      <c r="AS60" s="2614"/>
      <c r="AT60" s="840" t="str">
        <f>+AT38</f>
        <v>Has</v>
      </c>
      <c r="AU60" s="841">
        <f>IF((AB60-AC60)=0,CRONOGRAMA!AC41+CRONOGRAMA!AG41+CRONOGRAMA!AK41,CRONOGRAMA!AC41+CRONOGRAMA!AG41+CRONOGRAMA!AK41+Seguimiento!AB60-Seguimiento!AC60)</f>
        <v>0</v>
      </c>
      <c r="AV60" s="868"/>
      <c r="AW60" s="843" t="e">
        <f t="shared" ref="AW60:AW68" si="96">AV60/AU60</f>
        <v>#DIV/0!</v>
      </c>
      <c r="AX60" s="1077" t="str">
        <f t="shared" si="86"/>
        <v>x</v>
      </c>
      <c r="AY60" s="1078">
        <f t="shared" si="87"/>
        <v>0</v>
      </c>
      <c r="AZ60" s="1079">
        <f t="shared" si="88"/>
        <v>0</v>
      </c>
      <c r="BA60" s="2615"/>
      <c r="BB60" s="2616"/>
      <c r="BC60" s="2616"/>
      <c r="BD60" s="2616"/>
      <c r="BE60" s="2616"/>
      <c r="BF60" s="2616"/>
      <c r="BG60" s="2616"/>
      <c r="BH60" s="2616"/>
      <c r="BI60" s="2617"/>
      <c r="BJ60" s="799"/>
      <c r="BK60" s="2613" t="str">
        <f t="shared" ref="BK60:BK78" si="97">BK38</f>
        <v xml:space="preserve">6. Plantación (Siembra)                               </v>
      </c>
      <c r="BL60" s="2614"/>
      <c r="BM60" s="840" t="str">
        <f>+BM38</f>
        <v>Has</v>
      </c>
      <c r="BN60" s="841">
        <f>IF((AU60-AV60)=0,CRONOGRAMA!AO41+CRONOGRAMA!AS41+CRONOGRAMA!AW41,CRONOGRAMA!AO41+CRONOGRAMA!AS41+CRONOGRAMA!AW41+AU60-AV60)</f>
        <v>0</v>
      </c>
      <c r="BO60" s="868"/>
      <c r="BP60" s="843" t="e">
        <f t="shared" ref="BP60:BP68" si="98">BO60/BN60</f>
        <v>#DIV/0!</v>
      </c>
      <c r="BQ60" s="1077" t="str">
        <f t="shared" si="89"/>
        <v>x</v>
      </c>
      <c r="BR60" s="1078">
        <f t="shared" si="90"/>
        <v>0</v>
      </c>
      <c r="BS60" s="1079">
        <f t="shared" si="91"/>
        <v>0</v>
      </c>
      <c r="BT60" s="2615"/>
      <c r="BU60" s="2616"/>
      <c r="BV60" s="2616"/>
      <c r="BW60" s="2616"/>
      <c r="BX60" s="2616"/>
      <c r="BY60" s="2616"/>
      <c r="BZ60" s="2616"/>
      <c r="CA60" s="2616"/>
      <c r="CB60" s="2617"/>
      <c r="CC60" s="799"/>
      <c r="CD60" s="2620"/>
      <c r="CE60" s="2620"/>
      <c r="CF60" s="847"/>
      <c r="CG60" s="848"/>
      <c r="CH60" s="869"/>
      <c r="CI60" s="850"/>
      <c r="CJ60" s="851"/>
      <c r="CK60" s="851"/>
      <c r="CL60" s="851"/>
      <c r="CM60" s="2621"/>
      <c r="CN60" s="2621"/>
      <c r="CO60" s="2621"/>
      <c r="CP60" s="2621"/>
      <c r="CQ60" s="2621"/>
      <c r="CR60" s="2621"/>
      <c r="CS60" s="2621"/>
      <c r="CT60" s="2621"/>
      <c r="CU60" s="2621"/>
      <c r="CV60" s="799"/>
      <c r="CW60" s="2620"/>
      <c r="CX60" s="2620"/>
      <c r="CY60" s="847"/>
      <c r="CZ60" s="848"/>
      <c r="DA60" s="869"/>
      <c r="DB60" s="850"/>
      <c r="DC60" s="851"/>
      <c r="DD60" s="851"/>
      <c r="DE60" s="851"/>
      <c r="DF60" s="2621"/>
      <c r="DG60" s="2621"/>
      <c r="DH60" s="2621"/>
      <c r="DI60" s="2621"/>
      <c r="DJ60" s="2621"/>
      <c r="DK60" s="2621"/>
      <c r="DL60" s="2621"/>
      <c r="DM60" s="2621"/>
      <c r="DN60" s="2621"/>
      <c r="DO60" s="799"/>
    </row>
    <row r="61" spans="1:119" ht="17.25" customHeight="1" x14ac:dyDescent="0.2">
      <c r="A61" s="799"/>
      <c r="B61" s="2604"/>
      <c r="C61" s="2605"/>
      <c r="D61" s="2605"/>
      <c r="E61" s="2606"/>
      <c r="F61" s="2613" t="s">
        <v>1329</v>
      </c>
      <c r="G61" s="2614"/>
      <c r="H61" s="840" t="str">
        <f>+CRONOGRAMA!C42</f>
        <v>Has</v>
      </c>
      <c r="I61" s="841">
        <f>+CRONOGRAMA!$E$42+CRONOGRAMA!$I$42+CRONOGRAMA!$M$42</f>
        <v>0</v>
      </c>
      <c r="J61" s="868">
        <v>0</v>
      </c>
      <c r="K61" s="843" t="e">
        <f t="shared" si="92"/>
        <v>#DIV/0!</v>
      </c>
      <c r="L61" s="1077" t="str">
        <f t="shared" si="80"/>
        <v>x</v>
      </c>
      <c r="M61" s="1078">
        <f t="shared" si="81"/>
        <v>0</v>
      </c>
      <c r="N61" s="1079">
        <f t="shared" si="82"/>
        <v>0</v>
      </c>
      <c r="O61" s="2615"/>
      <c r="P61" s="2616"/>
      <c r="Q61" s="2616"/>
      <c r="R61" s="2616"/>
      <c r="S61" s="2616"/>
      <c r="T61" s="2616"/>
      <c r="U61" s="2616"/>
      <c r="V61" s="2616"/>
      <c r="W61" s="2617"/>
      <c r="X61" s="799"/>
      <c r="Y61" s="2613" t="str">
        <f t="shared" si="93"/>
        <v xml:space="preserve">7. Fertilización y Control Fitosa.                   </v>
      </c>
      <c r="Z61" s="2614"/>
      <c r="AA61" s="840" t="str">
        <f>+AA39</f>
        <v>Has</v>
      </c>
      <c r="AB61" s="841">
        <f>IF((I61-J61)=0,CRONOGRAMA!Q42+CRONOGRAMA!U42+CRONOGRAMA!Y42,CRONOGRAMA!Q42+CRONOGRAMA!U42+CRONOGRAMA!Y42+Seguimiento!I61-Seguimiento!J61)</f>
        <v>0</v>
      </c>
      <c r="AC61" s="868"/>
      <c r="AD61" s="843" t="e">
        <f t="shared" si="94"/>
        <v>#DIV/0!</v>
      </c>
      <c r="AE61" s="1077" t="str">
        <f t="shared" si="83"/>
        <v>x</v>
      </c>
      <c r="AF61" s="1078">
        <f t="shared" si="84"/>
        <v>0</v>
      </c>
      <c r="AG61" s="1079">
        <f t="shared" si="85"/>
        <v>0</v>
      </c>
      <c r="AH61" s="2615"/>
      <c r="AI61" s="2616"/>
      <c r="AJ61" s="2616"/>
      <c r="AK61" s="2616"/>
      <c r="AL61" s="2616"/>
      <c r="AM61" s="2616"/>
      <c r="AN61" s="2616"/>
      <c r="AO61" s="2616"/>
      <c r="AP61" s="2617"/>
      <c r="AQ61" s="799"/>
      <c r="AR61" s="2613" t="str">
        <f t="shared" si="95"/>
        <v xml:space="preserve">7. Fertilización y Control Fitosa.                   </v>
      </c>
      <c r="AS61" s="2614"/>
      <c r="AT61" s="840" t="str">
        <f>+AT39</f>
        <v>Has</v>
      </c>
      <c r="AU61" s="841">
        <f>IF((AB61-AC61)=0,CRONOGRAMA!AC42+CRONOGRAMA!AG42+CRONOGRAMA!AK42,CRONOGRAMA!AC42+CRONOGRAMA!AG42+CRONOGRAMA!AK42+Seguimiento!AB61-Seguimiento!AC61)</f>
        <v>0</v>
      </c>
      <c r="AV61" s="868"/>
      <c r="AW61" s="843" t="e">
        <f t="shared" si="96"/>
        <v>#DIV/0!</v>
      </c>
      <c r="AX61" s="1077" t="str">
        <f t="shared" si="86"/>
        <v>x</v>
      </c>
      <c r="AY61" s="1078">
        <f t="shared" si="87"/>
        <v>0</v>
      </c>
      <c r="AZ61" s="1079">
        <f t="shared" si="88"/>
        <v>0</v>
      </c>
      <c r="BA61" s="2615"/>
      <c r="BB61" s="2616"/>
      <c r="BC61" s="2616"/>
      <c r="BD61" s="2616"/>
      <c r="BE61" s="2616"/>
      <c r="BF61" s="2616"/>
      <c r="BG61" s="2616"/>
      <c r="BH61" s="2616"/>
      <c r="BI61" s="2617"/>
      <c r="BJ61" s="799"/>
      <c r="BK61" s="2613" t="str">
        <f t="shared" si="97"/>
        <v xml:space="preserve">7. Fertilización y Control Fitosa.                   </v>
      </c>
      <c r="BL61" s="2614"/>
      <c r="BM61" s="840" t="str">
        <f>+BM39</f>
        <v>Has</v>
      </c>
      <c r="BN61" s="841">
        <f>IF((AU61-AV61)=0,CRONOGRAMA!AO42+CRONOGRAMA!AS42+CRONOGRAMA!AW42,CRONOGRAMA!AO42+CRONOGRAMA!AS42+CRONOGRAMA!AW42+AU61-AV61)</f>
        <v>0</v>
      </c>
      <c r="BO61" s="868"/>
      <c r="BP61" s="843" t="e">
        <f t="shared" si="98"/>
        <v>#DIV/0!</v>
      </c>
      <c r="BQ61" s="1077" t="str">
        <f t="shared" si="89"/>
        <v>x</v>
      </c>
      <c r="BR61" s="1078">
        <f t="shared" si="90"/>
        <v>0</v>
      </c>
      <c r="BS61" s="1079">
        <f t="shared" si="91"/>
        <v>0</v>
      </c>
      <c r="BT61" s="2615"/>
      <c r="BU61" s="2616"/>
      <c r="BV61" s="2616"/>
      <c r="BW61" s="2616"/>
      <c r="BX61" s="2616"/>
      <c r="BY61" s="2616"/>
      <c r="BZ61" s="2616"/>
      <c r="CA61" s="2616"/>
      <c r="CB61" s="2617"/>
      <c r="CC61" s="799"/>
      <c r="CD61" s="2620"/>
      <c r="CE61" s="2620"/>
      <c r="CF61" s="847"/>
      <c r="CG61" s="848"/>
      <c r="CH61" s="869"/>
      <c r="CI61" s="850"/>
      <c r="CJ61" s="851"/>
      <c r="CK61" s="851"/>
      <c r="CL61" s="851"/>
      <c r="CM61" s="2621"/>
      <c r="CN61" s="2621"/>
      <c r="CO61" s="2621"/>
      <c r="CP61" s="2621"/>
      <c r="CQ61" s="2621"/>
      <c r="CR61" s="2621"/>
      <c r="CS61" s="2621"/>
      <c r="CT61" s="2621"/>
      <c r="CU61" s="2621"/>
      <c r="CV61" s="799"/>
      <c r="CW61" s="2620"/>
      <c r="CX61" s="2620"/>
      <c r="CY61" s="847"/>
      <c r="CZ61" s="848"/>
      <c r="DA61" s="869"/>
      <c r="DB61" s="850"/>
      <c r="DC61" s="851"/>
      <c r="DD61" s="851"/>
      <c r="DE61" s="851"/>
      <c r="DF61" s="2621"/>
      <c r="DG61" s="2621"/>
      <c r="DH61" s="2621"/>
      <c r="DI61" s="2621"/>
      <c r="DJ61" s="2621"/>
      <c r="DK61" s="2621"/>
      <c r="DL61" s="2621"/>
      <c r="DM61" s="2621"/>
      <c r="DN61" s="2621"/>
      <c r="DO61" s="799"/>
    </row>
    <row r="62" spans="1:119" ht="17.25" customHeight="1" x14ac:dyDescent="0.2">
      <c r="A62" s="799"/>
      <c r="B62" s="2604"/>
      <c r="C62" s="2605"/>
      <c r="D62" s="2605"/>
      <c r="E62" s="2606"/>
      <c r="F62" s="2613" t="s">
        <v>1330</v>
      </c>
      <c r="G62" s="2614"/>
      <c r="H62" s="885" t="str">
        <f>+CRONOGRAMA!C43</f>
        <v>Plántulas</v>
      </c>
      <c r="I62" s="841">
        <f>+CRONOGRAMA!$E$43+CRONOGRAMA!$I$43+CRONOGRAMA!$M$43</f>
        <v>0</v>
      </c>
      <c r="J62" s="868">
        <v>0</v>
      </c>
      <c r="K62" s="843" t="e">
        <f t="shared" si="92"/>
        <v>#DIV/0!</v>
      </c>
      <c r="L62" s="1077" t="str">
        <f t="shared" si="80"/>
        <v>x</v>
      </c>
      <c r="M62" s="1078">
        <f t="shared" si="81"/>
        <v>0</v>
      </c>
      <c r="N62" s="1079">
        <f t="shared" si="82"/>
        <v>0</v>
      </c>
      <c r="O62" s="2615"/>
      <c r="P62" s="2616"/>
      <c r="Q62" s="2616"/>
      <c r="R62" s="2616"/>
      <c r="S62" s="2616"/>
      <c r="T62" s="2616"/>
      <c r="U62" s="2616"/>
      <c r="V62" s="2616"/>
      <c r="W62" s="2617"/>
      <c r="X62" s="799"/>
      <c r="Y62" s="2613" t="str">
        <f t="shared" si="93"/>
        <v xml:space="preserve">8. Reposición (material vegetal)                 </v>
      </c>
      <c r="Z62" s="2614"/>
      <c r="AA62" s="885" t="str">
        <f>+AA40</f>
        <v>Plántulas</v>
      </c>
      <c r="AB62" s="841">
        <f>IF((I62-J62)=0,CRONOGRAMA!Q43+CRONOGRAMA!U43+CRONOGRAMA!Y43,CRONOGRAMA!Q43+CRONOGRAMA!U43+CRONOGRAMA!Y43+Seguimiento!I62-Seguimiento!J62)</f>
        <v>0</v>
      </c>
      <c r="AC62" s="868"/>
      <c r="AD62" s="843" t="e">
        <f t="shared" si="94"/>
        <v>#DIV/0!</v>
      </c>
      <c r="AE62" s="1077" t="str">
        <f t="shared" si="83"/>
        <v>x</v>
      </c>
      <c r="AF62" s="1078">
        <f t="shared" si="84"/>
        <v>0</v>
      </c>
      <c r="AG62" s="1079">
        <f t="shared" si="85"/>
        <v>0</v>
      </c>
      <c r="AH62" s="2615"/>
      <c r="AI62" s="2616"/>
      <c r="AJ62" s="2616"/>
      <c r="AK62" s="2616"/>
      <c r="AL62" s="2616"/>
      <c r="AM62" s="2616"/>
      <c r="AN62" s="2616"/>
      <c r="AO62" s="2616"/>
      <c r="AP62" s="2617"/>
      <c r="AQ62" s="799"/>
      <c r="AR62" s="2613" t="str">
        <f t="shared" si="95"/>
        <v xml:space="preserve">8. Reposición (material vegetal)                 </v>
      </c>
      <c r="AS62" s="2614"/>
      <c r="AT62" s="885" t="str">
        <f>+AT40</f>
        <v>Plántulas</v>
      </c>
      <c r="AU62" s="841">
        <f>IF((AB62-AC62)=0,CRONOGRAMA!AC43+CRONOGRAMA!AG43+CRONOGRAMA!AK43,CRONOGRAMA!AC43+CRONOGRAMA!AG43+CRONOGRAMA!AK43+Seguimiento!AB62-Seguimiento!AC62)</f>
        <v>0</v>
      </c>
      <c r="AV62" s="868"/>
      <c r="AW62" s="843" t="e">
        <f t="shared" si="96"/>
        <v>#DIV/0!</v>
      </c>
      <c r="AX62" s="1077" t="str">
        <f t="shared" si="86"/>
        <v>x</v>
      </c>
      <c r="AY62" s="1078">
        <f t="shared" si="87"/>
        <v>0</v>
      </c>
      <c r="AZ62" s="1079">
        <f t="shared" si="88"/>
        <v>0</v>
      </c>
      <c r="BA62" s="2615"/>
      <c r="BB62" s="2616"/>
      <c r="BC62" s="2616"/>
      <c r="BD62" s="2616"/>
      <c r="BE62" s="2616"/>
      <c r="BF62" s="2616"/>
      <c r="BG62" s="2616"/>
      <c r="BH62" s="2616"/>
      <c r="BI62" s="2617"/>
      <c r="BJ62" s="799"/>
      <c r="BK62" s="2613" t="str">
        <f t="shared" si="97"/>
        <v xml:space="preserve">8. Reposición (material vegetal)                 </v>
      </c>
      <c r="BL62" s="2614"/>
      <c r="BM62" s="885" t="str">
        <f>+BM40</f>
        <v>Plántulas</v>
      </c>
      <c r="BN62" s="841">
        <f>IF((AU62-AV62)=0,CRONOGRAMA!AO43+CRONOGRAMA!AS43+CRONOGRAMA!AW43,CRONOGRAMA!AO43+CRONOGRAMA!AS43+CRONOGRAMA!AW43+AU62-AV62)</f>
        <v>0</v>
      </c>
      <c r="BO62" s="868"/>
      <c r="BP62" s="843" t="e">
        <f t="shared" si="98"/>
        <v>#DIV/0!</v>
      </c>
      <c r="BQ62" s="1077" t="str">
        <f t="shared" si="89"/>
        <v>x</v>
      </c>
      <c r="BR62" s="1078">
        <f t="shared" si="90"/>
        <v>0</v>
      </c>
      <c r="BS62" s="1079">
        <f t="shared" si="91"/>
        <v>0</v>
      </c>
      <c r="BT62" s="2615"/>
      <c r="BU62" s="2616"/>
      <c r="BV62" s="2616"/>
      <c r="BW62" s="2616"/>
      <c r="BX62" s="2616"/>
      <c r="BY62" s="2616"/>
      <c r="BZ62" s="2616"/>
      <c r="CA62" s="2616"/>
      <c r="CB62" s="2617"/>
      <c r="CC62" s="799"/>
      <c r="CD62" s="2620"/>
      <c r="CE62" s="2620"/>
      <c r="CF62" s="847"/>
      <c r="CG62" s="848"/>
      <c r="CH62" s="869"/>
      <c r="CI62" s="850"/>
      <c r="CJ62" s="851"/>
      <c r="CK62" s="851"/>
      <c r="CL62" s="851"/>
      <c r="CM62" s="2621"/>
      <c r="CN62" s="2621"/>
      <c r="CO62" s="2621"/>
      <c r="CP62" s="2621"/>
      <c r="CQ62" s="2621"/>
      <c r="CR62" s="2621"/>
      <c r="CS62" s="2621"/>
      <c r="CT62" s="2621"/>
      <c r="CU62" s="2621"/>
      <c r="CV62" s="799"/>
      <c r="CW62" s="2620"/>
      <c r="CX62" s="2620"/>
      <c r="CY62" s="847"/>
      <c r="CZ62" s="848"/>
      <c r="DA62" s="869"/>
      <c r="DB62" s="850"/>
      <c r="DC62" s="851"/>
      <c r="DD62" s="851"/>
      <c r="DE62" s="851"/>
      <c r="DF62" s="2621"/>
      <c r="DG62" s="2621"/>
      <c r="DH62" s="2621"/>
      <c r="DI62" s="2621"/>
      <c r="DJ62" s="2621"/>
      <c r="DK62" s="2621"/>
      <c r="DL62" s="2621"/>
      <c r="DM62" s="2621"/>
      <c r="DN62" s="2621"/>
      <c r="DO62" s="799"/>
    </row>
    <row r="63" spans="1:119" ht="17.25" customHeight="1" x14ac:dyDescent="0.2">
      <c r="A63" s="799"/>
      <c r="B63" s="2604"/>
      <c r="C63" s="2605"/>
      <c r="D63" s="2605"/>
      <c r="E63" s="2606"/>
      <c r="F63" s="2613" t="s">
        <v>1331</v>
      </c>
      <c r="G63" s="2614"/>
      <c r="H63" s="885" t="str">
        <f>+CRONOGRAMA!C44</f>
        <v>Has</v>
      </c>
      <c r="I63" s="841">
        <f>+CRONOGRAMA!$E$44+CRONOGRAMA!$I$44+CRONOGRAMA!$M$44</f>
        <v>0</v>
      </c>
      <c r="J63" s="868"/>
      <c r="K63" s="843" t="e">
        <f t="shared" si="92"/>
        <v>#DIV/0!</v>
      </c>
      <c r="L63" s="1077" t="str">
        <f t="shared" si="80"/>
        <v>x</v>
      </c>
      <c r="M63" s="1078">
        <f t="shared" si="81"/>
        <v>0</v>
      </c>
      <c r="N63" s="1079">
        <f t="shared" si="82"/>
        <v>0</v>
      </c>
      <c r="O63" s="2615"/>
      <c r="P63" s="2616"/>
      <c r="Q63" s="2616"/>
      <c r="R63" s="2616"/>
      <c r="S63" s="2616"/>
      <c r="T63" s="2616"/>
      <c r="U63" s="2616"/>
      <c r="V63" s="2616"/>
      <c r="W63" s="2617"/>
      <c r="X63" s="799"/>
      <c r="Y63" s="2613" t="str">
        <f t="shared" si="93"/>
        <v xml:space="preserve">9. Limpias                                                    </v>
      </c>
      <c r="Z63" s="2614"/>
      <c r="AA63" s="885" t="str">
        <f>+AA41</f>
        <v>Has</v>
      </c>
      <c r="AB63" s="841">
        <f>IF((I63-J63)=0,CRONOGRAMA!Q44+CRONOGRAMA!U44+CRONOGRAMA!Y44,CRONOGRAMA!Q44+CRONOGRAMA!U44+CRONOGRAMA!Y44+Seguimiento!I63-Seguimiento!J63)</f>
        <v>0</v>
      </c>
      <c r="AC63" s="868"/>
      <c r="AD63" s="843" t="e">
        <f t="shared" si="94"/>
        <v>#DIV/0!</v>
      </c>
      <c r="AE63" s="1077" t="str">
        <f t="shared" si="83"/>
        <v>x</v>
      </c>
      <c r="AF63" s="1078">
        <f t="shared" si="84"/>
        <v>0</v>
      </c>
      <c r="AG63" s="1079">
        <f t="shared" si="85"/>
        <v>0</v>
      </c>
      <c r="AH63" s="2615"/>
      <c r="AI63" s="2616"/>
      <c r="AJ63" s="2616"/>
      <c r="AK63" s="2616"/>
      <c r="AL63" s="2616"/>
      <c r="AM63" s="2616"/>
      <c r="AN63" s="2616"/>
      <c r="AO63" s="2616"/>
      <c r="AP63" s="2617"/>
      <c r="AQ63" s="799"/>
      <c r="AR63" s="2613" t="str">
        <f t="shared" si="95"/>
        <v xml:space="preserve">9. Limpias                                                    </v>
      </c>
      <c r="AS63" s="2614"/>
      <c r="AT63" s="885" t="str">
        <f t="shared" ref="AT63:AT64" si="99">+AT41</f>
        <v>Has</v>
      </c>
      <c r="AU63" s="841">
        <f>IF((AB63-AC63)=0,CRONOGRAMA!AC44+CRONOGRAMA!AG44+CRONOGRAMA!AK44,CRONOGRAMA!AC44+CRONOGRAMA!AG44+CRONOGRAMA!AK44+Seguimiento!AB63-Seguimiento!AC63)</f>
        <v>0</v>
      </c>
      <c r="AV63" s="868"/>
      <c r="AW63" s="843" t="e">
        <f t="shared" si="96"/>
        <v>#DIV/0!</v>
      </c>
      <c r="AX63" s="1077" t="str">
        <f t="shared" si="86"/>
        <v>x</v>
      </c>
      <c r="AY63" s="1078">
        <f t="shared" si="87"/>
        <v>0</v>
      </c>
      <c r="AZ63" s="1079">
        <f t="shared" si="88"/>
        <v>0</v>
      </c>
      <c r="BA63" s="2615"/>
      <c r="BB63" s="2616"/>
      <c r="BC63" s="2616"/>
      <c r="BD63" s="2616"/>
      <c r="BE63" s="2616"/>
      <c r="BF63" s="2616"/>
      <c r="BG63" s="2616"/>
      <c r="BH63" s="2616"/>
      <c r="BI63" s="2617"/>
      <c r="BJ63" s="799"/>
      <c r="BK63" s="2613" t="str">
        <f t="shared" si="97"/>
        <v xml:space="preserve">9. Limpias                                                    </v>
      </c>
      <c r="BL63" s="2614"/>
      <c r="BM63" s="885" t="str">
        <f>+BM41</f>
        <v>Has</v>
      </c>
      <c r="BN63" s="841">
        <f>IF((AU63-AV63)=0,CRONOGRAMA!AO44+CRONOGRAMA!AS44+CRONOGRAMA!AW44,CRONOGRAMA!AO44+CRONOGRAMA!AS44+CRONOGRAMA!AW44+AU63-AV63)</f>
        <v>0</v>
      </c>
      <c r="BO63" s="868"/>
      <c r="BP63" s="843" t="e">
        <f t="shared" si="98"/>
        <v>#DIV/0!</v>
      </c>
      <c r="BQ63" s="1077" t="str">
        <f t="shared" si="89"/>
        <v>x</v>
      </c>
      <c r="BR63" s="1078">
        <f t="shared" si="90"/>
        <v>0</v>
      </c>
      <c r="BS63" s="1079">
        <f t="shared" si="91"/>
        <v>0</v>
      </c>
      <c r="BT63" s="2615"/>
      <c r="BU63" s="2616"/>
      <c r="BV63" s="2616"/>
      <c r="BW63" s="2616"/>
      <c r="BX63" s="2616"/>
      <c r="BY63" s="2616"/>
      <c r="BZ63" s="2616"/>
      <c r="CA63" s="2616"/>
      <c r="CB63" s="2617"/>
      <c r="CC63" s="799"/>
      <c r="CD63" s="2620"/>
      <c r="CE63" s="2620"/>
      <c r="CF63" s="847"/>
      <c r="CG63" s="848"/>
      <c r="CH63" s="869"/>
      <c r="CI63" s="850"/>
      <c r="CJ63" s="851"/>
      <c r="CK63" s="851"/>
      <c r="CL63" s="851"/>
      <c r="CM63" s="2621"/>
      <c r="CN63" s="2621"/>
      <c r="CO63" s="2621"/>
      <c r="CP63" s="2621"/>
      <c r="CQ63" s="2621"/>
      <c r="CR63" s="2621"/>
      <c r="CS63" s="2621"/>
      <c r="CT63" s="2621"/>
      <c r="CU63" s="2621"/>
      <c r="CV63" s="799"/>
      <c r="CW63" s="2620"/>
      <c r="CX63" s="2620"/>
      <c r="CY63" s="847"/>
      <c r="CZ63" s="848"/>
      <c r="DA63" s="869"/>
      <c r="DB63" s="850"/>
      <c r="DC63" s="851"/>
      <c r="DD63" s="851"/>
      <c r="DE63" s="851"/>
      <c r="DF63" s="2621"/>
      <c r="DG63" s="2621"/>
      <c r="DH63" s="2621"/>
      <c r="DI63" s="2621"/>
      <c r="DJ63" s="2621"/>
      <c r="DK63" s="2621"/>
      <c r="DL63" s="2621"/>
      <c r="DM63" s="2621"/>
      <c r="DN63" s="2621"/>
      <c r="DO63" s="799"/>
    </row>
    <row r="64" spans="1:119" ht="17.25" customHeight="1" thickBot="1" x14ac:dyDescent="0.25">
      <c r="A64" s="799"/>
      <c r="B64" s="2604"/>
      <c r="C64" s="2605"/>
      <c r="D64" s="2605"/>
      <c r="E64" s="2606"/>
      <c r="F64" s="2613" t="s">
        <v>1332</v>
      </c>
      <c r="G64" s="2614"/>
      <c r="H64" s="840" t="str">
        <f>+CRONOGRAMA!C45</f>
        <v>Valor  $</v>
      </c>
      <c r="I64" s="841">
        <f>+CRONOGRAMA!$E$45+CRONOGRAMA!$I$45+CRONOGRAMA!$M$45</f>
        <v>0</v>
      </c>
      <c r="J64" s="868">
        <v>0</v>
      </c>
      <c r="K64" s="843" t="e">
        <f t="shared" si="92"/>
        <v>#DIV/0!</v>
      </c>
      <c r="L64" s="1080" t="str">
        <f t="shared" si="80"/>
        <v>x</v>
      </c>
      <c r="M64" s="1081">
        <f t="shared" si="81"/>
        <v>0</v>
      </c>
      <c r="N64" s="1082">
        <f t="shared" si="82"/>
        <v>0</v>
      </c>
      <c r="O64" s="2615"/>
      <c r="P64" s="2616"/>
      <c r="Q64" s="2616"/>
      <c r="R64" s="2616"/>
      <c r="S64" s="2616"/>
      <c r="T64" s="2616"/>
      <c r="U64" s="2616"/>
      <c r="V64" s="2616"/>
      <c r="W64" s="2617"/>
      <c r="X64" s="799"/>
      <c r="Y64" s="2613" t="str">
        <f t="shared" si="93"/>
        <v xml:space="preserve">10. Pago de Mano de obra                      </v>
      </c>
      <c r="Z64" s="2614"/>
      <c r="AA64" s="840" t="str">
        <f t="shared" ref="AA64:AA73" si="100">+AA42</f>
        <v>Valor  $</v>
      </c>
      <c r="AB64" s="841">
        <f>IF((I64-J64)=0,CRONOGRAMA!Q45+CRONOGRAMA!U45+CRONOGRAMA!Y45,CRONOGRAMA!Q45+CRONOGRAMA!U45+CRONOGRAMA!Y45+Seguimiento!I64-Seguimiento!J64)</f>
        <v>0</v>
      </c>
      <c r="AC64" s="868"/>
      <c r="AD64" s="843" t="e">
        <f t="shared" si="94"/>
        <v>#DIV/0!</v>
      </c>
      <c r="AE64" s="1080" t="str">
        <f t="shared" si="83"/>
        <v>x</v>
      </c>
      <c r="AF64" s="1081">
        <f t="shared" si="84"/>
        <v>0</v>
      </c>
      <c r="AG64" s="1082">
        <f t="shared" si="85"/>
        <v>0</v>
      </c>
      <c r="AH64" s="2615"/>
      <c r="AI64" s="2616"/>
      <c r="AJ64" s="2616"/>
      <c r="AK64" s="2616"/>
      <c r="AL64" s="2616"/>
      <c r="AM64" s="2616"/>
      <c r="AN64" s="2616"/>
      <c r="AO64" s="2616"/>
      <c r="AP64" s="2617"/>
      <c r="AQ64" s="799"/>
      <c r="AR64" s="2613" t="str">
        <f t="shared" si="95"/>
        <v xml:space="preserve">10. Pago de Mano de obra                      </v>
      </c>
      <c r="AS64" s="2614"/>
      <c r="AT64" s="840" t="str">
        <f t="shared" si="99"/>
        <v>Valor  $</v>
      </c>
      <c r="AU64" s="841">
        <f>IF((AB64-AC64)=0,CRONOGRAMA!AC45+CRONOGRAMA!AG45+CRONOGRAMA!AK45,CRONOGRAMA!AC45+CRONOGRAMA!AG45+CRONOGRAMA!AK45+Seguimiento!AB64-Seguimiento!AC64)</f>
        <v>0</v>
      </c>
      <c r="AV64" s="868"/>
      <c r="AW64" s="843" t="e">
        <f t="shared" si="96"/>
        <v>#DIV/0!</v>
      </c>
      <c r="AX64" s="1080" t="str">
        <f t="shared" si="86"/>
        <v>x</v>
      </c>
      <c r="AY64" s="1081">
        <f t="shared" si="87"/>
        <v>0</v>
      </c>
      <c r="AZ64" s="1082">
        <f t="shared" si="88"/>
        <v>0</v>
      </c>
      <c r="BA64" s="2615"/>
      <c r="BB64" s="2616"/>
      <c r="BC64" s="2616"/>
      <c r="BD64" s="2616"/>
      <c r="BE64" s="2616"/>
      <c r="BF64" s="2616"/>
      <c r="BG64" s="2616"/>
      <c r="BH64" s="2616"/>
      <c r="BI64" s="2617"/>
      <c r="BJ64" s="799"/>
      <c r="BK64" s="2613" t="str">
        <f t="shared" si="97"/>
        <v xml:space="preserve">10. Pago de Mano de obra                      </v>
      </c>
      <c r="BL64" s="2614"/>
      <c r="BM64" s="840" t="str">
        <f t="shared" ref="BM64:BM73" si="101">+BM42</f>
        <v>Valor  $</v>
      </c>
      <c r="BN64" s="841">
        <f>IF((AU64-AV64)=0,CRONOGRAMA!AO45+CRONOGRAMA!AS45+CRONOGRAMA!AW45,CRONOGRAMA!AO45+CRONOGRAMA!AS45+CRONOGRAMA!AW45+AU64-AV64)</f>
        <v>0</v>
      </c>
      <c r="BO64" s="868"/>
      <c r="BP64" s="843" t="e">
        <f t="shared" si="98"/>
        <v>#DIV/0!</v>
      </c>
      <c r="BQ64" s="1080" t="str">
        <f t="shared" si="89"/>
        <v>x</v>
      </c>
      <c r="BR64" s="1081">
        <f t="shared" si="90"/>
        <v>0</v>
      </c>
      <c r="BS64" s="1082">
        <f t="shared" si="91"/>
        <v>0</v>
      </c>
      <c r="BT64" s="2615"/>
      <c r="BU64" s="2616"/>
      <c r="BV64" s="2616"/>
      <c r="BW64" s="2616"/>
      <c r="BX64" s="2616"/>
      <c r="BY64" s="2616"/>
      <c r="BZ64" s="2616"/>
      <c r="CA64" s="2616"/>
      <c r="CB64" s="2617"/>
      <c r="CC64" s="799"/>
      <c r="CD64" s="2620"/>
      <c r="CE64" s="2620"/>
      <c r="CF64" s="847"/>
      <c r="CG64" s="848"/>
      <c r="CH64" s="869"/>
      <c r="CI64" s="850"/>
      <c r="CJ64" s="851"/>
      <c r="CK64" s="851"/>
      <c r="CL64" s="851"/>
      <c r="CM64" s="2621"/>
      <c r="CN64" s="2621"/>
      <c r="CO64" s="2621"/>
      <c r="CP64" s="2621"/>
      <c r="CQ64" s="2621"/>
      <c r="CR64" s="2621"/>
      <c r="CS64" s="2621"/>
      <c r="CT64" s="2621"/>
      <c r="CU64" s="2621"/>
      <c r="CV64" s="799"/>
      <c r="CW64" s="2620"/>
      <c r="CX64" s="2620"/>
      <c r="CY64" s="847"/>
      <c r="CZ64" s="848"/>
      <c r="DA64" s="869"/>
      <c r="DB64" s="850"/>
      <c r="DC64" s="851"/>
      <c r="DD64" s="851"/>
      <c r="DE64" s="851"/>
      <c r="DF64" s="2621"/>
      <c r="DG64" s="2621"/>
      <c r="DH64" s="2621"/>
      <c r="DI64" s="2621"/>
      <c r="DJ64" s="2621"/>
      <c r="DK64" s="2621"/>
      <c r="DL64" s="2621"/>
      <c r="DM64" s="2621"/>
      <c r="DN64" s="2621"/>
      <c r="DO64" s="799"/>
    </row>
    <row r="65" spans="1:119" ht="0.6" customHeight="1" thickTop="1" x14ac:dyDescent="0.2">
      <c r="A65" s="799"/>
      <c r="B65" s="2604"/>
      <c r="C65" s="2605"/>
      <c r="D65" s="2605"/>
      <c r="E65" s="2606"/>
      <c r="F65" s="2613"/>
      <c r="G65" s="2614"/>
      <c r="H65" s="840"/>
      <c r="I65" s="841"/>
      <c r="J65" s="868"/>
      <c r="K65" s="843" t="e">
        <f t="shared" si="92"/>
        <v>#DIV/0!</v>
      </c>
      <c r="L65" s="1077"/>
      <c r="M65" s="1078"/>
      <c r="N65" s="1079"/>
      <c r="O65" s="2615"/>
      <c r="P65" s="2616"/>
      <c r="Q65" s="2616"/>
      <c r="R65" s="2616"/>
      <c r="S65" s="2616"/>
      <c r="T65" s="2616"/>
      <c r="U65" s="2616"/>
      <c r="V65" s="2616"/>
      <c r="W65" s="2617"/>
      <c r="X65" s="799"/>
      <c r="Y65" s="2613">
        <f t="shared" si="93"/>
        <v>0</v>
      </c>
      <c r="Z65" s="2614"/>
      <c r="AA65" s="840">
        <f t="shared" si="100"/>
        <v>0</v>
      </c>
      <c r="AB65" s="841">
        <f>IF((I65-J65)=0,CRONOGRAMA!Q61+CRONOGRAMA!U61+CRONOGRAMA!Y61,CRONOGRAMA!Q61+CRONOGRAMA!U61+CRONOGRAMA!Y61+Seguimiento!I65-Seguimiento!J65)</f>
        <v>0</v>
      </c>
      <c r="AC65" s="868"/>
      <c r="AD65" s="843" t="e">
        <f t="shared" si="94"/>
        <v>#DIV/0!</v>
      </c>
      <c r="AE65" s="1077"/>
      <c r="AF65" s="1078"/>
      <c r="AG65" s="1079"/>
      <c r="AH65" s="2615"/>
      <c r="AI65" s="2616"/>
      <c r="AJ65" s="2616"/>
      <c r="AK65" s="2616"/>
      <c r="AL65" s="2616"/>
      <c r="AM65" s="2616"/>
      <c r="AN65" s="2616"/>
      <c r="AO65" s="2616"/>
      <c r="AP65" s="2617"/>
      <c r="AQ65" s="799"/>
      <c r="AR65" s="2613">
        <f t="shared" si="95"/>
        <v>0</v>
      </c>
      <c r="AS65" s="2614"/>
      <c r="AT65" s="840">
        <f t="shared" ref="AT65:AT74" si="102">+AT43</f>
        <v>0</v>
      </c>
      <c r="AU65" s="841">
        <f t="shared" ref="AU65:AU78" si="103">+I65-J65-AC65</f>
        <v>0</v>
      </c>
      <c r="AV65" s="868"/>
      <c r="AW65" s="843" t="e">
        <f t="shared" si="96"/>
        <v>#DIV/0!</v>
      </c>
      <c r="AX65" s="844"/>
      <c r="AY65" s="845"/>
      <c r="AZ65" s="846"/>
      <c r="BA65" s="2615"/>
      <c r="BB65" s="2616"/>
      <c r="BC65" s="2616"/>
      <c r="BD65" s="2616"/>
      <c r="BE65" s="2616"/>
      <c r="BF65" s="2616"/>
      <c r="BG65" s="2616"/>
      <c r="BH65" s="2616"/>
      <c r="BI65" s="2617"/>
      <c r="BJ65" s="799"/>
      <c r="BK65" s="2613">
        <f t="shared" si="97"/>
        <v>0</v>
      </c>
      <c r="BL65" s="2614"/>
      <c r="BM65" s="840">
        <f t="shared" si="101"/>
        <v>0</v>
      </c>
      <c r="BN65" s="841">
        <f t="shared" ref="BN65:BN68" si="104">+I65-J65-AC65-AV65</f>
        <v>0</v>
      </c>
      <c r="BO65" s="868"/>
      <c r="BP65" s="843" t="e">
        <f t="shared" si="98"/>
        <v>#DIV/0!</v>
      </c>
      <c r="BQ65" s="1077"/>
      <c r="BR65" s="1078"/>
      <c r="BS65" s="1079"/>
      <c r="BT65" s="2615"/>
      <c r="BU65" s="2616"/>
      <c r="BV65" s="2616"/>
      <c r="BW65" s="2616"/>
      <c r="BX65" s="2616"/>
      <c r="BY65" s="2616"/>
      <c r="BZ65" s="2616"/>
      <c r="CA65" s="2616"/>
      <c r="CB65" s="2617"/>
      <c r="CC65" s="799"/>
      <c r="CD65" s="2620"/>
      <c r="CE65" s="2620"/>
      <c r="CF65" s="847"/>
      <c r="CG65" s="848"/>
      <c r="CH65" s="869"/>
      <c r="CI65" s="850"/>
      <c r="CJ65" s="851"/>
      <c r="CK65" s="851"/>
      <c r="CL65" s="851"/>
      <c r="CM65" s="2621"/>
      <c r="CN65" s="2621"/>
      <c r="CO65" s="2621"/>
      <c r="CP65" s="2621"/>
      <c r="CQ65" s="2621"/>
      <c r="CR65" s="2621"/>
      <c r="CS65" s="2621"/>
      <c r="CT65" s="2621"/>
      <c r="CU65" s="2621"/>
      <c r="CV65" s="799"/>
      <c r="CW65" s="2620"/>
      <c r="CX65" s="2620"/>
      <c r="CY65" s="847"/>
      <c r="CZ65" s="848"/>
      <c r="DA65" s="869"/>
      <c r="DB65" s="850"/>
      <c r="DC65" s="851"/>
      <c r="DD65" s="851"/>
      <c r="DE65" s="851"/>
      <c r="DF65" s="2621"/>
      <c r="DG65" s="2621"/>
      <c r="DH65" s="2621"/>
      <c r="DI65" s="2621"/>
      <c r="DJ65" s="2621"/>
      <c r="DK65" s="2621"/>
      <c r="DL65" s="2621"/>
      <c r="DM65" s="2621"/>
      <c r="DN65" s="2621"/>
      <c r="DO65" s="799"/>
    </row>
    <row r="66" spans="1:119" ht="0.6" customHeight="1" x14ac:dyDescent="0.2">
      <c r="A66" s="799"/>
      <c r="B66" s="2604"/>
      <c r="C66" s="2605"/>
      <c r="D66" s="2605"/>
      <c r="E66" s="2606"/>
      <c r="F66" s="2613"/>
      <c r="G66" s="2614"/>
      <c r="H66" s="840"/>
      <c r="I66" s="866"/>
      <c r="J66" s="868"/>
      <c r="K66" s="843" t="e">
        <f t="shared" si="92"/>
        <v>#DIV/0!</v>
      </c>
      <c r="L66" s="1077"/>
      <c r="M66" s="1078"/>
      <c r="N66" s="1079"/>
      <c r="O66" s="2615"/>
      <c r="P66" s="2616"/>
      <c r="Q66" s="2616"/>
      <c r="R66" s="2616"/>
      <c r="S66" s="2616"/>
      <c r="T66" s="2616"/>
      <c r="U66" s="2616"/>
      <c r="V66" s="2616"/>
      <c r="W66" s="2617"/>
      <c r="X66" s="799"/>
      <c r="Y66" s="2613">
        <f t="shared" si="93"/>
        <v>0</v>
      </c>
      <c r="Z66" s="2614"/>
      <c r="AA66" s="840">
        <f t="shared" si="100"/>
        <v>0</v>
      </c>
      <c r="AB66" s="866">
        <f>IF((I66-J66)=0,CRONOGRAMA!Q62+CRONOGRAMA!U62+CRONOGRAMA!Y62,CRONOGRAMA!Q62+CRONOGRAMA!U62+CRONOGRAMA!Y62+Seguimiento!I66-Seguimiento!J66)</f>
        <v>0</v>
      </c>
      <c r="AC66" s="868"/>
      <c r="AD66" s="843" t="e">
        <f t="shared" si="94"/>
        <v>#DIV/0!</v>
      </c>
      <c r="AE66" s="1077"/>
      <c r="AF66" s="1078"/>
      <c r="AG66" s="1079"/>
      <c r="AH66" s="2615"/>
      <c r="AI66" s="2616"/>
      <c r="AJ66" s="2616"/>
      <c r="AK66" s="2616"/>
      <c r="AL66" s="2616"/>
      <c r="AM66" s="2616"/>
      <c r="AN66" s="2616"/>
      <c r="AO66" s="2616"/>
      <c r="AP66" s="2617"/>
      <c r="AQ66" s="799"/>
      <c r="AR66" s="2613">
        <f t="shared" si="95"/>
        <v>0</v>
      </c>
      <c r="AS66" s="2614"/>
      <c r="AT66" s="840">
        <f t="shared" si="102"/>
        <v>0</v>
      </c>
      <c r="AU66" s="866">
        <f t="shared" si="103"/>
        <v>0</v>
      </c>
      <c r="AV66" s="868"/>
      <c r="AW66" s="843" t="e">
        <f t="shared" si="96"/>
        <v>#DIV/0!</v>
      </c>
      <c r="AX66" s="844"/>
      <c r="AY66" s="845"/>
      <c r="AZ66" s="846"/>
      <c r="BA66" s="2615"/>
      <c r="BB66" s="2616"/>
      <c r="BC66" s="2616"/>
      <c r="BD66" s="2616"/>
      <c r="BE66" s="2616"/>
      <c r="BF66" s="2616"/>
      <c r="BG66" s="2616"/>
      <c r="BH66" s="2616"/>
      <c r="BI66" s="2617"/>
      <c r="BJ66" s="799"/>
      <c r="BK66" s="2613">
        <f t="shared" si="97"/>
        <v>0</v>
      </c>
      <c r="BL66" s="2614"/>
      <c r="BM66" s="840">
        <f t="shared" si="101"/>
        <v>0</v>
      </c>
      <c r="BN66" s="866">
        <f t="shared" si="104"/>
        <v>0</v>
      </c>
      <c r="BO66" s="868"/>
      <c r="BP66" s="843" t="e">
        <f t="shared" si="98"/>
        <v>#DIV/0!</v>
      </c>
      <c r="BQ66" s="1077"/>
      <c r="BR66" s="1078"/>
      <c r="BS66" s="1079"/>
      <c r="BT66" s="2615"/>
      <c r="BU66" s="2616"/>
      <c r="BV66" s="2616"/>
      <c r="BW66" s="2616"/>
      <c r="BX66" s="2616"/>
      <c r="BY66" s="2616"/>
      <c r="BZ66" s="2616"/>
      <c r="CA66" s="2616"/>
      <c r="CB66" s="2617"/>
      <c r="CC66" s="799"/>
      <c r="CD66" s="2620"/>
      <c r="CE66" s="2620"/>
      <c r="CF66" s="847"/>
      <c r="CG66" s="867"/>
      <c r="CH66" s="869"/>
      <c r="CI66" s="850"/>
      <c r="CJ66" s="851"/>
      <c r="CK66" s="851"/>
      <c r="CL66" s="851"/>
      <c r="CM66" s="2621"/>
      <c r="CN66" s="2621"/>
      <c r="CO66" s="2621"/>
      <c r="CP66" s="2621"/>
      <c r="CQ66" s="2621"/>
      <c r="CR66" s="2621"/>
      <c r="CS66" s="2621"/>
      <c r="CT66" s="2621"/>
      <c r="CU66" s="2621"/>
      <c r="CV66" s="799"/>
      <c r="CW66" s="2620"/>
      <c r="CX66" s="2620"/>
      <c r="CY66" s="847"/>
      <c r="CZ66" s="867"/>
      <c r="DA66" s="869"/>
      <c r="DB66" s="850"/>
      <c r="DC66" s="851"/>
      <c r="DD66" s="851"/>
      <c r="DE66" s="851"/>
      <c r="DF66" s="2621"/>
      <c r="DG66" s="2621"/>
      <c r="DH66" s="2621"/>
      <c r="DI66" s="2621"/>
      <c r="DJ66" s="2621"/>
      <c r="DK66" s="2621"/>
      <c r="DL66" s="2621"/>
      <c r="DM66" s="2621"/>
      <c r="DN66" s="2621"/>
      <c r="DO66" s="799"/>
    </row>
    <row r="67" spans="1:119" ht="0.6" customHeight="1" x14ac:dyDescent="0.2">
      <c r="A67" s="799"/>
      <c r="B67" s="2604"/>
      <c r="C67" s="2605"/>
      <c r="D67" s="2605"/>
      <c r="E67" s="2606"/>
      <c r="F67" s="2613"/>
      <c r="G67" s="2614"/>
      <c r="H67" s="840"/>
      <c r="I67" s="841"/>
      <c r="J67" s="868"/>
      <c r="K67" s="843" t="e">
        <f t="shared" si="92"/>
        <v>#DIV/0!</v>
      </c>
      <c r="L67" s="1077"/>
      <c r="M67" s="1078"/>
      <c r="N67" s="1079"/>
      <c r="O67" s="2615"/>
      <c r="P67" s="2616"/>
      <c r="Q67" s="2616"/>
      <c r="R67" s="2616"/>
      <c r="S67" s="2616"/>
      <c r="T67" s="2616"/>
      <c r="U67" s="2616"/>
      <c r="V67" s="2616"/>
      <c r="W67" s="2617"/>
      <c r="X67" s="799"/>
      <c r="Y67" s="2613">
        <f t="shared" si="93"/>
        <v>0</v>
      </c>
      <c r="Z67" s="2614"/>
      <c r="AA67" s="840">
        <f t="shared" si="100"/>
        <v>0</v>
      </c>
      <c r="AB67" s="841">
        <f>IF((I67-J67)=0,CRONOGRAMA!Q63+CRONOGRAMA!U63+CRONOGRAMA!Y63,CRONOGRAMA!Q63+CRONOGRAMA!U63+CRONOGRAMA!Y63+Seguimiento!I67-Seguimiento!J67)</f>
        <v>0</v>
      </c>
      <c r="AC67" s="868"/>
      <c r="AD67" s="843" t="e">
        <f t="shared" si="94"/>
        <v>#DIV/0!</v>
      </c>
      <c r="AE67" s="1077"/>
      <c r="AF67" s="1078"/>
      <c r="AG67" s="1079"/>
      <c r="AH67" s="2615"/>
      <c r="AI67" s="2616"/>
      <c r="AJ67" s="2616"/>
      <c r="AK67" s="2616"/>
      <c r="AL67" s="2616"/>
      <c r="AM67" s="2616"/>
      <c r="AN67" s="2616"/>
      <c r="AO67" s="2616"/>
      <c r="AP67" s="2617"/>
      <c r="AQ67" s="799"/>
      <c r="AR67" s="2613">
        <f t="shared" si="95"/>
        <v>0</v>
      </c>
      <c r="AS67" s="2614"/>
      <c r="AT67" s="840">
        <f t="shared" si="102"/>
        <v>0</v>
      </c>
      <c r="AU67" s="841">
        <f t="shared" si="103"/>
        <v>0</v>
      </c>
      <c r="AV67" s="868"/>
      <c r="AW67" s="843" t="e">
        <f t="shared" si="96"/>
        <v>#DIV/0!</v>
      </c>
      <c r="AX67" s="844"/>
      <c r="AY67" s="845"/>
      <c r="AZ67" s="846"/>
      <c r="BA67" s="2615"/>
      <c r="BB67" s="2616"/>
      <c r="BC67" s="2616"/>
      <c r="BD67" s="2616"/>
      <c r="BE67" s="2616"/>
      <c r="BF67" s="2616"/>
      <c r="BG67" s="2616"/>
      <c r="BH67" s="2616"/>
      <c r="BI67" s="2617"/>
      <c r="BJ67" s="799"/>
      <c r="BK67" s="2613">
        <f t="shared" si="97"/>
        <v>0</v>
      </c>
      <c r="BL67" s="2614"/>
      <c r="BM67" s="840">
        <f t="shared" si="101"/>
        <v>0</v>
      </c>
      <c r="BN67" s="841">
        <f t="shared" si="104"/>
        <v>0</v>
      </c>
      <c r="BO67" s="868"/>
      <c r="BP67" s="843" t="e">
        <f t="shared" si="98"/>
        <v>#DIV/0!</v>
      </c>
      <c r="BQ67" s="1077"/>
      <c r="BR67" s="1078"/>
      <c r="BS67" s="1079"/>
      <c r="BT67" s="2615"/>
      <c r="BU67" s="2616"/>
      <c r="BV67" s="2616"/>
      <c r="BW67" s="2616"/>
      <c r="BX67" s="2616"/>
      <c r="BY67" s="2616"/>
      <c r="BZ67" s="2616"/>
      <c r="CA67" s="2616"/>
      <c r="CB67" s="2617"/>
      <c r="CC67" s="799"/>
      <c r="CD67" s="2620"/>
      <c r="CE67" s="2620"/>
      <c r="CF67" s="847"/>
      <c r="CG67" s="848"/>
      <c r="CH67" s="869"/>
      <c r="CI67" s="850"/>
      <c r="CJ67" s="851"/>
      <c r="CK67" s="851"/>
      <c r="CL67" s="851"/>
      <c r="CM67" s="2621"/>
      <c r="CN67" s="2621"/>
      <c r="CO67" s="2621"/>
      <c r="CP67" s="2621"/>
      <c r="CQ67" s="2621"/>
      <c r="CR67" s="2621"/>
      <c r="CS67" s="2621"/>
      <c r="CT67" s="2621"/>
      <c r="CU67" s="2621"/>
      <c r="CV67" s="799"/>
      <c r="CW67" s="2620"/>
      <c r="CX67" s="2620"/>
      <c r="CY67" s="847"/>
      <c r="CZ67" s="848"/>
      <c r="DA67" s="869"/>
      <c r="DB67" s="850"/>
      <c r="DC67" s="851"/>
      <c r="DD67" s="851"/>
      <c r="DE67" s="851"/>
      <c r="DF67" s="2621"/>
      <c r="DG67" s="2621"/>
      <c r="DH67" s="2621"/>
      <c r="DI67" s="2621"/>
      <c r="DJ67" s="2621"/>
      <c r="DK67" s="2621"/>
      <c r="DL67" s="2621"/>
      <c r="DM67" s="2621"/>
      <c r="DN67" s="2621"/>
      <c r="DO67" s="799"/>
    </row>
    <row r="68" spans="1:119" ht="0.6" customHeight="1" x14ac:dyDescent="0.2">
      <c r="A68" s="799"/>
      <c r="B68" s="2604"/>
      <c r="C68" s="2605"/>
      <c r="D68" s="2605"/>
      <c r="E68" s="2606"/>
      <c r="F68" s="2613"/>
      <c r="G68" s="2614"/>
      <c r="H68" s="840"/>
      <c r="I68" s="841"/>
      <c r="J68" s="868"/>
      <c r="K68" s="843" t="e">
        <f t="shared" si="92"/>
        <v>#DIV/0!</v>
      </c>
      <c r="L68" s="1077"/>
      <c r="M68" s="1078"/>
      <c r="N68" s="1079"/>
      <c r="O68" s="2615"/>
      <c r="P68" s="2616"/>
      <c r="Q68" s="2616"/>
      <c r="R68" s="2616"/>
      <c r="S68" s="2616"/>
      <c r="T68" s="2616"/>
      <c r="U68" s="2616"/>
      <c r="V68" s="2616"/>
      <c r="W68" s="2617"/>
      <c r="X68" s="799"/>
      <c r="Y68" s="2613">
        <f t="shared" si="93"/>
        <v>0</v>
      </c>
      <c r="Z68" s="2614"/>
      <c r="AA68" s="840">
        <f t="shared" si="100"/>
        <v>0</v>
      </c>
      <c r="AB68" s="841">
        <f>IF((I68-J68)=0,CRONOGRAMA!Q64+CRONOGRAMA!U64+CRONOGRAMA!Y64,CRONOGRAMA!Q64+CRONOGRAMA!U64+CRONOGRAMA!Y64+Seguimiento!I68-Seguimiento!J68)</f>
        <v>0</v>
      </c>
      <c r="AC68" s="868"/>
      <c r="AD68" s="843" t="e">
        <f t="shared" si="94"/>
        <v>#DIV/0!</v>
      </c>
      <c r="AE68" s="1077"/>
      <c r="AF68" s="1078"/>
      <c r="AG68" s="1079"/>
      <c r="AH68" s="2615"/>
      <c r="AI68" s="2616"/>
      <c r="AJ68" s="2616"/>
      <c r="AK68" s="2616"/>
      <c r="AL68" s="2616"/>
      <c r="AM68" s="2616"/>
      <c r="AN68" s="2616"/>
      <c r="AO68" s="2616"/>
      <c r="AP68" s="2617"/>
      <c r="AQ68" s="799"/>
      <c r="AR68" s="2613">
        <f t="shared" si="95"/>
        <v>0</v>
      </c>
      <c r="AS68" s="2614"/>
      <c r="AT68" s="840">
        <f t="shared" si="102"/>
        <v>0</v>
      </c>
      <c r="AU68" s="841">
        <f t="shared" si="103"/>
        <v>0</v>
      </c>
      <c r="AV68" s="868"/>
      <c r="AW68" s="843" t="e">
        <f t="shared" si="96"/>
        <v>#DIV/0!</v>
      </c>
      <c r="AX68" s="844"/>
      <c r="AY68" s="845"/>
      <c r="AZ68" s="846"/>
      <c r="BA68" s="2615"/>
      <c r="BB68" s="2616"/>
      <c r="BC68" s="2616"/>
      <c r="BD68" s="2616"/>
      <c r="BE68" s="2616"/>
      <c r="BF68" s="2616"/>
      <c r="BG68" s="2616"/>
      <c r="BH68" s="2616"/>
      <c r="BI68" s="2617"/>
      <c r="BJ68" s="799"/>
      <c r="BK68" s="2613">
        <f t="shared" si="97"/>
        <v>0</v>
      </c>
      <c r="BL68" s="2614"/>
      <c r="BM68" s="840">
        <f t="shared" si="101"/>
        <v>0</v>
      </c>
      <c r="BN68" s="841">
        <f t="shared" si="104"/>
        <v>0</v>
      </c>
      <c r="BO68" s="868"/>
      <c r="BP68" s="843" t="e">
        <f t="shared" si="98"/>
        <v>#DIV/0!</v>
      </c>
      <c r="BQ68" s="1077"/>
      <c r="BR68" s="1078"/>
      <c r="BS68" s="1079"/>
      <c r="BT68" s="2615"/>
      <c r="BU68" s="2616"/>
      <c r="BV68" s="2616"/>
      <c r="BW68" s="2616"/>
      <c r="BX68" s="2616"/>
      <c r="BY68" s="2616"/>
      <c r="BZ68" s="2616"/>
      <c r="CA68" s="2616"/>
      <c r="CB68" s="2617"/>
      <c r="CC68" s="799"/>
      <c r="CD68" s="2620"/>
      <c r="CE68" s="2620"/>
      <c r="CF68" s="847"/>
      <c r="CG68" s="848"/>
      <c r="CH68" s="869"/>
      <c r="CI68" s="850"/>
      <c r="CJ68" s="851"/>
      <c r="CK68" s="851"/>
      <c r="CL68" s="851"/>
      <c r="CM68" s="2621"/>
      <c r="CN68" s="2621"/>
      <c r="CO68" s="2621"/>
      <c r="CP68" s="2621"/>
      <c r="CQ68" s="2621"/>
      <c r="CR68" s="2621"/>
      <c r="CS68" s="2621"/>
      <c r="CT68" s="2621"/>
      <c r="CU68" s="2621"/>
      <c r="CV68" s="799"/>
      <c r="CW68" s="2620"/>
      <c r="CX68" s="2620"/>
      <c r="CY68" s="847"/>
      <c r="CZ68" s="848"/>
      <c r="DA68" s="869"/>
      <c r="DB68" s="850"/>
      <c r="DC68" s="851"/>
      <c r="DD68" s="851"/>
      <c r="DE68" s="851"/>
      <c r="DF68" s="2621"/>
      <c r="DG68" s="2621"/>
      <c r="DH68" s="2621"/>
      <c r="DI68" s="2621"/>
      <c r="DJ68" s="2621"/>
      <c r="DK68" s="2621"/>
      <c r="DL68" s="2621"/>
      <c r="DM68" s="2621"/>
      <c r="DN68" s="2621"/>
      <c r="DO68" s="799"/>
    </row>
    <row r="69" spans="1:119" ht="0.6" customHeight="1" x14ac:dyDescent="0.2">
      <c r="A69" s="799"/>
      <c r="B69" s="2604"/>
      <c r="C69" s="2605"/>
      <c r="D69" s="2605"/>
      <c r="E69" s="2606"/>
      <c r="F69" s="2613"/>
      <c r="G69" s="2614"/>
      <c r="H69" s="840"/>
      <c r="I69" s="841"/>
      <c r="J69" s="868"/>
      <c r="K69" s="843" t="e">
        <f>J69/I69</f>
        <v>#DIV/0!</v>
      </c>
      <c r="L69" s="1077"/>
      <c r="M69" s="1078"/>
      <c r="N69" s="1079"/>
      <c r="O69" s="2615"/>
      <c r="P69" s="2616"/>
      <c r="Q69" s="2616"/>
      <c r="R69" s="2616"/>
      <c r="S69" s="2616"/>
      <c r="T69" s="2616"/>
      <c r="U69" s="2616"/>
      <c r="V69" s="2616"/>
      <c r="W69" s="2617"/>
      <c r="X69" s="799"/>
      <c r="Y69" s="2613">
        <f>Y47</f>
        <v>0</v>
      </c>
      <c r="Z69" s="2614"/>
      <c r="AA69" s="840">
        <f t="shared" si="100"/>
        <v>0</v>
      </c>
      <c r="AB69" s="841"/>
      <c r="AC69" s="868"/>
      <c r="AD69" s="843" t="e">
        <f>AC69/AB69</f>
        <v>#DIV/0!</v>
      </c>
      <c r="AE69" s="1077"/>
      <c r="AF69" s="1078"/>
      <c r="AG69" s="1079"/>
      <c r="AH69" s="2615"/>
      <c r="AI69" s="2616"/>
      <c r="AJ69" s="2616"/>
      <c r="AK69" s="2616"/>
      <c r="AL69" s="2616"/>
      <c r="AM69" s="2616"/>
      <c r="AN69" s="2616"/>
      <c r="AO69" s="2616"/>
      <c r="AP69" s="2617"/>
      <c r="AQ69" s="799"/>
      <c r="AR69" s="2613">
        <f>AR47</f>
        <v>0</v>
      </c>
      <c r="AS69" s="2614"/>
      <c r="AT69" s="840">
        <f t="shared" si="102"/>
        <v>0</v>
      </c>
      <c r="AU69" s="841"/>
      <c r="AV69" s="868"/>
      <c r="AW69" s="843" t="e">
        <f>AV69/AU69</f>
        <v>#DIV/0!</v>
      </c>
      <c r="AX69" s="844"/>
      <c r="AY69" s="845"/>
      <c r="AZ69" s="846"/>
      <c r="BA69" s="2615"/>
      <c r="BB69" s="2616"/>
      <c r="BC69" s="2616"/>
      <c r="BD69" s="2616"/>
      <c r="BE69" s="2616"/>
      <c r="BF69" s="2616"/>
      <c r="BG69" s="2616"/>
      <c r="BH69" s="2616"/>
      <c r="BI69" s="2617"/>
      <c r="BJ69" s="799"/>
      <c r="BK69" s="2613">
        <f>BK47</f>
        <v>0</v>
      </c>
      <c r="BL69" s="2614"/>
      <c r="BM69" s="840">
        <f t="shared" si="101"/>
        <v>0</v>
      </c>
      <c r="BN69" s="841"/>
      <c r="BO69" s="868"/>
      <c r="BP69" s="843" t="e">
        <f>BO69/BN69</f>
        <v>#DIV/0!</v>
      </c>
      <c r="BQ69" s="1077"/>
      <c r="BR69" s="1078"/>
      <c r="BS69" s="1079"/>
      <c r="BT69" s="2615"/>
      <c r="BU69" s="2616"/>
      <c r="BV69" s="2616"/>
      <c r="BW69" s="2616"/>
      <c r="BX69" s="2616"/>
      <c r="BY69" s="2616"/>
      <c r="BZ69" s="2616"/>
      <c r="CA69" s="2616"/>
      <c r="CB69" s="2617"/>
      <c r="CC69" s="799"/>
      <c r="CD69" s="2620"/>
      <c r="CE69" s="2620"/>
      <c r="CF69" s="847"/>
      <c r="CG69" s="848"/>
      <c r="CH69" s="869"/>
      <c r="CI69" s="850"/>
      <c r="CJ69" s="851"/>
      <c r="CK69" s="851"/>
      <c r="CL69" s="851"/>
      <c r="CM69" s="2621"/>
      <c r="CN69" s="2621"/>
      <c r="CO69" s="2621"/>
      <c r="CP69" s="2621"/>
      <c r="CQ69" s="2621"/>
      <c r="CR69" s="2621"/>
      <c r="CS69" s="2621"/>
      <c r="CT69" s="2621"/>
      <c r="CU69" s="2621"/>
      <c r="CV69" s="799"/>
      <c r="CW69" s="2620"/>
      <c r="CX69" s="2620"/>
      <c r="CY69" s="847"/>
      <c r="CZ69" s="848"/>
      <c r="DA69" s="869"/>
      <c r="DB69" s="850"/>
      <c r="DC69" s="851"/>
      <c r="DD69" s="851"/>
      <c r="DE69" s="851"/>
      <c r="DF69" s="2621"/>
      <c r="DG69" s="2621"/>
      <c r="DH69" s="2621"/>
      <c r="DI69" s="2621"/>
      <c r="DJ69" s="2621"/>
      <c r="DK69" s="2621"/>
      <c r="DL69" s="2621"/>
      <c r="DM69" s="2621"/>
      <c r="DN69" s="2621"/>
      <c r="DO69" s="799"/>
    </row>
    <row r="70" spans="1:119" ht="0.6" customHeight="1" x14ac:dyDescent="0.2">
      <c r="A70" s="799"/>
      <c r="B70" s="2604"/>
      <c r="C70" s="2605"/>
      <c r="D70" s="2605"/>
      <c r="E70" s="2606"/>
      <c r="F70" s="2613"/>
      <c r="G70" s="2614"/>
      <c r="H70" s="840"/>
      <c r="I70" s="841"/>
      <c r="J70" s="868"/>
      <c r="K70" s="843" t="e">
        <f t="shared" ref="K70:K78" si="105">J70/I70</f>
        <v>#DIV/0!</v>
      </c>
      <c r="L70" s="1077"/>
      <c r="M70" s="1078"/>
      <c r="N70" s="1079"/>
      <c r="O70" s="2615"/>
      <c r="P70" s="2616"/>
      <c r="Q70" s="2616"/>
      <c r="R70" s="2616"/>
      <c r="S70" s="2616"/>
      <c r="T70" s="2616"/>
      <c r="U70" s="2616"/>
      <c r="V70" s="2616"/>
      <c r="W70" s="2617"/>
      <c r="X70" s="799"/>
      <c r="Y70" s="2613">
        <f t="shared" si="93"/>
        <v>0</v>
      </c>
      <c r="Z70" s="2614"/>
      <c r="AA70" s="840">
        <f t="shared" si="100"/>
        <v>0</v>
      </c>
      <c r="AB70" s="841">
        <f t="shared" ref="AB70:AB78" si="106">+I70-J70</f>
        <v>0</v>
      </c>
      <c r="AC70" s="868"/>
      <c r="AD70" s="843" t="e">
        <f t="shared" ref="AD70:AD78" si="107">AC70/AB70</f>
        <v>#DIV/0!</v>
      </c>
      <c r="AE70" s="1077"/>
      <c r="AF70" s="1078"/>
      <c r="AG70" s="1079"/>
      <c r="AH70" s="2615"/>
      <c r="AI70" s="2616"/>
      <c r="AJ70" s="2616"/>
      <c r="AK70" s="2616"/>
      <c r="AL70" s="2616"/>
      <c r="AM70" s="2616"/>
      <c r="AN70" s="2616"/>
      <c r="AO70" s="2616"/>
      <c r="AP70" s="2617"/>
      <c r="AQ70" s="799"/>
      <c r="AR70" s="2613">
        <f t="shared" si="95"/>
        <v>0</v>
      </c>
      <c r="AS70" s="2614"/>
      <c r="AT70" s="840">
        <f t="shared" si="102"/>
        <v>0</v>
      </c>
      <c r="AU70" s="841">
        <f t="shared" si="103"/>
        <v>0</v>
      </c>
      <c r="AV70" s="868"/>
      <c r="AW70" s="843" t="e">
        <f t="shared" ref="AW70:AW78" si="108">AV70/AU70</f>
        <v>#DIV/0!</v>
      </c>
      <c r="AX70" s="844"/>
      <c r="AY70" s="845"/>
      <c r="AZ70" s="846"/>
      <c r="BA70" s="2615"/>
      <c r="BB70" s="2616"/>
      <c r="BC70" s="2616"/>
      <c r="BD70" s="2616"/>
      <c r="BE70" s="2616"/>
      <c r="BF70" s="2616"/>
      <c r="BG70" s="2616"/>
      <c r="BH70" s="2616"/>
      <c r="BI70" s="2617"/>
      <c r="BJ70" s="799"/>
      <c r="BK70" s="2613">
        <f t="shared" si="97"/>
        <v>0</v>
      </c>
      <c r="BL70" s="2614"/>
      <c r="BM70" s="840">
        <f t="shared" si="101"/>
        <v>0</v>
      </c>
      <c r="BN70" s="841">
        <f t="shared" ref="BN70:BN75" si="109">+I70-J70-AC70-AV70</f>
        <v>0</v>
      </c>
      <c r="BO70" s="868"/>
      <c r="BP70" s="843" t="e">
        <f t="shared" ref="BP70:BP78" si="110">BO70/BN70</f>
        <v>#DIV/0!</v>
      </c>
      <c r="BQ70" s="1077"/>
      <c r="BR70" s="1078"/>
      <c r="BS70" s="1079"/>
      <c r="BT70" s="2615"/>
      <c r="BU70" s="2616"/>
      <c r="BV70" s="2616"/>
      <c r="BW70" s="2616"/>
      <c r="BX70" s="2616"/>
      <c r="BY70" s="2616"/>
      <c r="BZ70" s="2616"/>
      <c r="CA70" s="2616"/>
      <c r="CB70" s="2617"/>
      <c r="CC70" s="799"/>
      <c r="CD70" s="2620"/>
      <c r="CE70" s="2620"/>
      <c r="CF70" s="847"/>
      <c r="CG70" s="848"/>
      <c r="CH70" s="869"/>
      <c r="CI70" s="850"/>
      <c r="CJ70" s="851"/>
      <c r="CK70" s="851"/>
      <c r="CL70" s="851"/>
      <c r="CM70" s="2621"/>
      <c r="CN70" s="2621"/>
      <c r="CO70" s="2621"/>
      <c r="CP70" s="2621"/>
      <c r="CQ70" s="2621"/>
      <c r="CR70" s="2621"/>
      <c r="CS70" s="2621"/>
      <c r="CT70" s="2621"/>
      <c r="CU70" s="2621"/>
      <c r="CV70" s="799"/>
      <c r="CW70" s="2620"/>
      <c r="CX70" s="2620"/>
      <c r="CY70" s="847"/>
      <c r="CZ70" s="848"/>
      <c r="DA70" s="869"/>
      <c r="DB70" s="850"/>
      <c r="DC70" s="851"/>
      <c r="DD70" s="851"/>
      <c r="DE70" s="851"/>
      <c r="DF70" s="2621"/>
      <c r="DG70" s="2621"/>
      <c r="DH70" s="2621"/>
      <c r="DI70" s="2621"/>
      <c r="DJ70" s="2621"/>
      <c r="DK70" s="2621"/>
      <c r="DL70" s="2621"/>
      <c r="DM70" s="2621"/>
      <c r="DN70" s="2621"/>
      <c r="DO70" s="799"/>
    </row>
    <row r="71" spans="1:119" ht="0.6" customHeight="1" x14ac:dyDescent="0.2">
      <c r="A71" s="799"/>
      <c r="B71" s="2604"/>
      <c r="C71" s="2605"/>
      <c r="D71" s="2605"/>
      <c r="E71" s="2606"/>
      <c r="F71" s="2613"/>
      <c r="G71" s="2614"/>
      <c r="H71" s="840"/>
      <c r="I71" s="841"/>
      <c r="J71" s="868"/>
      <c r="K71" s="843" t="e">
        <f t="shared" si="105"/>
        <v>#DIV/0!</v>
      </c>
      <c r="L71" s="1077"/>
      <c r="M71" s="1078"/>
      <c r="N71" s="1079"/>
      <c r="O71" s="2615"/>
      <c r="P71" s="2616"/>
      <c r="Q71" s="2616"/>
      <c r="R71" s="2616"/>
      <c r="S71" s="2616"/>
      <c r="T71" s="2616"/>
      <c r="U71" s="2616"/>
      <c r="V71" s="2616"/>
      <c r="W71" s="2617"/>
      <c r="X71" s="799"/>
      <c r="Y71" s="2613">
        <f t="shared" si="93"/>
        <v>0</v>
      </c>
      <c r="Z71" s="2614"/>
      <c r="AA71" s="840">
        <f t="shared" si="100"/>
        <v>0</v>
      </c>
      <c r="AB71" s="841">
        <f t="shared" si="106"/>
        <v>0</v>
      </c>
      <c r="AC71" s="868"/>
      <c r="AD71" s="843" t="e">
        <f t="shared" si="107"/>
        <v>#DIV/0!</v>
      </c>
      <c r="AE71" s="1077"/>
      <c r="AF71" s="1078"/>
      <c r="AG71" s="1079"/>
      <c r="AH71" s="2615"/>
      <c r="AI71" s="2616"/>
      <c r="AJ71" s="2616"/>
      <c r="AK71" s="2616"/>
      <c r="AL71" s="2616"/>
      <c r="AM71" s="2616"/>
      <c r="AN71" s="2616"/>
      <c r="AO71" s="2616"/>
      <c r="AP71" s="2617"/>
      <c r="AQ71" s="799"/>
      <c r="AR71" s="2613">
        <f t="shared" si="95"/>
        <v>0</v>
      </c>
      <c r="AS71" s="2614"/>
      <c r="AT71" s="840">
        <f t="shared" si="102"/>
        <v>0</v>
      </c>
      <c r="AU71" s="841">
        <f t="shared" si="103"/>
        <v>0</v>
      </c>
      <c r="AV71" s="868"/>
      <c r="AW71" s="843" t="e">
        <f t="shared" si="108"/>
        <v>#DIV/0!</v>
      </c>
      <c r="AX71" s="844"/>
      <c r="AY71" s="845"/>
      <c r="AZ71" s="846"/>
      <c r="BA71" s="2615"/>
      <c r="BB71" s="2616"/>
      <c r="BC71" s="2616"/>
      <c r="BD71" s="2616"/>
      <c r="BE71" s="2616"/>
      <c r="BF71" s="2616"/>
      <c r="BG71" s="2616"/>
      <c r="BH71" s="2616"/>
      <c r="BI71" s="2617"/>
      <c r="BJ71" s="799"/>
      <c r="BK71" s="2613">
        <f t="shared" si="97"/>
        <v>0</v>
      </c>
      <c r="BL71" s="2614"/>
      <c r="BM71" s="840">
        <f t="shared" si="101"/>
        <v>0</v>
      </c>
      <c r="BN71" s="841">
        <f t="shared" si="109"/>
        <v>0</v>
      </c>
      <c r="BO71" s="868"/>
      <c r="BP71" s="843" t="e">
        <f t="shared" si="110"/>
        <v>#DIV/0!</v>
      </c>
      <c r="BQ71" s="1077"/>
      <c r="BR71" s="1078"/>
      <c r="BS71" s="1079"/>
      <c r="BT71" s="2615"/>
      <c r="BU71" s="2616"/>
      <c r="BV71" s="2616"/>
      <c r="BW71" s="2616"/>
      <c r="BX71" s="2616"/>
      <c r="BY71" s="2616"/>
      <c r="BZ71" s="2616"/>
      <c r="CA71" s="2616"/>
      <c r="CB71" s="2617"/>
      <c r="CC71" s="799"/>
      <c r="CD71" s="2620"/>
      <c r="CE71" s="2620"/>
      <c r="CF71" s="847"/>
      <c r="CG71" s="848"/>
      <c r="CH71" s="869"/>
      <c r="CI71" s="850"/>
      <c r="CJ71" s="851"/>
      <c r="CK71" s="851"/>
      <c r="CL71" s="851"/>
      <c r="CM71" s="2621"/>
      <c r="CN71" s="2621"/>
      <c r="CO71" s="2621"/>
      <c r="CP71" s="2621"/>
      <c r="CQ71" s="2621"/>
      <c r="CR71" s="2621"/>
      <c r="CS71" s="2621"/>
      <c r="CT71" s="2621"/>
      <c r="CU71" s="2621"/>
      <c r="CV71" s="799"/>
      <c r="CW71" s="2620"/>
      <c r="CX71" s="2620"/>
      <c r="CY71" s="847"/>
      <c r="CZ71" s="848"/>
      <c r="DA71" s="869"/>
      <c r="DB71" s="850"/>
      <c r="DC71" s="851"/>
      <c r="DD71" s="851"/>
      <c r="DE71" s="851"/>
      <c r="DF71" s="2621"/>
      <c r="DG71" s="2621"/>
      <c r="DH71" s="2621"/>
      <c r="DI71" s="2621"/>
      <c r="DJ71" s="2621"/>
      <c r="DK71" s="2621"/>
      <c r="DL71" s="2621"/>
      <c r="DM71" s="2621"/>
      <c r="DN71" s="2621"/>
      <c r="DO71" s="799"/>
    </row>
    <row r="72" spans="1:119" ht="0.6" customHeight="1" x14ac:dyDescent="0.2">
      <c r="A72" s="799"/>
      <c r="B72" s="2604"/>
      <c r="C72" s="2605"/>
      <c r="D72" s="2605"/>
      <c r="E72" s="2606"/>
      <c r="F72" s="2613"/>
      <c r="G72" s="2614"/>
      <c r="H72" s="840"/>
      <c r="I72" s="841"/>
      <c r="J72" s="868"/>
      <c r="K72" s="843" t="e">
        <f t="shared" si="105"/>
        <v>#DIV/0!</v>
      </c>
      <c r="L72" s="1077"/>
      <c r="M72" s="1078"/>
      <c r="N72" s="1079"/>
      <c r="O72" s="2615"/>
      <c r="P72" s="2616"/>
      <c r="Q72" s="2616"/>
      <c r="R72" s="2616"/>
      <c r="S72" s="2616"/>
      <c r="T72" s="2616"/>
      <c r="U72" s="2616"/>
      <c r="V72" s="2616"/>
      <c r="W72" s="2617"/>
      <c r="X72" s="799"/>
      <c r="Y72" s="2613">
        <f t="shared" si="93"/>
        <v>0</v>
      </c>
      <c r="Z72" s="2614"/>
      <c r="AA72" s="840">
        <f t="shared" si="100"/>
        <v>0</v>
      </c>
      <c r="AB72" s="841">
        <f t="shared" si="106"/>
        <v>0</v>
      </c>
      <c r="AC72" s="868"/>
      <c r="AD72" s="843" t="e">
        <f t="shared" si="107"/>
        <v>#DIV/0!</v>
      </c>
      <c r="AE72" s="1077"/>
      <c r="AF72" s="1078"/>
      <c r="AG72" s="1079"/>
      <c r="AH72" s="2615"/>
      <c r="AI72" s="2616"/>
      <c r="AJ72" s="2616"/>
      <c r="AK72" s="2616"/>
      <c r="AL72" s="2616"/>
      <c r="AM72" s="2616"/>
      <c r="AN72" s="2616"/>
      <c r="AO72" s="2616"/>
      <c r="AP72" s="2617"/>
      <c r="AQ72" s="799"/>
      <c r="AR72" s="2613">
        <f t="shared" si="95"/>
        <v>0</v>
      </c>
      <c r="AS72" s="2614"/>
      <c r="AT72" s="840">
        <f t="shared" si="102"/>
        <v>0</v>
      </c>
      <c r="AU72" s="841">
        <f t="shared" si="103"/>
        <v>0</v>
      </c>
      <c r="AV72" s="868"/>
      <c r="AW72" s="843" t="e">
        <f t="shared" si="108"/>
        <v>#DIV/0!</v>
      </c>
      <c r="AX72" s="844"/>
      <c r="AY72" s="845"/>
      <c r="AZ72" s="846"/>
      <c r="BA72" s="2615"/>
      <c r="BB72" s="2616"/>
      <c r="BC72" s="2616"/>
      <c r="BD72" s="2616"/>
      <c r="BE72" s="2616"/>
      <c r="BF72" s="2616"/>
      <c r="BG72" s="2616"/>
      <c r="BH72" s="2616"/>
      <c r="BI72" s="2617"/>
      <c r="BJ72" s="799"/>
      <c r="BK72" s="2613">
        <f t="shared" si="97"/>
        <v>0</v>
      </c>
      <c r="BL72" s="2614"/>
      <c r="BM72" s="840">
        <f t="shared" si="101"/>
        <v>0</v>
      </c>
      <c r="BN72" s="841">
        <f t="shared" si="109"/>
        <v>0</v>
      </c>
      <c r="BO72" s="868"/>
      <c r="BP72" s="843" t="e">
        <f t="shared" si="110"/>
        <v>#DIV/0!</v>
      </c>
      <c r="BQ72" s="1077"/>
      <c r="BR72" s="1078"/>
      <c r="BS72" s="1079"/>
      <c r="BT72" s="2615"/>
      <c r="BU72" s="2616"/>
      <c r="BV72" s="2616"/>
      <c r="BW72" s="2616"/>
      <c r="BX72" s="2616"/>
      <c r="BY72" s="2616"/>
      <c r="BZ72" s="2616"/>
      <c r="CA72" s="2616"/>
      <c r="CB72" s="2617"/>
      <c r="CC72" s="799"/>
      <c r="CD72" s="2620"/>
      <c r="CE72" s="2620"/>
      <c r="CF72" s="847"/>
      <c r="CG72" s="848"/>
      <c r="CH72" s="869"/>
      <c r="CI72" s="850"/>
      <c r="CJ72" s="851"/>
      <c r="CK72" s="851"/>
      <c r="CL72" s="851"/>
      <c r="CM72" s="2621"/>
      <c r="CN72" s="2621"/>
      <c r="CO72" s="2621"/>
      <c r="CP72" s="2621"/>
      <c r="CQ72" s="2621"/>
      <c r="CR72" s="2621"/>
      <c r="CS72" s="2621"/>
      <c r="CT72" s="2621"/>
      <c r="CU72" s="2621"/>
      <c r="CV72" s="799"/>
      <c r="CW72" s="2620"/>
      <c r="CX72" s="2620"/>
      <c r="CY72" s="847"/>
      <c r="CZ72" s="848"/>
      <c r="DA72" s="869"/>
      <c r="DB72" s="850"/>
      <c r="DC72" s="851"/>
      <c r="DD72" s="851"/>
      <c r="DE72" s="851"/>
      <c r="DF72" s="2621"/>
      <c r="DG72" s="2621"/>
      <c r="DH72" s="2621"/>
      <c r="DI72" s="2621"/>
      <c r="DJ72" s="2621"/>
      <c r="DK72" s="2621"/>
      <c r="DL72" s="2621"/>
      <c r="DM72" s="2621"/>
      <c r="DN72" s="2621"/>
      <c r="DO72" s="799"/>
    </row>
    <row r="73" spans="1:119" ht="0.6" customHeight="1" x14ac:dyDescent="0.2">
      <c r="A73" s="799"/>
      <c r="B73" s="2604"/>
      <c r="C73" s="2605"/>
      <c r="D73" s="2605"/>
      <c r="E73" s="2606"/>
      <c r="F73" s="2613"/>
      <c r="G73" s="2614"/>
      <c r="H73" s="840"/>
      <c r="I73" s="841"/>
      <c r="J73" s="868"/>
      <c r="K73" s="843" t="e">
        <f t="shared" si="105"/>
        <v>#DIV/0!</v>
      </c>
      <c r="L73" s="1077"/>
      <c r="M73" s="1078"/>
      <c r="N73" s="1079"/>
      <c r="O73" s="2615"/>
      <c r="P73" s="2616"/>
      <c r="Q73" s="2616"/>
      <c r="R73" s="2616"/>
      <c r="S73" s="2616"/>
      <c r="T73" s="2616"/>
      <c r="U73" s="2616"/>
      <c r="V73" s="2616"/>
      <c r="W73" s="2617"/>
      <c r="X73" s="799"/>
      <c r="Y73" s="2613">
        <f t="shared" si="93"/>
        <v>0</v>
      </c>
      <c r="Z73" s="2614"/>
      <c r="AA73" s="840">
        <f t="shared" si="100"/>
        <v>0</v>
      </c>
      <c r="AB73" s="841">
        <f t="shared" si="106"/>
        <v>0</v>
      </c>
      <c r="AC73" s="868"/>
      <c r="AD73" s="843" t="e">
        <f t="shared" si="107"/>
        <v>#DIV/0!</v>
      </c>
      <c r="AE73" s="1077"/>
      <c r="AF73" s="1078"/>
      <c r="AG73" s="1079"/>
      <c r="AH73" s="2615"/>
      <c r="AI73" s="2616"/>
      <c r="AJ73" s="2616"/>
      <c r="AK73" s="2616"/>
      <c r="AL73" s="2616"/>
      <c r="AM73" s="2616"/>
      <c r="AN73" s="2616"/>
      <c r="AO73" s="2616"/>
      <c r="AP73" s="2617"/>
      <c r="AQ73" s="799"/>
      <c r="AR73" s="2613">
        <f t="shared" si="95"/>
        <v>0</v>
      </c>
      <c r="AS73" s="2614"/>
      <c r="AT73" s="840">
        <f t="shared" si="102"/>
        <v>0</v>
      </c>
      <c r="AU73" s="841">
        <f t="shared" si="103"/>
        <v>0</v>
      </c>
      <c r="AV73" s="868"/>
      <c r="AW73" s="843" t="e">
        <f t="shared" si="108"/>
        <v>#DIV/0!</v>
      </c>
      <c r="AX73" s="844"/>
      <c r="AY73" s="845"/>
      <c r="AZ73" s="846"/>
      <c r="BA73" s="2615"/>
      <c r="BB73" s="2616"/>
      <c r="BC73" s="2616"/>
      <c r="BD73" s="2616"/>
      <c r="BE73" s="2616"/>
      <c r="BF73" s="2616"/>
      <c r="BG73" s="2616"/>
      <c r="BH73" s="2616"/>
      <c r="BI73" s="2617"/>
      <c r="BJ73" s="799"/>
      <c r="BK73" s="2613">
        <f t="shared" si="97"/>
        <v>0</v>
      </c>
      <c r="BL73" s="2614"/>
      <c r="BM73" s="840">
        <f t="shared" si="101"/>
        <v>0</v>
      </c>
      <c r="BN73" s="841">
        <f t="shared" si="109"/>
        <v>0</v>
      </c>
      <c r="BO73" s="868"/>
      <c r="BP73" s="843" t="e">
        <f t="shared" si="110"/>
        <v>#DIV/0!</v>
      </c>
      <c r="BQ73" s="1077"/>
      <c r="BR73" s="1078"/>
      <c r="BS73" s="1079"/>
      <c r="BT73" s="2615"/>
      <c r="BU73" s="2616"/>
      <c r="BV73" s="2616"/>
      <c r="BW73" s="2616"/>
      <c r="BX73" s="2616"/>
      <c r="BY73" s="2616"/>
      <c r="BZ73" s="2616"/>
      <c r="CA73" s="2616"/>
      <c r="CB73" s="2617"/>
      <c r="CC73" s="799"/>
      <c r="CD73" s="2620"/>
      <c r="CE73" s="2620"/>
      <c r="CF73" s="847"/>
      <c r="CG73" s="848"/>
      <c r="CH73" s="869"/>
      <c r="CI73" s="850"/>
      <c r="CJ73" s="851"/>
      <c r="CK73" s="851"/>
      <c r="CL73" s="851"/>
      <c r="CM73" s="2621"/>
      <c r="CN73" s="2621"/>
      <c r="CO73" s="2621"/>
      <c r="CP73" s="2621"/>
      <c r="CQ73" s="2621"/>
      <c r="CR73" s="2621"/>
      <c r="CS73" s="2621"/>
      <c r="CT73" s="2621"/>
      <c r="CU73" s="2621"/>
      <c r="CV73" s="799"/>
      <c r="CW73" s="2620"/>
      <c r="CX73" s="2620"/>
      <c r="CY73" s="847"/>
      <c r="CZ73" s="848"/>
      <c r="DA73" s="869"/>
      <c r="DB73" s="850"/>
      <c r="DC73" s="851"/>
      <c r="DD73" s="851"/>
      <c r="DE73" s="851"/>
      <c r="DF73" s="2621"/>
      <c r="DG73" s="2621"/>
      <c r="DH73" s="2621"/>
      <c r="DI73" s="2621"/>
      <c r="DJ73" s="2621"/>
      <c r="DK73" s="2621"/>
      <c r="DL73" s="2621"/>
      <c r="DM73" s="2621"/>
      <c r="DN73" s="2621"/>
      <c r="DO73" s="799"/>
    </row>
    <row r="74" spans="1:119" ht="0.6" customHeight="1" x14ac:dyDescent="0.2">
      <c r="A74" s="799"/>
      <c r="B74" s="2604"/>
      <c r="C74" s="2605"/>
      <c r="D74" s="2605"/>
      <c r="E74" s="2606"/>
      <c r="F74" s="2613"/>
      <c r="G74" s="2614"/>
      <c r="H74" s="840"/>
      <c r="I74" s="841"/>
      <c r="J74" s="868"/>
      <c r="K74" s="843" t="e">
        <f t="shared" si="105"/>
        <v>#DIV/0!</v>
      </c>
      <c r="L74" s="1077"/>
      <c r="M74" s="1078"/>
      <c r="N74" s="1079"/>
      <c r="O74" s="2615"/>
      <c r="P74" s="2616"/>
      <c r="Q74" s="2616"/>
      <c r="R74" s="2616"/>
      <c r="S74" s="2616"/>
      <c r="T74" s="2616"/>
      <c r="U74" s="2616"/>
      <c r="V74" s="2616"/>
      <c r="W74" s="2617"/>
      <c r="X74" s="799"/>
      <c r="Y74" s="2613">
        <f t="shared" si="93"/>
        <v>0</v>
      </c>
      <c r="Z74" s="2614"/>
      <c r="AA74" s="840">
        <f>+AA52</f>
        <v>0</v>
      </c>
      <c r="AB74" s="841">
        <f t="shared" si="106"/>
        <v>0</v>
      </c>
      <c r="AC74" s="868"/>
      <c r="AD74" s="843" t="e">
        <f t="shared" si="107"/>
        <v>#DIV/0!</v>
      </c>
      <c r="AE74" s="1077"/>
      <c r="AF74" s="1078"/>
      <c r="AG74" s="1079"/>
      <c r="AH74" s="2615"/>
      <c r="AI74" s="2616"/>
      <c r="AJ74" s="2616"/>
      <c r="AK74" s="2616"/>
      <c r="AL74" s="2616"/>
      <c r="AM74" s="2616"/>
      <c r="AN74" s="2616"/>
      <c r="AO74" s="2616"/>
      <c r="AP74" s="2617"/>
      <c r="AQ74" s="799"/>
      <c r="AR74" s="2613">
        <f t="shared" si="95"/>
        <v>0</v>
      </c>
      <c r="AS74" s="2614"/>
      <c r="AT74" s="840">
        <f t="shared" si="102"/>
        <v>0</v>
      </c>
      <c r="AU74" s="841">
        <f t="shared" si="103"/>
        <v>0</v>
      </c>
      <c r="AV74" s="868"/>
      <c r="AW74" s="843" t="e">
        <f t="shared" si="108"/>
        <v>#DIV/0!</v>
      </c>
      <c r="AX74" s="844"/>
      <c r="AY74" s="845"/>
      <c r="AZ74" s="846"/>
      <c r="BA74" s="2615"/>
      <c r="BB74" s="2616"/>
      <c r="BC74" s="2616"/>
      <c r="BD74" s="2616"/>
      <c r="BE74" s="2616"/>
      <c r="BF74" s="2616"/>
      <c r="BG74" s="2616"/>
      <c r="BH74" s="2616"/>
      <c r="BI74" s="2617"/>
      <c r="BJ74" s="799"/>
      <c r="BK74" s="2613">
        <f t="shared" si="97"/>
        <v>0</v>
      </c>
      <c r="BL74" s="2614"/>
      <c r="BM74" s="840">
        <f>+BM52</f>
        <v>0</v>
      </c>
      <c r="BN74" s="841">
        <f t="shared" si="109"/>
        <v>0</v>
      </c>
      <c r="BO74" s="868"/>
      <c r="BP74" s="843" t="e">
        <f t="shared" si="110"/>
        <v>#DIV/0!</v>
      </c>
      <c r="BQ74" s="1077"/>
      <c r="BR74" s="1078"/>
      <c r="BS74" s="1079"/>
      <c r="BT74" s="2615"/>
      <c r="BU74" s="2616"/>
      <c r="BV74" s="2616"/>
      <c r="BW74" s="2616"/>
      <c r="BX74" s="2616"/>
      <c r="BY74" s="2616"/>
      <c r="BZ74" s="2616"/>
      <c r="CA74" s="2616"/>
      <c r="CB74" s="2617"/>
      <c r="CC74" s="799"/>
      <c r="CD74" s="2620"/>
      <c r="CE74" s="2620"/>
      <c r="CF74" s="847"/>
      <c r="CG74" s="848"/>
      <c r="CH74" s="869"/>
      <c r="CI74" s="850"/>
      <c r="CJ74" s="851"/>
      <c r="CK74" s="851"/>
      <c r="CL74" s="851"/>
      <c r="CM74" s="2621"/>
      <c r="CN74" s="2621"/>
      <c r="CO74" s="2621"/>
      <c r="CP74" s="2621"/>
      <c r="CQ74" s="2621"/>
      <c r="CR74" s="2621"/>
      <c r="CS74" s="2621"/>
      <c r="CT74" s="2621"/>
      <c r="CU74" s="2621"/>
      <c r="CV74" s="799"/>
      <c r="CW74" s="2620"/>
      <c r="CX74" s="2620"/>
      <c r="CY74" s="847"/>
      <c r="CZ74" s="848"/>
      <c r="DA74" s="869"/>
      <c r="DB74" s="850"/>
      <c r="DC74" s="851"/>
      <c r="DD74" s="851"/>
      <c r="DE74" s="851"/>
      <c r="DF74" s="2621"/>
      <c r="DG74" s="2621"/>
      <c r="DH74" s="2621"/>
      <c r="DI74" s="2621"/>
      <c r="DJ74" s="2621"/>
      <c r="DK74" s="2621"/>
      <c r="DL74" s="2621"/>
      <c r="DM74" s="2621"/>
      <c r="DN74" s="2621"/>
      <c r="DO74" s="799"/>
    </row>
    <row r="75" spans="1:119" ht="0.6" customHeight="1" x14ac:dyDescent="0.2">
      <c r="A75" s="799"/>
      <c r="B75" s="2604"/>
      <c r="C75" s="2605"/>
      <c r="D75" s="2605"/>
      <c r="E75" s="2606"/>
      <c r="F75" s="2613"/>
      <c r="G75" s="2614"/>
      <c r="H75" s="840"/>
      <c r="I75" s="841"/>
      <c r="J75" s="868"/>
      <c r="K75" s="843" t="e">
        <f t="shared" si="105"/>
        <v>#DIV/0!</v>
      </c>
      <c r="L75" s="1077"/>
      <c r="M75" s="1078"/>
      <c r="N75" s="1079"/>
      <c r="O75" s="2615"/>
      <c r="P75" s="2616"/>
      <c r="Q75" s="2616"/>
      <c r="R75" s="2616"/>
      <c r="S75" s="2616"/>
      <c r="T75" s="2616"/>
      <c r="U75" s="2616"/>
      <c r="V75" s="2616"/>
      <c r="W75" s="2617"/>
      <c r="X75" s="799"/>
      <c r="Y75" s="2613">
        <f t="shared" si="93"/>
        <v>0</v>
      </c>
      <c r="Z75" s="2614"/>
      <c r="AA75" s="840">
        <f>+AA53</f>
        <v>0</v>
      </c>
      <c r="AB75" s="841">
        <f t="shared" si="106"/>
        <v>0</v>
      </c>
      <c r="AC75" s="868"/>
      <c r="AD75" s="843" t="e">
        <f t="shared" si="107"/>
        <v>#DIV/0!</v>
      </c>
      <c r="AE75" s="1077"/>
      <c r="AF75" s="1078"/>
      <c r="AG75" s="1079"/>
      <c r="AH75" s="2615"/>
      <c r="AI75" s="2616"/>
      <c r="AJ75" s="2616"/>
      <c r="AK75" s="2616"/>
      <c r="AL75" s="2616"/>
      <c r="AM75" s="2616"/>
      <c r="AN75" s="2616"/>
      <c r="AO75" s="2616"/>
      <c r="AP75" s="2617"/>
      <c r="AQ75" s="799"/>
      <c r="AR75" s="2613">
        <f t="shared" si="95"/>
        <v>0</v>
      </c>
      <c r="AS75" s="2614"/>
      <c r="AT75" s="840">
        <f>+AT53</f>
        <v>0</v>
      </c>
      <c r="AU75" s="841">
        <f t="shared" si="103"/>
        <v>0</v>
      </c>
      <c r="AV75" s="868"/>
      <c r="AW75" s="843" t="e">
        <f t="shared" si="108"/>
        <v>#DIV/0!</v>
      </c>
      <c r="AX75" s="844"/>
      <c r="AY75" s="845"/>
      <c r="AZ75" s="846"/>
      <c r="BA75" s="2615"/>
      <c r="BB75" s="2616"/>
      <c r="BC75" s="2616"/>
      <c r="BD75" s="2616"/>
      <c r="BE75" s="2616"/>
      <c r="BF75" s="2616"/>
      <c r="BG75" s="2616"/>
      <c r="BH75" s="2616"/>
      <c r="BI75" s="2617"/>
      <c r="BJ75" s="799"/>
      <c r="BK75" s="2613">
        <f t="shared" si="97"/>
        <v>0</v>
      </c>
      <c r="BL75" s="2614"/>
      <c r="BM75" s="840">
        <f>+BM53</f>
        <v>0</v>
      </c>
      <c r="BN75" s="841">
        <f t="shared" si="109"/>
        <v>0</v>
      </c>
      <c r="BO75" s="868"/>
      <c r="BP75" s="843" t="e">
        <f t="shared" si="110"/>
        <v>#DIV/0!</v>
      </c>
      <c r="BQ75" s="1077"/>
      <c r="BR75" s="1078"/>
      <c r="BS75" s="1079"/>
      <c r="BT75" s="2615"/>
      <c r="BU75" s="2616"/>
      <c r="BV75" s="2616"/>
      <c r="BW75" s="2616"/>
      <c r="BX75" s="2616"/>
      <c r="BY75" s="2616"/>
      <c r="BZ75" s="2616"/>
      <c r="CA75" s="2616"/>
      <c r="CB75" s="2617"/>
      <c r="CC75" s="799"/>
      <c r="CD75" s="2620"/>
      <c r="CE75" s="2620"/>
      <c r="CF75" s="847"/>
      <c r="CG75" s="848"/>
      <c r="CH75" s="869"/>
      <c r="CI75" s="850"/>
      <c r="CJ75" s="851"/>
      <c r="CK75" s="851"/>
      <c r="CL75" s="851"/>
      <c r="CM75" s="2621"/>
      <c r="CN75" s="2621"/>
      <c r="CO75" s="2621"/>
      <c r="CP75" s="2621"/>
      <c r="CQ75" s="2621"/>
      <c r="CR75" s="2621"/>
      <c r="CS75" s="2621"/>
      <c r="CT75" s="2621"/>
      <c r="CU75" s="2621"/>
      <c r="CV75" s="799"/>
      <c r="CW75" s="2620"/>
      <c r="CX75" s="2620"/>
      <c r="CY75" s="847"/>
      <c r="CZ75" s="848"/>
      <c r="DA75" s="869"/>
      <c r="DB75" s="850"/>
      <c r="DC75" s="851"/>
      <c r="DD75" s="851"/>
      <c r="DE75" s="851"/>
      <c r="DF75" s="2621"/>
      <c r="DG75" s="2621"/>
      <c r="DH75" s="2621"/>
      <c r="DI75" s="2621"/>
      <c r="DJ75" s="2621"/>
      <c r="DK75" s="2621"/>
      <c r="DL75" s="2621"/>
      <c r="DM75" s="2621"/>
      <c r="DN75" s="2621"/>
      <c r="DO75" s="799"/>
    </row>
    <row r="76" spans="1:119" ht="0.6" customHeight="1" x14ac:dyDescent="0.2">
      <c r="A76" s="799"/>
      <c r="B76" s="2604"/>
      <c r="C76" s="2605"/>
      <c r="D76" s="2605"/>
      <c r="E76" s="2606"/>
      <c r="F76" s="2613"/>
      <c r="G76" s="2614"/>
      <c r="H76" s="840"/>
      <c r="I76" s="866"/>
      <c r="J76" s="868"/>
      <c r="K76" s="843" t="e">
        <f t="shared" si="105"/>
        <v>#DIV/0!</v>
      </c>
      <c r="L76" s="1077"/>
      <c r="M76" s="1078"/>
      <c r="N76" s="1079"/>
      <c r="O76" s="2615"/>
      <c r="P76" s="2616"/>
      <c r="Q76" s="2616"/>
      <c r="R76" s="2616"/>
      <c r="S76" s="2616"/>
      <c r="T76" s="2616"/>
      <c r="U76" s="2616"/>
      <c r="V76" s="2616"/>
      <c r="W76" s="2617"/>
      <c r="X76" s="799"/>
      <c r="Y76" s="2613">
        <f t="shared" si="93"/>
        <v>0</v>
      </c>
      <c r="Z76" s="2614"/>
      <c r="AA76" s="840">
        <f>+AA54</f>
        <v>0</v>
      </c>
      <c r="AB76" s="866"/>
      <c r="AC76" s="868"/>
      <c r="AD76" s="843" t="e">
        <f t="shared" si="107"/>
        <v>#DIV/0!</v>
      </c>
      <c r="AE76" s="1077"/>
      <c r="AF76" s="1078"/>
      <c r="AG76" s="1079"/>
      <c r="AH76" s="2615"/>
      <c r="AI76" s="2616"/>
      <c r="AJ76" s="2616"/>
      <c r="AK76" s="2616"/>
      <c r="AL76" s="2616"/>
      <c r="AM76" s="2616"/>
      <c r="AN76" s="2616"/>
      <c r="AO76" s="2616"/>
      <c r="AP76" s="2617"/>
      <c r="AQ76" s="799"/>
      <c r="AR76" s="2613">
        <f t="shared" si="95"/>
        <v>0</v>
      </c>
      <c r="AS76" s="2614"/>
      <c r="AT76" s="840">
        <f>+AT54</f>
        <v>0</v>
      </c>
      <c r="AU76" s="866"/>
      <c r="AV76" s="868"/>
      <c r="AW76" s="843" t="e">
        <f t="shared" si="108"/>
        <v>#DIV/0!</v>
      </c>
      <c r="AX76" s="844"/>
      <c r="AY76" s="845"/>
      <c r="AZ76" s="846"/>
      <c r="BA76" s="2615"/>
      <c r="BB76" s="2616"/>
      <c r="BC76" s="2616"/>
      <c r="BD76" s="2616"/>
      <c r="BE76" s="2616"/>
      <c r="BF76" s="2616"/>
      <c r="BG76" s="2616"/>
      <c r="BH76" s="2616"/>
      <c r="BI76" s="2617"/>
      <c r="BJ76" s="799"/>
      <c r="BK76" s="2613">
        <f t="shared" si="97"/>
        <v>0</v>
      </c>
      <c r="BL76" s="2614"/>
      <c r="BM76" s="840">
        <f>+BM54</f>
        <v>0</v>
      </c>
      <c r="BN76" s="866"/>
      <c r="BO76" s="868"/>
      <c r="BP76" s="843" t="e">
        <f t="shared" si="110"/>
        <v>#DIV/0!</v>
      </c>
      <c r="BQ76" s="1077"/>
      <c r="BR76" s="1078"/>
      <c r="BS76" s="1079"/>
      <c r="BT76" s="2615"/>
      <c r="BU76" s="2616"/>
      <c r="BV76" s="2616"/>
      <c r="BW76" s="2616"/>
      <c r="BX76" s="2616"/>
      <c r="BY76" s="2616"/>
      <c r="BZ76" s="2616"/>
      <c r="CA76" s="2616"/>
      <c r="CB76" s="2617"/>
      <c r="CC76" s="799"/>
      <c r="CD76" s="2620"/>
      <c r="CE76" s="2620"/>
      <c r="CF76" s="847"/>
      <c r="CG76" s="867"/>
      <c r="CH76" s="869"/>
      <c r="CI76" s="850"/>
      <c r="CJ76" s="851"/>
      <c r="CK76" s="851"/>
      <c r="CL76" s="851"/>
      <c r="CM76" s="2621"/>
      <c r="CN76" s="2621"/>
      <c r="CO76" s="2621"/>
      <c r="CP76" s="2621"/>
      <c r="CQ76" s="2621"/>
      <c r="CR76" s="2621"/>
      <c r="CS76" s="2621"/>
      <c r="CT76" s="2621"/>
      <c r="CU76" s="2621"/>
      <c r="CV76" s="799"/>
      <c r="CW76" s="2620"/>
      <c r="CX76" s="2620"/>
      <c r="CY76" s="847"/>
      <c r="CZ76" s="867"/>
      <c r="DA76" s="869"/>
      <c r="DB76" s="850"/>
      <c r="DC76" s="851"/>
      <c r="DD76" s="851"/>
      <c r="DE76" s="851"/>
      <c r="DF76" s="2621"/>
      <c r="DG76" s="2621"/>
      <c r="DH76" s="2621"/>
      <c r="DI76" s="2621"/>
      <c r="DJ76" s="2621"/>
      <c r="DK76" s="2621"/>
      <c r="DL76" s="2621"/>
      <c r="DM76" s="2621"/>
      <c r="DN76" s="2621"/>
      <c r="DO76" s="799"/>
    </row>
    <row r="77" spans="1:119" ht="0.6" customHeight="1" x14ac:dyDescent="0.2">
      <c r="A77" s="799"/>
      <c r="B77" s="2604"/>
      <c r="C77" s="2605"/>
      <c r="D77" s="2605"/>
      <c r="E77" s="2606"/>
      <c r="F77" s="2613"/>
      <c r="G77" s="2614"/>
      <c r="H77" s="840"/>
      <c r="I77" s="841"/>
      <c r="J77" s="868"/>
      <c r="K77" s="843" t="e">
        <f t="shared" si="105"/>
        <v>#DIV/0!</v>
      </c>
      <c r="L77" s="1077"/>
      <c r="M77" s="1078"/>
      <c r="N77" s="1079"/>
      <c r="O77" s="2615"/>
      <c r="P77" s="2616"/>
      <c r="Q77" s="2616"/>
      <c r="R77" s="2616"/>
      <c r="S77" s="2616"/>
      <c r="T77" s="2616"/>
      <c r="U77" s="2616"/>
      <c r="V77" s="2616"/>
      <c r="W77" s="2617"/>
      <c r="X77" s="799"/>
      <c r="Y77" s="2613">
        <f t="shared" si="93"/>
        <v>0</v>
      </c>
      <c r="Z77" s="2614"/>
      <c r="AA77" s="840">
        <f>+AA55</f>
        <v>0</v>
      </c>
      <c r="AB77" s="841">
        <f t="shared" si="106"/>
        <v>0</v>
      </c>
      <c r="AC77" s="868"/>
      <c r="AD77" s="843" t="e">
        <f t="shared" si="107"/>
        <v>#DIV/0!</v>
      </c>
      <c r="AE77" s="1077"/>
      <c r="AF77" s="1078"/>
      <c r="AG77" s="1079"/>
      <c r="AH77" s="2615"/>
      <c r="AI77" s="2616"/>
      <c r="AJ77" s="2616"/>
      <c r="AK77" s="2616"/>
      <c r="AL77" s="2616"/>
      <c r="AM77" s="2616"/>
      <c r="AN77" s="2616"/>
      <c r="AO77" s="2616"/>
      <c r="AP77" s="2617"/>
      <c r="AQ77" s="799"/>
      <c r="AR77" s="2613">
        <f t="shared" si="95"/>
        <v>0</v>
      </c>
      <c r="AS77" s="2614"/>
      <c r="AT77" s="840">
        <f>+AT55</f>
        <v>0</v>
      </c>
      <c r="AU77" s="841">
        <f t="shared" si="103"/>
        <v>0</v>
      </c>
      <c r="AV77" s="868"/>
      <c r="AW77" s="843" t="e">
        <f t="shared" si="108"/>
        <v>#DIV/0!</v>
      </c>
      <c r="AX77" s="844"/>
      <c r="AY77" s="845"/>
      <c r="AZ77" s="846"/>
      <c r="BA77" s="2615"/>
      <c r="BB77" s="2616"/>
      <c r="BC77" s="2616"/>
      <c r="BD77" s="2616"/>
      <c r="BE77" s="2616"/>
      <c r="BF77" s="2616"/>
      <c r="BG77" s="2616"/>
      <c r="BH77" s="2616"/>
      <c r="BI77" s="2617"/>
      <c r="BJ77" s="799"/>
      <c r="BK77" s="2613">
        <f t="shared" si="97"/>
        <v>0</v>
      </c>
      <c r="BL77" s="2614"/>
      <c r="BM77" s="840">
        <f>+BM55</f>
        <v>0</v>
      </c>
      <c r="BN77" s="841">
        <f t="shared" ref="BN77:BN78" si="111">+I77-J77-AC77-AV77</f>
        <v>0</v>
      </c>
      <c r="BO77" s="868"/>
      <c r="BP77" s="843" t="e">
        <f t="shared" si="110"/>
        <v>#DIV/0!</v>
      </c>
      <c r="BQ77" s="1077"/>
      <c r="BR77" s="1078"/>
      <c r="BS77" s="1079"/>
      <c r="BT77" s="2615"/>
      <c r="BU77" s="2616"/>
      <c r="BV77" s="2616"/>
      <c r="BW77" s="2616"/>
      <c r="BX77" s="2616"/>
      <c r="BY77" s="2616"/>
      <c r="BZ77" s="2616"/>
      <c r="CA77" s="2616"/>
      <c r="CB77" s="2617"/>
      <c r="CC77" s="799"/>
      <c r="CD77" s="2620"/>
      <c r="CE77" s="2620"/>
      <c r="CF77" s="847"/>
      <c r="CG77" s="848"/>
      <c r="CH77" s="869"/>
      <c r="CI77" s="850"/>
      <c r="CJ77" s="851"/>
      <c r="CK77" s="851"/>
      <c r="CL77" s="851"/>
      <c r="CM77" s="2621"/>
      <c r="CN77" s="2621"/>
      <c r="CO77" s="2621"/>
      <c r="CP77" s="2621"/>
      <c r="CQ77" s="2621"/>
      <c r="CR77" s="2621"/>
      <c r="CS77" s="2621"/>
      <c r="CT77" s="2621"/>
      <c r="CU77" s="2621"/>
      <c r="CV77" s="799"/>
      <c r="CW77" s="2620"/>
      <c r="CX77" s="2620"/>
      <c r="CY77" s="847"/>
      <c r="CZ77" s="848"/>
      <c r="DA77" s="869"/>
      <c r="DB77" s="850"/>
      <c r="DC77" s="851"/>
      <c r="DD77" s="851"/>
      <c r="DE77" s="851"/>
      <c r="DF77" s="2621"/>
      <c r="DG77" s="2621"/>
      <c r="DH77" s="2621"/>
      <c r="DI77" s="2621"/>
      <c r="DJ77" s="2621"/>
      <c r="DK77" s="2621"/>
      <c r="DL77" s="2621"/>
      <c r="DM77" s="2621"/>
      <c r="DN77" s="2621"/>
      <c r="DO77" s="799"/>
    </row>
    <row r="78" spans="1:119" ht="0.6" customHeight="1" thickBot="1" x14ac:dyDescent="0.25">
      <c r="A78" s="799"/>
      <c r="B78" s="2604"/>
      <c r="C78" s="2605"/>
      <c r="D78" s="2605"/>
      <c r="E78" s="2606"/>
      <c r="F78" s="2630"/>
      <c r="G78" s="2631"/>
      <c r="H78" s="840"/>
      <c r="I78" s="841"/>
      <c r="J78" s="868"/>
      <c r="K78" s="870" t="e">
        <f t="shared" si="105"/>
        <v>#DIV/0!</v>
      </c>
      <c r="L78" s="1080"/>
      <c r="M78" s="1081"/>
      <c r="N78" s="1082"/>
      <c r="O78" s="2632"/>
      <c r="P78" s="2633"/>
      <c r="Q78" s="2633"/>
      <c r="R78" s="2633"/>
      <c r="S78" s="2633"/>
      <c r="T78" s="2633"/>
      <c r="U78" s="2633"/>
      <c r="V78" s="2633"/>
      <c r="W78" s="2634"/>
      <c r="X78" s="799"/>
      <c r="Y78" s="2630">
        <f t="shared" si="93"/>
        <v>0</v>
      </c>
      <c r="Z78" s="2631"/>
      <c r="AA78" s="840">
        <f>+AA56</f>
        <v>0</v>
      </c>
      <c r="AB78" s="841">
        <f t="shared" si="106"/>
        <v>0</v>
      </c>
      <c r="AC78" s="868"/>
      <c r="AD78" s="870" t="e">
        <f t="shared" si="107"/>
        <v>#DIV/0!</v>
      </c>
      <c r="AE78" s="1080"/>
      <c r="AF78" s="1081"/>
      <c r="AG78" s="1082"/>
      <c r="AH78" s="2632"/>
      <c r="AI78" s="2633"/>
      <c r="AJ78" s="2633"/>
      <c r="AK78" s="2633"/>
      <c r="AL78" s="2633"/>
      <c r="AM78" s="2633"/>
      <c r="AN78" s="2633"/>
      <c r="AO78" s="2633"/>
      <c r="AP78" s="2634"/>
      <c r="AQ78" s="799"/>
      <c r="AR78" s="2630">
        <f t="shared" si="95"/>
        <v>0</v>
      </c>
      <c r="AS78" s="2631"/>
      <c r="AT78" s="840">
        <f>+AT56</f>
        <v>0</v>
      </c>
      <c r="AU78" s="841">
        <f t="shared" si="103"/>
        <v>0</v>
      </c>
      <c r="AV78" s="868"/>
      <c r="AW78" s="870" t="e">
        <f t="shared" si="108"/>
        <v>#DIV/0!</v>
      </c>
      <c r="AX78" s="852"/>
      <c r="AY78" s="853"/>
      <c r="AZ78" s="854"/>
      <c r="BA78" s="2632"/>
      <c r="BB78" s="2633"/>
      <c r="BC78" s="2633"/>
      <c r="BD78" s="2633"/>
      <c r="BE78" s="2633"/>
      <c r="BF78" s="2633"/>
      <c r="BG78" s="2633"/>
      <c r="BH78" s="2633"/>
      <c r="BI78" s="2634"/>
      <c r="BJ78" s="799"/>
      <c r="BK78" s="2630">
        <f t="shared" si="97"/>
        <v>0</v>
      </c>
      <c r="BL78" s="2631"/>
      <c r="BM78" s="840">
        <f>+BM56</f>
        <v>0</v>
      </c>
      <c r="BN78" s="841">
        <f t="shared" si="111"/>
        <v>0</v>
      </c>
      <c r="BO78" s="868"/>
      <c r="BP78" s="870" t="e">
        <f t="shared" si="110"/>
        <v>#DIV/0!</v>
      </c>
      <c r="BQ78" s="1080"/>
      <c r="BR78" s="1081"/>
      <c r="BS78" s="1082"/>
      <c r="BT78" s="2632"/>
      <c r="BU78" s="2633"/>
      <c r="BV78" s="2633"/>
      <c r="BW78" s="2633"/>
      <c r="BX78" s="2633"/>
      <c r="BY78" s="2633"/>
      <c r="BZ78" s="2633"/>
      <c r="CA78" s="2633"/>
      <c r="CB78" s="2634"/>
      <c r="CC78" s="799"/>
      <c r="CD78" s="2620"/>
      <c r="CE78" s="2620"/>
      <c r="CF78" s="847"/>
      <c r="CG78" s="848"/>
      <c r="CH78" s="869"/>
      <c r="CI78" s="871"/>
      <c r="CJ78" s="851"/>
      <c r="CK78" s="851"/>
      <c r="CL78" s="851"/>
      <c r="CM78" s="2621"/>
      <c r="CN78" s="2621"/>
      <c r="CO78" s="2621"/>
      <c r="CP78" s="2621"/>
      <c r="CQ78" s="2621"/>
      <c r="CR78" s="2621"/>
      <c r="CS78" s="2621"/>
      <c r="CT78" s="2621"/>
      <c r="CU78" s="2621"/>
      <c r="CV78" s="799"/>
      <c r="CW78" s="2620"/>
      <c r="CX78" s="2620"/>
      <c r="CY78" s="847"/>
      <c r="CZ78" s="848"/>
      <c r="DA78" s="869"/>
      <c r="DB78" s="871"/>
      <c r="DC78" s="851"/>
      <c r="DD78" s="851"/>
      <c r="DE78" s="851"/>
      <c r="DF78" s="2621"/>
      <c r="DG78" s="2621"/>
      <c r="DH78" s="2621"/>
      <c r="DI78" s="2621"/>
      <c r="DJ78" s="2621"/>
      <c r="DK78" s="2621"/>
      <c r="DL78" s="2621"/>
      <c r="DM78" s="2621"/>
      <c r="DN78" s="2621"/>
      <c r="DO78" s="799"/>
    </row>
    <row r="79" spans="1:119" ht="31.5" customHeight="1" thickTop="1" thickBot="1" x14ac:dyDescent="0.25">
      <c r="A79" s="799"/>
      <c r="B79" s="2607"/>
      <c r="C79" s="2608"/>
      <c r="D79" s="2608"/>
      <c r="E79" s="2609"/>
      <c r="F79" s="2641" t="s">
        <v>1116</v>
      </c>
      <c r="G79" s="2642"/>
      <c r="H79" s="2625" t="str">
        <f>F58</f>
        <v>Plantación de Material Vegetal al azar o por núcleos</v>
      </c>
      <c r="I79" s="2625"/>
      <c r="J79" s="2625"/>
      <c r="K79" s="2626"/>
      <c r="L79" s="858">
        <f>K249/N249</f>
        <v>1</v>
      </c>
      <c r="M79" s="859">
        <f>L249/N249</f>
        <v>0</v>
      </c>
      <c r="N79" s="860">
        <f>M249/N249</f>
        <v>0</v>
      </c>
      <c r="O79" s="2627"/>
      <c r="P79" s="2628"/>
      <c r="Q79" s="2628"/>
      <c r="R79" s="2628"/>
      <c r="S79" s="2628"/>
      <c r="T79" s="2628"/>
      <c r="U79" s="2628"/>
      <c r="V79" s="2628"/>
      <c r="W79" s="2629"/>
      <c r="X79" s="799"/>
      <c r="Y79" s="2641" t="s">
        <v>1116</v>
      </c>
      <c r="Z79" s="2642"/>
      <c r="AA79" s="2625" t="str">
        <f>Y58</f>
        <v>Plantación de Material Vegetal al azar o por núcleos</v>
      </c>
      <c r="AB79" s="2625"/>
      <c r="AC79" s="2625"/>
      <c r="AD79" s="2626"/>
      <c r="AE79" s="858">
        <f>AD249/AG249</f>
        <v>1</v>
      </c>
      <c r="AF79" s="859">
        <f>AE249/AG249</f>
        <v>0</v>
      </c>
      <c r="AG79" s="860">
        <f>AF249/AG249</f>
        <v>0</v>
      </c>
      <c r="AH79" s="2627"/>
      <c r="AI79" s="2628"/>
      <c r="AJ79" s="2628"/>
      <c r="AK79" s="2628"/>
      <c r="AL79" s="2628"/>
      <c r="AM79" s="2628"/>
      <c r="AN79" s="2628"/>
      <c r="AO79" s="2628"/>
      <c r="AP79" s="2629"/>
      <c r="AQ79" s="799"/>
      <c r="AR79" s="2641" t="s">
        <v>1116</v>
      </c>
      <c r="AS79" s="2642"/>
      <c r="AT79" s="2625">
        <f>AR58</f>
        <v>0</v>
      </c>
      <c r="AU79" s="2625"/>
      <c r="AV79" s="2625"/>
      <c r="AW79" s="2626"/>
      <c r="AX79" s="858">
        <f>AW249/AZ249</f>
        <v>1</v>
      </c>
      <c r="AY79" s="859">
        <f>AX249/AZ249</f>
        <v>0</v>
      </c>
      <c r="AZ79" s="860">
        <f>AY249/AZ249</f>
        <v>0</v>
      </c>
      <c r="BA79" s="2627"/>
      <c r="BB79" s="2628"/>
      <c r="BC79" s="2628"/>
      <c r="BD79" s="2628"/>
      <c r="BE79" s="2628"/>
      <c r="BF79" s="2628"/>
      <c r="BG79" s="2628"/>
      <c r="BH79" s="2628"/>
      <c r="BI79" s="2629"/>
      <c r="BJ79" s="799"/>
      <c r="BK79" s="2641" t="s">
        <v>1116</v>
      </c>
      <c r="BL79" s="2642"/>
      <c r="BM79" s="2625">
        <f>BK58</f>
        <v>0</v>
      </c>
      <c r="BN79" s="2625"/>
      <c r="BO79" s="2625"/>
      <c r="BP79" s="2626"/>
      <c r="BQ79" s="858">
        <f>BP249/BS249</f>
        <v>1</v>
      </c>
      <c r="BR79" s="859">
        <f>BQ249/BS249</f>
        <v>0</v>
      </c>
      <c r="BS79" s="860">
        <f>BR249/BS249</f>
        <v>0</v>
      </c>
      <c r="BT79" s="2627"/>
      <c r="BU79" s="2628"/>
      <c r="BV79" s="2628"/>
      <c r="BW79" s="2628"/>
      <c r="BX79" s="2628"/>
      <c r="BY79" s="2628"/>
      <c r="BZ79" s="2628"/>
      <c r="CA79" s="2628"/>
      <c r="CB79" s="2629"/>
      <c r="CC79" s="799"/>
      <c r="CD79" s="2638"/>
      <c r="CE79" s="2638"/>
      <c r="CF79" s="2639"/>
      <c r="CG79" s="2639"/>
      <c r="CH79" s="2639"/>
      <c r="CI79" s="2639"/>
      <c r="CJ79" s="861"/>
      <c r="CK79" s="861"/>
      <c r="CL79" s="861"/>
      <c r="CM79" s="2640"/>
      <c r="CN79" s="2640"/>
      <c r="CO79" s="2640"/>
      <c r="CP79" s="2640"/>
      <c r="CQ79" s="2640"/>
      <c r="CR79" s="2640"/>
      <c r="CS79" s="2640"/>
      <c r="CT79" s="2640"/>
      <c r="CU79" s="2640"/>
      <c r="CV79" s="799"/>
      <c r="CW79" s="2638"/>
      <c r="CX79" s="2638"/>
      <c r="CY79" s="2639"/>
      <c r="CZ79" s="2639"/>
      <c r="DA79" s="2639"/>
      <c r="DB79" s="2639"/>
      <c r="DC79" s="861"/>
      <c r="DD79" s="861"/>
      <c r="DE79" s="861"/>
      <c r="DF79" s="2640"/>
      <c r="DG79" s="2640"/>
      <c r="DH79" s="2640"/>
      <c r="DI79" s="2640"/>
      <c r="DJ79" s="2640"/>
      <c r="DK79" s="2640"/>
      <c r="DL79" s="2640"/>
      <c r="DM79" s="2640"/>
      <c r="DN79" s="2640"/>
      <c r="DO79" s="799"/>
    </row>
    <row r="80" spans="1:119" ht="19.5" customHeight="1" x14ac:dyDescent="0.2">
      <c r="A80" s="799"/>
      <c r="B80" s="2601" t="s">
        <v>1321</v>
      </c>
      <c r="C80" s="2602"/>
      <c r="D80" s="2602"/>
      <c r="E80" s="2603"/>
      <c r="F80" s="2643">
        <f>OBJETIVOS!D28</f>
        <v>0</v>
      </c>
      <c r="G80" s="2644"/>
      <c r="H80" s="2644"/>
      <c r="I80" s="2644"/>
      <c r="J80" s="2644"/>
      <c r="K80" s="2644"/>
      <c r="L80" s="2644"/>
      <c r="M80" s="2644"/>
      <c r="N80" s="2644"/>
      <c r="O80" s="2644"/>
      <c r="P80" s="2644"/>
      <c r="Q80" s="2644"/>
      <c r="R80" s="2644"/>
      <c r="S80" s="2644"/>
      <c r="T80" s="2644"/>
      <c r="U80" s="2644"/>
      <c r="V80" s="2644"/>
      <c r="W80" s="2645"/>
      <c r="X80" s="799"/>
      <c r="Y80" s="2643">
        <f>F80</f>
        <v>0</v>
      </c>
      <c r="Z80" s="2644"/>
      <c r="AA80" s="2644"/>
      <c r="AB80" s="2644"/>
      <c r="AC80" s="2644"/>
      <c r="AD80" s="2644"/>
      <c r="AE80" s="2644"/>
      <c r="AF80" s="2644"/>
      <c r="AG80" s="2644"/>
      <c r="AH80" s="2644"/>
      <c r="AI80" s="2644"/>
      <c r="AJ80" s="2644"/>
      <c r="AK80" s="2644"/>
      <c r="AL80" s="2644"/>
      <c r="AM80" s="2644"/>
      <c r="AN80" s="2644"/>
      <c r="AO80" s="2644"/>
      <c r="AP80" s="2645"/>
      <c r="AQ80" s="799"/>
      <c r="AR80" s="2643">
        <f>Y80</f>
        <v>0</v>
      </c>
      <c r="AS80" s="2644"/>
      <c r="AT80" s="2644"/>
      <c r="AU80" s="2644"/>
      <c r="AV80" s="2644"/>
      <c r="AW80" s="2644"/>
      <c r="AX80" s="2644"/>
      <c r="AY80" s="2644"/>
      <c r="AZ80" s="2644"/>
      <c r="BA80" s="2644"/>
      <c r="BB80" s="2644"/>
      <c r="BC80" s="2644"/>
      <c r="BD80" s="2644"/>
      <c r="BE80" s="2644"/>
      <c r="BF80" s="2644"/>
      <c r="BG80" s="2644"/>
      <c r="BH80" s="2644"/>
      <c r="BI80" s="2645"/>
      <c r="BJ80" s="799"/>
      <c r="BK80" s="2643">
        <f>AR80</f>
        <v>0</v>
      </c>
      <c r="BL80" s="2644"/>
      <c r="BM80" s="2644"/>
      <c r="BN80" s="2644"/>
      <c r="BO80" s="2644"/>
      <c r="BP80" s="2644"/>
      <c r="BQ80" s="2644"/>
      <c r="BR80" s="2644"/>
      <c r="BS80" s="2644"/>
      <c r="BT80" s="2644"/>
      <c r="BU80" s="2644"/>
      <c r="BV80" s="2644"/>
      <c r="BW80" s="2644"/>
      <c r="BX80" s="2644"/>
      <c r="BY80" s="2644"/>
      <c r="BZ80" s="2644"/>
      <c r="CA80" s="2644"/>
      <c r="CB80" s="2645"/>
      <c r="CC80" s="799"/>
      <c r="CD80" s="2597"/>
      <c r="CE80" s="2597"/>
      <c r="CF80" s="2597"/>
      <c r="CG80" s="2597"/>
      <c r="CH80" s="2597"/>
      <c r="CI80" s="2597"/>
      <c r="CJ80" s="2597"/>
      <c r="CK80" s="2597"/>
      <c r="CL80" s="2597"/>
      <c r="CM80" s="2597"/>
      <c r="CN80" s="2597"/>
      <c r="CO80" s="2597"/>
      <c r="CP80" s="2597"/>
      <c r="CQ80" s="2597"/>
      <c r="CR80" s="2597"/>
      <c r="CS80" s="2597"/>
      <c r="CT80" s="2597"/>
      <c r="CU80" s="2597"/>
      <c r="CV80" s="799"/>
      <c r="CW80" s="2597"/>
      <c r="CX80" s="2597"/>
      <c r="CY80" s="2597"/>
      <c r="CZ80" s="2597"/>
      <c r="DA80" s="2597"/>
      <c r="DB80" s="2597"/>
      <c r="DC80" s="2597"/>
      <c r="DD80" s="2597"/>
      <c r="DE80" s="2597"/>
      <c r="DF80" s="2597"/>
      <c r="DG80" s="2597"/>
      <c r="DH80" s="2597"/>
      <c r="DI80" s="2597"/>
      <c r="DJ80" s="2597"/>
      <c r="DK80" s="2597"/>
      <c r="DL80" s="2597"/>
      <c r="DM80" s="2597"/>
      <c r="DN80" s="2597"/>
      <c r="DO80" s="799"/>
    </row>
    <row r="81" spans="1:119" ht="17.25" customHeight="1" x14ac:dyDescent="0.2">
      <c r="A81" s="799"/>
      <c r="B81" s="2604"/>
      <c r="C81" s="2605"/>
      <c r="D81" s="2605"/>
      <c r="E81" s="2606"/>
      <c r="F81" s="2613" t="str">
        <f t="shared" ref="F81:F86" si="112">+F59</f>
        <v xml:space="preserve">5. Preparación del terreno                            </v>
      </c>
      <c r="G81" s="2614"/>
      <c r="H81" s="840" t="str">
        <f>+CRONOGRAMA!C47</f>
        <v>Has</v>
      </c>
      <c r="I81" s="841">
        <f>+CRONOGRAMA!$E$47+CRONOGRAMA!$I$47+CRONOGRAMA!$M$47</f>
        <v>0</v>
      </c>
      <c r="J81" s="868">
        <v>0</v>
      </c>
      <c r="K81" s="843" t="e">
        <f>J81/I81</f>
        <v>#DIV/0!</v>
      </c>
      <c r="L81" s="1077" t="str">
        <f t="shared" ref="L81:L86" si="113">+IF(I81=J81,"x",0)</f>
        <v>x</v>
      </c>
      <c r="M81" s="1078">
        <f t="shared" ref="M81:M86" si="114">+IF(L81="x",0,IF(J81&gt;0,"x",0))</f>
        <v>0</v>
      </c>
      <c r="N81" s="1079">
        <f t="shared" ref="N81:N86" si="115">+IF(L81="x",0,IF(M81="x",0,"x"))</f>
        <v>0</v>
      </c>
      <c r="O81" s="2615"/>
      <c r="P81" s="2616"/>
      <c r="Q81" s="2616"/>
      <c r="R81" s="2616"/>
      <c r="S81" s="2616"/>
      <c r="T81" s="2616"/>
      <c r="U81" s="2616"/>
      <c r="V81" s="2616"/>
      <c r="W81" s="2617"/>
      <c r="X81" s="799"/>
      <c r="Y81" s="2613" t="str">
        <f t="shared" ref="Y81:Y100" si="116">+Y59</f>
        <v xml:space="preserve">5. Preparación del terreno                            </v>
      </c>
      <c r="Z81" s="2614"/>
      <c r="AA81" s="840" t="str">
        <f>+AA59</f>
        <v>Has</v>
      </c>
      <c r="AB81" s="841">
        <f>IF((I81-J81)=0,CRONOGRAMA!Q47+CRONOGRAMA!U47+CRONOGRAMA!Y47,CRONOGRAMA!Q47+CRONOGRAMA!U47+CRONOGRAMA!Y47+Seguimiento!I81-Seguimiento!J81)</f>
        <v>0</v>
      </c>
      <c r="AC81" s="868"/>
      <c r="AD81" s="843" t="e">
        <f>AC81/AB81</f>
        <v>#DIV/0!</v>
      </c>
      <c r="AE81" s="1077" t="str">
        <f t="shared" ref="AE81:AE86" si="117">+IF(AB81=AC81,"x",0)</f>
        <v>x</v>
      </c>
      <c r="AF81" s="1078">
        <f t="shared" ref="AF81:AF86" si="118">+IF(AE81="x",0,IF(AC81&gt;0,"x",0))</f>
        <v>0</v>
      </c>
      <c r="AG81" s="1079">
        <f t="shared" ref="AG81:AG86" si="119">+IF(AE81="x",0,IF(AF81="x",0,"x"))</f>
        <v>0</v>
      </c>
      <c r="AH81" s="2615"/>
      <c r="AI81" s="2616"/>
      <c r="AJ81" s="2616"/>
      <c r="AK81" s="2616"/>
      <c r="AL81" s="2616"/>
      <c r="AM81" s="2616"/>
      <c r="AN81" s="2616"/>
      <c r="AO81" s="2616"/>
      <c r="AP81" s="2617"/>
      <c r="AQ81" s="799"/>
      <c r="AR81" s="2613" t="str">
        <f t="shared" ref="AR81:AR100" si="120">+AR59</f>
        <v xml:space="preserve">5. Preparación del terreno                            </v>
      </c>
      <c r="AS81" s="2614"/>
      <c r="AT81" s="840" t="str">
        <f>+AT59</f>
        <v>Has</v>
      </c>
      <c r="AU81" s="841">
        <f>IF((AB81-AC81)=0,CRONOGRAMA!AC47+CRONOGRAMA!AG47+CRONOGRAMA!AK47,CRONOGRAMA!AC47+CRONOGRAMA!AG47+CRONOGRAMA!AK47+Seguimiento!AB81-Seguimiento!AC81)</f>
        <v>0</v>
      </c>
      <c r="AV81" s="868"/>
      <c r="AW81" s="843" t="e">
        <f>AV81/AU81</f>
        <v>#DIV/0!</v>
      </c>
      <c r="AX81" s="1077" t="str">
        <f t="shared" ref="AX81:AX86" si="121">+IF(AU81=AV81,"x",0)</f>
        <v>x</v>
      </c>
      <c r="AY81" s="1078">
        <f t="shared" ref="AY81:AY86" si="122">+IF(AX81="x",0,IF(AV81&gt;0,"x",0))</f>
        <v>0</v>
      </c>
      <c r="AZ81" s="1079">
        <f t="shared" ref="AZ81:AZ86" si="123">+IF(AX81="x",0,IF(AY81="x",0,"x"))</f>
        <v>0</v>
      </c>
      <c r="BA81" s="2615"/>
      <c r="BB81" s="2616"/>
      <c r="BC81" s="2616"/>
      <c r="BD81" s="2616"/>
      <c r="BE81" s="2616"/>
      <c r="BF81" s="2616"/>
      <c r="BG81" s="2616"/>
      <c r="BH81" s="2616"/>
      <c r="BI81" s="2617"/>
      <c r="BJ81" s="799"/>
      <c r="BK81" s="2613" t="str">
        <f t="shared" ref="BK81:BK100" si="124">+BK59</f>
        <v xml:space="preserve">5. Preparación del terreno                            </v>
      </c>
      <c r="BL81" s="2614"/>
      <c r="BM81" s="840" t="str">
        <f>+BM59</f>
        <v>Has</v>
      </c>
      <c r="BN81" s="841">
        <f>IF((AU81-AV81)=0,CRONOGRAMA!AO47+CRONOGRAMA!AS47+CRONOGRAMA!AW47,CRONOGRAMA!AO47+CRONOGRAMA!AS47+CRONOGRAMA!AW47+AU81-AV81)</f>
        <v>0</v>
      </c>
      <c r="BO81" s="868"/>
      <c r="BP81" s="843" t="e">
        <f>BO81/BN81</f>
        <v>#DIV/0!</v>
      </c>
      <c r="BQ81" s="1077" t="str">
        <f t="shared" ref="BQ81:BQ86" si="125">+IF(BN81=BO81,"x",0)</f>
        <v>x</v>
      </c>
      <c r="BR81" s="1078">
        <f t="shared" ref="BR81:BR86" si="126">+IF(BQ81="x",0,IF(BO81&gt;0,"x",0))</f>
        <v>0</v>
      </c>
      <c r="BS81" s="1079">
        <f t="shared" ref="BS81:BS86" si="127">+IF(BQ81="x",0,IF(BR81="x",0,"x"))</f>
        <v>0</v>
      </c>
      <c r="BT81" s="2615"/>
      <c r="BU81" s="2616"/>
      <c r="BV81" s="2616"/>
      <c r="BW81" s="2616"/>
      <c r="BX81" s="2616"/>
      <c r="BY81" s="2616"/>
      <c r="BZ81" s="2616"/>
      <c r="CA81" s="2616"/>
      <c r="CB81" s="2617"/>
      <c r="CC81" s="799"/>
      <c r="CD81" s="2620"/>
      <c r="CE81" s="2620"/>
      <c r="CF81" s="847"/>
      <c r="CG81" s="848"/>
      <c r="CH81" s="869"/>
      <c r="CI81" s="850"/>
      <c r="CJ81" s="851"/>
      <c r="CK81" s="851"/>
      <c r="CL81" s="851"/>
      <c r="CM81" s="2621"/>
      <c r="CN81" s="2621"/>
      <c r="CO81" s="2621"/>
      <c r="CP81" s="2621"/>
      <c r="CQ81" s="2621"/>
      <c r="CR81" s="2621"/>
      <c r="CS81" s="2621"/>
      <c r="CT81" s="2621"/>
      <c r="CU81" s="2621"/>
      <c r="CV81" s="799"/>
      <c r="CW81" s="2620"/>
      <c r="CX81" s="2620"/>
      <c r="CY81" s="847"/>
      <c r="CZ81" s="848"/>
      <c r="DA81" s="869"/>
      <c r="DB81" s="850"/>
      <c r="DC81" s="851"/>
      <c r="DD81" s="851"/>
      <c r="DE81" s="851"/>
      <c r="DF81" s="2621"/>
      <c r="DG81" s="2621"/>
      <c r="DH81" s="2621"/>
      <c r="DI81" s="2621"/>
      <c r="DJ81" s="2621"/>
      <c r="DK81" s="2621"/>
      <c r="DL81" s="2621"/>
      <c r="DM81" s="2621"/>
      <c r="DN81" s="2621"/>
      <c r="DO81" s="799"/>
    </row>
    <row r="82" spans="1:119" ht="17.25" customHeight="1" x14ac:dyDescent="0.2">
      <c r="A82" s="799"/>
      <c r="B82" s="2604"/>
      <c r="C82" s="2605"/>
      <c r="D82" s="2605"/>
      <c r="E82" s="2606"/>
      <c r="F82" s="2613" t="str">
        <f t="shared" si="112"/>
        <v xml:space="preserve">6. Plantación (Siembra)                               </v>
      </c>
      <c r="G82" s="2614"/>
      <c r="H82" s="840" t="str">
        <f>+CRONOGRAMA!C48</f>
        <v>Has</v>
      </c>
      <c r="I82" s="841">
        <f>+CRONOGRAMA!$E$48+CRONOGRAMA!$I$48+CRONOGRAMA!$M$48</f>
        <v>0</v>
      </c>
      <c r="J82" s="868">
        <v>0</v>
      </c>
      <c r="K82" s="843" t="e">
        <f t="shared" ref="K82:K90" si="128">J82/I82</f>
        <v>#DIV/0!</v>
      </c>
      <c r="L82" s="1077" t="str">
        <f t="shared" si="113"/>
        <v>x</v>
      </c>
      <c r="M82" s="1078">
        <f t="shared" si="114"/>
        <v>0</v>
      </c>
      <c r="N82" s="1079">
        <f t="shared" si="115"/>
        <v>0</v>
      </c>
      <c r="O82" s="2615"/>
      <c r="P82" s="2616"/>
      <c r="Q82" s="2616"/>
      <c r="R82" s="2616"/>
      <c r="S82" s="2616"/>
      <c r="T82" s="2616"/>
      <c r="U82" s="2616"/>
      <c r="V82" s="2616"/>
      <c r="W82" s="2617"/>
      <c r="X82" s="799"/>
      <c r="Y82" s="2613" t="str">
        <f t="shared" si="116"/>
        <v xml:space="preserve">6. Plantación (Siembra)                               </v>
      </c>
      <c r="Z82" s="2614"/>
      <c r="AA82" s="840" t="str">
        <f>+AA60</f>
        <v>Has</v>
      </c>
      <c r="AB82" s="841">
        <f>IF((I82-J82)=0,CRONOGRAMA!Q48+CRONOGRAMA!U48+CRONOGRAMA!Y48,CRONOGRAMA!Q48+CRONOGRAMA!U48+CRONOGRAMA!Y48+Seguimiento!I82-Seguimiento!J82)</f>
        <v>0</v>
      </c>
      <c r="AC82" s="868"/>
      <c r="AD82" s="843" t="e">
        <f t="shared" ref="AD82:AD90" si="129">AC82/AB82</f>
        <v>#DIV/0!</v>
      </c>
      <c r="AE82" s="1077" t="str">
        <f t="shared" si="117"/>
        <v>x</v>
      </c>
      <c r="AF82" s="1078">
        <f t="shared" si="118"/>
        <v>0</v>
      </c>
      <c r="AG82" s="1079">
        <f t="shared" si="119"/>
        <v>0</v>
      </c>
      <c r="AH82" s="2615"/>
      <c r="AI82" s="2616"/>
      <c r="AJ82" s="2616"/>
      <c r="AK82" s="2616"/>
      <c r="AL82" s="2616"/>
      <c r="AM82" s="2616"/>
      <c r="AN82" s="2616"/>
      <c r="AO82" s="2616"/>
      <c r="AP82" s="2617"/>
      <c r="AQ82" s="799"/>
      <c r="AR82" s="2613" t="str">
        <f t="shared" si="120"/>
        <v xml:space="preserve">6. Plantación (Siembra)                               </v>
      </c>
      <c r="AS82" s="2614"/>
      <c r="AT82" s="840" t="str">
        <f>+AT60</f>
        <v>Has</v>
      </c>
      <c r="AU82" s="841">
        <f>IF((AB82-AC82)=0,CRONOGRAMA!AC48+CRONOGRAMA!AG48+CRONOGRAMA!AK48,CRONOGRAMA!AC48+CRONOGRAMA!AG48+CRONOGRAMA!AK48+Seguimiento!AB82-Seguimiento!AC82)</f>
        <v>0</v>
      </c>
      <c r="AV82" s="868"/>
      <c r="AW82" s="843" t="e">
        <f t="shared" ref="AW82:AW90" si="130">AV82/AU82</f>
        <v>#DIV/0!</v>
      </c>
      <c r="AX82" s="1077" t="str">
        <f t="shared" si="121"/>
        <v>x</v>
      </c>
      <c r="AY82" s="1078">
        <f t="shared" si="122"/>
        <v>0</v>
      </c>
      <c r="AZ82" s="1079">
        <f t="shared" si="123"/>
        <v>0</v>
      </c>
      <c r="BA82" s="2615"/>
      <c r="BB82" s="2616"/>
      <c r="BC82" s="2616"/>
      <c r="BD82" s="2616"/>
      <c r="BE82" s="2616"/>
      <c r="BF82" s="2616"/>
      <c r="BG82" s="2616"/>
      <c r="BH82" s="2616"/>
      <c r="BI82" s="2617"/>
      <c r="BJ82" s="799"/>
      <c r="BK82" s="2613" t="str">
        <f t="shared" si="124"/>
        <v xml:space="preserve">6. Plantación (Siembra)                               </v>
      </c>
      <c r="BL82" s="2614"/>
      <c r="BM82" s="840" t="str">
        <f>+BM60</f>
        <v>Has</v>
      </c>
      <c r="BN82" s="841">
        <f>IF((AU82-AV82)=0,CRONOGRAMA!AO48+CRONOGRAMA!AS48+CRONOGRAMA!AW48,CRONOGRAMA!AO48+CRONOGRAMA!AS48+CRONOGRAMA!AW48+AU82-AV82)</f>
        <v>0</v>
      </c>
      <c r="BO82" s="868"/>
      <c r="BP82" s="843" t="e">
        <f t="shared" ref="BP82:BP90" si="131">BO82/BN82</f>
        <v>#DIV/0!</v>
      </c>
      <c r="BQ82" s="1077" t="str">
        <f t="shared" si="125"/>
        <v>x</v>
      </c>
      <c r="BR82" s="1078">
        <f t="shared" si="126"/>
        <v>0</v>
      </c>
      <c r="BS82" s="1079">
        <f t="shared" si="127"/>
        <v>0</v>
      </c>
      <c r="BT82" s="2615"/>
      <c r="BU82" s="2616"/>
      <c r="BV82" s="2616"/>
      <c r="BW82" s="2616"/>
      <c r="BX82" s="2616"/>
      <c r="BY82" s="2616"/>
      <c r="BZ82" s="2616"/>
      <c r="CA82" s="2616"/>
      <c r="CB82" s="2617"/>
      <c r="CC82" s="799"/>
      <c r="CD82" s="2620"/>
      <c r="CE82" s="2620"/>
      <c r="CF82" s="847"/>
      <c r="CG82" s="848"/>
      <c r="CH82" s="869"/>
      <c r="CI82" s="850"/>
      <c r="CJ82" s="851"/>
      <c r="CK82" s="851"/>
      <c r="CL82" s="851"/>
      <c r="CM82" s="2621"/>
      <c r="CN82" s="2621"/>
      <c r="CO82" s="2621"/>
      <c r="CP82" s="2621"/>
      <c r="CQ82" s="2621"/>
      <c r="CR82" s="2621"/>
      <c r="CS82" s="2621"/>
      <c r="CT82" s="2621"/>
      <c r="CU82" s="2621"/>
      <c r="CV82" s="799"/>
      <c r="CW82" s="2620"/>
      <c r="CX82" s="2620"/>
      <c r="CY82" s="847"/>
      <c r="CZ82" s="848"/>
      <c r="DA82" s="869"/>
      <c r="DB82" s="850"/>
      <c r="DC82" s="851"/>
      <c r="DD82" s="851"/>
      <c r="DE82" s="851"/>
      <c r="DF82" s="2621"/>
      <c r="DG82" s="2621"/>
      <c r="DH82" s="2621"/>
      <c r="DI82" s="2621"/>
      <c r="DJ82" s="2621"/>
      <c r="DK82" s="2621"/>
      <c r="DL82" s="2621"/>
      <c r="DM82" s="2621"/>
      <c r="DN82" s="2621"/>
      <c r="DO82" s="799"/>
    </row>
    <row r="83" spans="1:119" ht="17.25" customHeight="1" x14ac:dyDescent="0.2">
      <c r="A83" s="799"/>
      <c r="B83" s="2604"/>
      <c r="C83" s="2605"/>
      <c r="D83" s="2605"/>
      <c r="E83" s="2606"/>
      <c r="F83" s="2613" t="str">
        <f t="shared" si="112"/>
        <v xml:space="preserve">7. Fertilización y Control Fitosa.                   </v>
      </c>
      <c r="G83" s="2614"/>
      <c r="H83" s="840" t="str">
        <f>+CRONOGRAMA!C49</f>
        <v>Has</v>
      </c>
      <c r="I83" s="841">
        <f>+CRONOGRAMA!$E$49+CRONOGRAMA!$I$49+CRONOGRAMA!$M$49</f>
        <v>0</v>
      </c>
      <c r="J83" s="868">
        <v>0</v>
      </c>
      <c r="K83" s="843" t="e">
        <f t="shared" si="128"/>
        <v>#DIV/0!</v>
      </c>
      <c r="L83" s="1077" t="str">
        <f t="shared" si="113"/>
        <v>x</v>
      </c>
      <c r="M83" s="1078">
        <f t="shared" si="114"/>
        <v>0</v>
      </c>
      <c r="N83" s="1079">
        <f t="shared" si="115"/>
        <v>0</v>
      </c>
      <c r="O83" s="2615"/>
      <c r="P83" s="2616"/>
      <c r="Q83" s="2616"/>
      <c r="R83" s="2616"/>
      <c r="S83" s="2616"/>
      <c r="T83" s="2616"/>
      <c r="U83" s="2616"/>
      <c r="V83" s="2616"/>
      <c r="W83" s="2617"/>
      <c r="X83" s="799"/>
      <c r="Y83" s="2613" t="str">
        <f t="shared" si="116"/>
        <v xml:space="preserve">7. Fertilización y Control Fitosa.                   </v>
      </c>
      <c r="Z83" s="2614"/>
      <c r="AA83" s="840" t="str">
        <f>+AA61</f>
        <v>Has</v>
      </c>
      <c r="AB83" s="841">
        <f>IF((I83-J83)=0,CRONOGRAMA!Q49+CRONOGRAMA!U49+CRONOGRAMA!Y49,CRONOGRAMA!Q49+CRONOGRAMA!U49+CRONOGRAMA!Y49+Seguimiento!I83-Seguimiento!J83)</f>
        <v>0</v>
      </c>
      <c r="AC83" s="868"/>
      <c r="AD83" s="843" t="e">
        <f t="shared" si="129"/>
        <v>#DIV/0!</v>
      </c>
      <c r="AE83" s="1077" t="str">
        <f t="shared" si="117"/>
        <v>x</v>
      </c>
      <c r="AF83" s="1078">
        <f t="shared" si="118"/>
        <v>0</v>
      </c>
      <c r="AG83" s="1079">
        <f t="shared" si="119"/>
        <v>0</v>
      </c>
      <c r="AH83" s="2615"/>
      <c r="AI83" s="2616"/>
      <c r="AJ83" s="2616"/>
      <c r="AK83" s="2616"/>
      <c r="AL83" s="2616"/>
      <c r="AM83" s="2616"/>
      <c r="AN83" s="2616"/>
      <c r="AO83" s="2616"/>
      <c r="AP83" s="2617"/>
      <c r="AQ83" s="799"/>
      <c r="AR83" s="2613" t="str">
        <f t="shared" si="120"/>
        <v xml:space="preserve">7. Fertilización y Control Fitosa.                   </v>
      </c>
      <c r="AS83" s="2614"/>
      <c r="AT83" s="840" t="str">
        <f>+AT61</f>
        <v>Has</v>
      </c>
      <c r="AU83" s="841">
        <f>IF((AB83-AC83)=0,CRONOGRAMA!AC49+CRONOGRAMA!AG49+CRONOGRAMA!AK49,CRONOGRAMA!AC49+CRONOGRAMA!AG49+CRONOGRAMA!AK49+Seguimiento!AB83-Seguimiento!AC83)</f>
        <v>0</v>
      </c>
      <c r="AV83" s="868"/>
      <c r="AW83" s="843" t="e">
        <f t="shared" si="130"/>
        <v>#DIV/0!</v>
      </c>
      <c r="AX83" s="1077" t="str">
        <f t="shared" si="121"/>
        <v>x</v>
      </c>
      <c r="AY83" s="1078">
        <f t="shared" si="122"/>
        <v>0</v>
      </c>
      <c r="AZ83" s="1079">
        <f t="shared" si="123"/>
        <v>0</v>
      </c>
      <c r="BA83" s="2615"/>
      <c r="BB83" s="2616"/>
      <c r="BC83" s="2616"/>
      <c r="BD83" s="2616"/>
      <c r="BE83" s="2616"/>
      <c r="BF83" s="2616"/>
      <c r="BG83" s="2616"/>
      <c r="BH83" s="2616"/>
      <c r="BI83" s="2617"/>
      <c r="BJ83" s="799"/>
      <c r="BK83" s="2613" t="str">
        <f t="shared" si="124"/>
        <v xml:space="preserve">7. Fertilización y Control Fitosa.                   </v>
      </c>
      <c r="BL83" s="2614"/>
      <c r="BM83" s="840" t="str">
        <f>+BM61</f>
        <v>Has</v>
      </c>
      <c r="BN83" s="841">
        <f>IF((AU83-AV83)=0,CRONOGRAMA!AO49+CRONOGRAMA!AS49+CRONOGRAMA!AW49,CRONOGRAMA!AO49+CRONOGRAMA!AS49+CRONOGRAMA!AW49+AU83-AV83)</f>
        <v>0</v>
      </c>
      <c r="BO83" s="868"/>
      <c r="BP83" s="843" t="e">
        <f t="shared" si="131"/>
        <v>#DIV/0!</v>
      </c>
      <c r="BQ83" s="1077" t="str">
        <f t="shared" si="125"/>
        <v>x</v>
      </c>
      <c r="BR83" s="1078">
        <f t="shared" si="126"/>
        <v>0</v>
      </c>
      <c r="BS83" s="1079">
        <f t="shared" si="127"/>
        <v>0</v>
      </c>
      <c r="BT83" s="2615"/>
      <c r="BU83" s="2616"/>
      <c r="BV83" s="2616"/>
      <c r="BW83" s="2616"/>
      <c r="BX83" s="2616"/>
      <c r="BY83" s="2616"/>
      <c r="BZ83" s="2616"/>
      <c r="CA83" s="2616"/>
      <c r="CB83" s="2617"/>
      <c r="CC83" s="799"/>
      <c r="CD83" s="2620"/>
      <c r="CE83" s="2620"/>
      <c r="CF83" s="847"/>
      <c r="CG83" s="848"/>
      <c r="CH83" s="869"/>
      <c r="CI83" s="850"/>
      <c r="CJ83" s="851"/>
      <c r="CK83" s="851"/>
      <c r="CL83" s="851"/>
      <c r="CM83" s="2621"/>
      <c r="CN83" s="2621"/>
      <c r="CO83" s="2621"/>
      <c r="CP83" s="2621"/>
      <c r="CQ83" s="2621"/>
      <c r="CR83" s="2621"/>
      <c r="CS83" s="2621"/>
      <c r="CT83" s="2621"/>
      <c r="CU83" s="2621"/>
      <c r="CV83" s="799"/>
      <c r="CW83" s="2620"/>
      <c r="CX83" s="2620"/>
      <c r="CY83" s="847"/>
      <c r="CZ83" s="848"/>
      <c r="DA83" s="869"/>
      <c r="DB83" s="850"/>
      <c r="DC83" s="851"/>
      <c r="DD83" s="851"/>
      <c r="DE83" s="851"/>
      <c r="DF83" s="2621"/>
      <c r="DG83" s="2621"/>
      <c r="DH83" s="2621"/>
      <c r="DI83" s="2621"/>
      <c r="DJ83" s="2621"/>
      <c r="DK83" s="2621"/>
      <c r="DL83" s="2621"/>
      <c r="DM83" s="2621"/>
      <c r="DN83" s="2621"/>
      <c r="DO83" s="799"/>
    </row>
    <row r="84" spans="1:119" ht="17.25" customHeight="1" x14ac:dyDescent="0.2">
      <c r="A84" s="799"/>
      <c r="B84" s="2604"/>
      <c r="C84" s="2605"/>
      <c r="D84" s="2605"/>
      <c r="E84" s="2606"/>
      <c r="F84" s="2613" t="str">
        <f t="shared" si="112"/>
        <v xml:space="preserve">8. Reposición (material vegetal)                 </v>
      </c>
      <c r="G84" s="2614"/>
      <c r="H84" s="885" t="str">
        <f>+CRONOGRAMA!C50</f>
        <v>Plántulas</v>
      </c>
      <c r="I84" s="841">
        <f>+CRONOGRAMA!$E$50+CRONOGRAMA!$I$50+CRONOGRAMA!$M$50</f>
        <v>0</v>
      </c>
      <c r="J84" s="868">
        <v>0</v>
      </c>
      <c r="K84" s="843" t="e">
        <f t="shared" si="128"/>
        <v>#DIV/0!</v>
      </c>
      <c r="L84" s="1077" t="str">
        <f t="shared" si="113"/>
        <v>x</v>
      </c>
      <c r="M84" s="1078">
        <f t="shared" si="114"/>
        <v>0</v>
      </c>
      <c r="N84" s="1079">
        <f t="shared" si="115"/>
        <v>0</v>
      </c>
      <c r="O84" s="2615"/>
      <c r="P84" s="2616"/>
      <c r="Q84" s="2616"/>
      <c r="R84" s="2616"/>
      <c r="S84" s="2616"/>
      <c r="T84" s="2616"/>
      <c r="U84" s="2616"/>
      <c r="V84" s="2616"/>
      <c r="W84" s="2617"/>
      <c r="X84" s="799"/>
      <c r="Y84" s="2613" t="str">
        <f t="shared" si="116"/>
        <v xml:space="preserve">8. Reposición (material vegetal)                 </v>
      </c>
      <c r="Z84" s="2614"/>
      <c r="AA84" s="885" t="str">
        <f>+AA62</f>
        <v>Plántulas</v>
      </c>
      <c r="AB84" s="841">
        <f>IF((I84-J84)=0,CRONOGRAMA!Q50+CRONOGRAMA!U50+CRONOGRAMA!Y50,CRONOGRAMA!Q50+CRONOGRAMA!U50+CRONOGRAMA!Y50+Seguimiento!I84-Seguimiento!J84)</f>
        <v>0</v>
      </c>
      <c r="AC84" s="868"/>
      <c r="AD84" s="843" t="e">
        <f t="shared" si="129"/>
        <v>#DIV/0!</v>
      </c>
      <c r="AE84" s="1077" t="str">
        <f t="shared" si="117"/>
        <v>x</v>
      </c>
      <c r="AF84" s="1078">
        <f t="shared" si="118"/>
        <v>0</v>
      </c>
      <c r="AG84" s="1079">
        <f t="shared" si="119"/>
        <v>0</v>
      </c>
      <c r="AH84" s="2615"/>
      <c r="AI84" s="2616"/>
      <c r="AJ84" s="2616"/>
      <c r="AK84" s="2616"/>
      <c r="AL84" s="2616"/>
      <c r="AM84" s="2616"/>
      <c r="AN84" s="2616"/>
      <c r="AO84" s="2616"/>
      <c r="AP84" s="2617"/>
      <c r="AQ84" s="799"/>
      <c r="AR84" s="2613" t="str">
        <f t="shared" si="120"/>
        <v xml:space="preserve">8. Reposición (material vegetal)                 </v>
      </c>
      <c r="AS84" s="2614"/>
      <c r="AT84" s="885" t="str">
        <f>+AT62</f>
        <v>Plántulas</v>
      </c>
      <c r="AU84" s="841">
        <f>IF((AB84-AC84)=0,CRONOGRAMA!AC50+CRONOGRAMA!AG50+CRONOGRAMA!AK50,CRONOGRAMA!AC50+CRONOGRAMA!AG50+CRONOGRAMA!AK50+Seguimiento!AB84-Seguimiento!AC84)</f>
        <v>0</v>
      </c>
      <c r="AV84" s="868"/>
      <c r="AW84" s="843" t="e">
        <f t="shared" si="130"/>
        <v>#DIV/0!</v>
      </c>
      <c r="AX84" s="1077" t="str">
        <f t="shared" si="121"/>
        <v>x</v>
      </c>
      <c r="AY84" s="1078">
        <f t="shared" si="122"/>
        <v>0</v>
      </c>
      <c r="AZ84" s="1079">
        <f t="shared" si="123"/>
        <v>0</v>
      </c>
      <c r="BA84" s="2615"/>
      <c r="BB84" s="2616"/>
      <c r="BC84" s="2616"/>
      <c r="BD84" s="2616"/>
      <c r="BE84" s="2616"/>
      <c r="BF84" s="2616"/>
      <c r="BG84" s="2616"/>
      <c r="BH84" s="2616"/>
      <c r="BI84" s="2617"/>
      <c r="BJ84" s="799"/>
      <c r="BK84" s="2613" t="str">
        <f t="shared" si="124"/>
        <v xml:space="preserve">8. Reposición (material vegetal)                 </v>
      </c>
      <c r="BL84" s="2614"/>
      <c r="BM84" s="885" t="str">
        <f>+BM62</f>
        <v>Plántulas</v>
      </c>
      <c r="BN84" s="841">
        <f>IF((AU84-AV84)=0,CRONOGRAMA!AO50+CRONOGRAMA!AS50+CRONOGRAMA!AW50,CRONOGRAMA!AO50+CRONOGRAMA!AS50+CRONOGRAMA!AW50+AU84-AV84)</f>
        <v>0</v>
      </c>
      <c r="BO84" s="868"/>
      <c r="BP84" s="843" t="e">
        <f t="shared" si="131"/>
        <v>#DIV/0!</v>
      </c>
      <c r="BQ84" s="1077" t="str">
        <f t="shared" si="125"/>
        <v>x</v>
      </c>
      <c r="BR84" s="1078">
        <f t="shared" si="126"/>
        <v>0</v>
      </c>
      <c r="BS84" s="1079">
        <f t="shared" si="127"/>
        <v>0</v>
      </c>
      <c r="BT84" s="2615"/>
      <c r="BU84" s="2616"/>
      <c r="BV84" s="2616"/>
      <c r="BW84" s="2616"/>
      <c r="BX84" s="2616"/>
      <c r="BY84" s="2616"/>
      <c r="BZ84" s="2616"/>
      <c r="CA84" s="2616"/>
      <c r="CB84" s="2617"/>
      <c r="CC84" s="799"/>
      <c r="CD84" s="2620"/>
      <c r="CE84" s="2620"/>
      <c r="CF84" s="847"/>
      <c r="CG84" s="848"/>
      <c r="CH84" s="869"/>
      <c r="CI84" s="850"/>
      <c r="CJ84" s="851"/>
      <c r="CK84" s="851"/>
      <c r="CL84" s="851"/>
      <c r="CM84" s="2621"/>
      <c r="CN84" s="2621"/>
      <c r="CO84" s="2621"/>
      <c r="CP84" s="2621"/>
      <c r="CQ84" s="2621"/>
      <c r="CR84" s="2621"/>
      <c r="CS84" s="2621"/>
      <c r="CT84" s="2621"/>
      <c r="CU84" s="2621"/>
      <c r="CV84" s="799"/>
      <c r="CW84" s="2620"/>
      <c r="CX84" s="2620"/>
      <c r="CY84" s="847"/>
      <c r="CZ84" s="848"/>
      <c r="DA84" s="869"/>
      <c r="DB84" s="850"/>
      <c r="DC84" s="851"/>
      <c r="DD84" s="851"/>
      <c r="DE84" s="851"/>
      <c r="DF84" s="2621"/>
      <c r="DG84" s="2621"/>
      <c r="DH84" s="2621"/>
      <c r="DI84" s="2621"/>
      <c r="DJ84" s="2621"/>
      <c r="DK84" s="2621"/>
      <c r="DL84" s="2621"/>
      <c r="DM84" s="2621"/>
      <c r="DN84" s="2621"/>
      <c r="DO84" s="799"/>
    </row>
    <row r="85" spans="1:119" ht="17.25" customHeight="1" x14ac:dyDescent="0.2">
      <c r="A85" s="799"/>
      <c r="B85" s="2604"/>
      <c r="C85" s="2605"/>
      <c r="D85" s="2605"/>
      <c r="E85" s="2606"/>
      <c r="F85" s="2613" t="str">
        <f t="shared" si="112"/>
        <v xml:space="preserve">9. Limpias                                                    </v>
      </c>
      <c r="G85" s="2614"/>
      <c r="H85" s="885" t="str">
        <f>+CRONOGRAMA!C51</f>
        <v>Has</v>
      </c>
      <c r="I85" s="841">
        <f>+CRONOGRAMA!$E$51+CRONOGRAMA!$I$51+CRONOGRAMA!$M$51</f>
        <v>0</v>
      </c>
      <c r="J85" s="868"/>
      <c r="K85" s="843" t="e">
        <f t="shared" si="128"/>
        <v>#DIV/0!</v>
      </c>
      <c r="L85" s="1077" t="str">
        <f t="shared" si="113"/>
        <v>x</v>
      </c>
      <c r="M85" s="1078">
        <f t="shared" si="114"/>
        <v>0</v>
      </c>
      <c r="N85" s="1079">
        <f t="shared" si="115"/>
        <v>0</v>
      </c>
      <c r="O85" s="2615"/>
      <c r="P85" s="2616"/>
      <c r="Q85" s="2616"/>
      <c r="R85" s="2616"/>
      <c r="S85" s="2616"/>
      <c r="T85" s="2616"/>
      <c r="U85" s="2616"/>
      <c r="V85" s="2616"/>
      <c r="W85" s="2617"/>
      <c r="X85" s="799"/>
      <c r="Y85" s="2613" t="str">
        <f t="shared" si="116"/>
        <v xml:space="preserve">9. Limpias                                                    </v>
      </c>
      <c r="Z85" s="2614"/>
      <c r="AA85" s="885" t="str">
        <f>+AA63</f>
        <v>Has</v>
      </c>
      <c r="AB85" s="841">
        <f>IF((I85-J85)=0,CRONOGRAMA!Q51+CRONOGRAMA!U51+CRONOGRAMA!Y51,CRONOGRAMA!Q51+CRONOGRAMA!U51+CRONOGRAMA!Y51+Seguimiento!I85-Seguimiento!J85)</f>
        <v>0</v>
      </c>
      <c r="AC85" s="868"/>
      <c r="AD85" s="843" t="e">
        <f t="shared" si="129"/>
        <v>#DIV/0!</v>
      </c>
      <c r="AE85" s="1077" t="str">
        <f t="shared" si="117"/>
        <v>x</v>
      </c>
      <c r="AF85" s="1078">
        <f t="shared" si="118"/>
        <v>0</v>
      </c>
      <c r="AG85" s="1079">
        <f t="shared" si="119"/>
        <v>0</v>
      </c>
      <c r="AH85" s="2615"/>
      <c r="AI85" s="2616"/>
      <c r="AJ85" s="2616"/>
      <c r="AK85" s="2616"/>
      <c r="AL85" s="2616"/>
      <c r="AM85" s="2616"/>
      <c r="AN85" s="2616"/>
      <c r="AO85" s="2616"/>
      <c r="AP85" s="2617"/>
      <c r="AQ85" s="799"/>
      <c r="AR85" s="2613" t="str">
        <f t="shared" si="120"/>
        <v xml:space="preserve">9. Limpias                                                    </v>
      </c>
      <c r="AS85" s="2614"/>
      <c r="AT85" s="885" t="str">
        <f>+AT63</f>
        <v>Has</v>
      </c>
      <c r="AU85" s="841">
        <f>IF((AB85-AC85)=0,CRONOGRAMA!AC51+CRONOGRAMA!AG51+CRONOGRAMA!AK51,CRONOGRAMA!AC51+CRONOGRAMA!AG51+CRONOGRAMA!AK51+Seguimiento!AB85-Seguimiento!AC85)</f>
        <v>0</v>
      </c>
      <c r="AV85" s="868"/>
      <c r="AW85" s="843" t="e">
        <f t="shared" si="130"/>
        <v>#DIV/0!</v>
      </c>
      <c r="AX85" s="1077" t="str">
        <f t="shared" si="121"/>
        <v>x</v>
      </c>
      <c r="AY85" s="1078">
        <f t="shared" si="122"/>
        <v>0</v>
      </c>
      <c r="AZ85" s="1079">
        <f t="shared" si="123"/>
        <v>0</v>
      </c>
      <c r="BA85" s="2615"/>
      <c r="BB85" s="2616"/>
      <c r="BC85" s="2616"/>
      <c r="BD85" s="2616"/>
      <c r="BE85" s="2616"/>
      <c r="BF85" s="2616"/>
      <c r="BG85" s="2616"/>
      <c r="BH85" s="2616"/>
      <c r="BI85" s="2617"/>
      <c r="BJ85" s="799"/>
      <c r="BK85" s="2613" t="str">
        <f t="shared" si="124"/>
        <v xml:space="preserve">9. Limpias                                                    </v>
      </c>
      <c r="BL85" s="2614"/>
      <c r="BM85" s="885" t="str">
        <f>+BM63</f>
        <v>Has</v>
      </c>
      <c r="BN85" s="841">
        <f>IF((AU85-AV85)=0,CRONOGRAMA!AO51+CRONOGRAMA!AS51+CRONOGRAMA!AW51,CRONOGRAMA!AO51+CRONOGRAMA!AS51+CRONOGRAMA!AW51+AU85-AV85)</f>
        <v>0</v>
      </c>
      <c r="BO85" s="868"/>
      <c r="BP85" s="843" t="e">
        <f t="shared" si="131"/>
        <v>#DIV/0!</v>
      </c>
      <c r="BQ85" s="1077" t="str">
        <f t="shared" si="125"/>
        <v>x</v>
      </c>
      <c r="BR85" s="1078">
        <f t="shared" si="126"/>
        <v>0</v>
      </c>
      <c r="BS85" s="1079">
        <f t="shared" si="127"/>
        <v>0</v>
      </c>
      <c r="BT85" s="2615"/>
      <c r="BU85" s="2616"/>
      <c r="BV85" s="2616"/>
      <c r="BW85" s="2616"/>
      <c r="BX85" s="2616"/>
      <c r="BY85" s="2616"/>
      <c r="BZ85" s="2616"/>
      <c r="CA85" s="2616"/>
      <c r="CB85" s="2617"/>
      <c r="CC85" s="799"/>
      <c r="CD85" s="2620"/>
      <c r="CE85" s="2620"/>
      <c r="CF85" s="847"/>
      <c r="CG85" s="848"/>
      <c r="CH85" s="869"/>
      <c r="CI85" s="850"/>
      <c r="CJ85" s="851"/>
      <c r="CK85" s="851"/>
      <c r="CL85" s="851"/>
      <c r="CM85" s="2621"/>
      <c r="CN85" s="2621"/>
      <c r="CO85" s="2621"/>
      <c r="CP85" s="2621"/>
      <c r="CQ85" s="2621"/>
      <c r="CR85" s="2621"/>
      <c r="CS85" s="2621"/>
      <c r="CT85" s="2621"/>
      <c r="CU85" s="2621"/>
      <c r="CV85" s="799"/>
      <c r="CW85" s="2620"/>
      <c r="CX85" s="2620"/>
      <c r="CY85" s="847"/>
      <c r="CZ85" s="848"/>
      <c r="DA85" s="869"/>
      <c r="DB85" s="850"/>
      <c r="DC85" s="851"/>
      <c r="DD85" s="851"/>
      <c r="DE85" s="851"/>
      <c r="DF85" s="2621"/>
      <c r="DG85" s="2621"/>
      <c r="DH85" s="2621"/>
      <c r="DI85" s="2621"/>
      <c r="DJ85" s="2621"/>
      <c r="DK85" s="2621"/>
      <c r="DL85" s="2621"/>
      <c r="DM85" s="2621"/>
      <c r="DN85" s="2621"/>
      <c r="DO85" s="799"/>
    </row>
    <row r="86" spans="1:119" ht="17.25" customHeight="1" thickBot="1" x14ac:dyDescent="0.25">
      <c r="A86" s="799"/>
      <c r="B86" s="2604"/>
      <c r="C86" s="2605"/>
      <c r="D86" s="2605"/>
      <c r="E86" s="2606"/>
      <c r="F86" s="2613" t="str">
        <f t="shared" si="112"/>
        <v xml:space="preserve">10. Pago de Mano de obra                      </v>
      </c>
      <c r="G86" s="2614"/>
      <c r="H86" s="840" t="str">
        <f>+CRONOGRAMA!C52</f>
        <v>Valor  $</v>
      </c>
      <c r="I86" s="841">
        <f>+CRONOGRAMA!$E$52+CRONOGRAMA!$I$52+CRONOGRAMA!$M$52</f>
        <v>0</v>
      </c>
      <c r="J86" s="868">
        <v>0</v>
      </c>
      <c r="K86" s="843" t="e">
        <f t="shared" si="128"/>
        <v>#DIV/0!</v>
      </c>
      <c r="L86" s="1080" t="str">
        <f t="shared" si="113"/>
        <v>x</v>
      </c>
      <c r="M86" s="1081">
        <f t="shared" si="114"/>
        <v>0</v>
      </c>
      <c r="N86" s="1082">
        <f t="shared" si="115"/>
        <v>0</v>
      </c>
      <c r="O86" s="2615"/>
      <c r="P86" s="2616"/>
      <c r="Q86" s="2616"/>
      <c r="R86" s="2616"/>
      <c r="S86" s="2616"/>
      <c r="T86" s="2616"/>
      <c r="U86" s="2616"/>
      <c r="V86" s="2616"/>
      <c r="W86" s="2617"/>
      <c r="X86" s="799"/>
      <c r="Y86" s="2613" t="str">
        <f t="shared" si="116"/>
        <v xml:space="preserve">10. Pago de Mano de obra                      </v>
      </c>
      <c r="Z86" s="2614"/>
      <c r="AA86" s="840" t="str">
        <f t="shared" ref="AA86:AA95" si="132">+AA64</f>
        <v>Valor  $</v>
      </c>
      <c r="AB86" s="841">
        <f>IF((I86-J86)=0,CRONOGRAMA!Q52+CRONOGRAMA!U52+CRONOGRAMA!Y52,CRONOGRAMA!Q52+CRONOGRAMA!U52+CRONOGRAMA!Y52+Seguimiento!I86-Seguimiento!J86)</f>
        <v>0</v>
      </c>
      <c r="AC86" s="868"/>
      <c r="AD86" s="843" t="e">
        <f t="shared" si="129"/>
        <v>#DIV/0!</v>
      </c>
      <c r="AE86" s="1080" t="str">
        <f t="shared" si="117"/>
        <v>x</v>
      </c>
      <c r="AF86" s="1081">
        <f t="shared" si="118"/>
        <v>0</v>
      </c>
      <c r="AG86" s="1082">
        <f t="shared" si="119"/>
        <v>0</v>
      </c>
      <c r="AH86" s="2615"/>
      <c r="AI86" s="2616"/>
      <c r="AJ86" s="2616"/>
      <c r="AK86" s="2616"/>
      <c r="AL86" s="2616"/>
      <c r="AM86" s="2616"/>
      <c r="AN86" s="2616"/>
      <c r="AO86" s="2616"/>
      <c r="AP86" s="2617"/>
      <c r="AQ86" s="799"/>
      <c r="AR86" s="2613" t="str">
        <f t="shared" si="120"/>
        <v xml:space="preserve">10. Pago de Mano de obra                      </v>
      </c>
      <c r="AS86" s="2614"/>
      <c r="AT86" s="840" t="str">
        <f t="shared" ref="AT86:AT95" si="133">+AT64</f>
        <v>Valor  $</v>
      </c>
      <c r="AU86" s="841">
        <f>IF((AB86-AC86)=0,CRONOGRAMA!AC52+CRONOGRAMA!AG52+CRONOGRAMA!AK52,CRONOGRAMA!AC52+CRONOGRAMA!AG52+CRONOGRAMA!AK52+Seguimiento!AB86-Seguimiento!AC86)</f>
        <v>0</v>
      </c>
      <c r="AV86" s="868"/>
      <c r="AW86" s="843" t="e">
        <f t="shared" si="130"/>
        <v>#DIV/0!</v>
      </c>
      <c r="AX86" s="1080" t="str">
        <f t="shared" si="121"/>
        <v>x</v>
      </c>
      <c r="AY86" s="1081">
        <f t="shared" si="122"/>
        <v>0</v>
      </c>
      <c r="AZ86" s="1082">
        <f t="shared" si="123"/>
        <v>0</v>
      </c>
      <c r="BA86" s="2615"/>
      <c r="BB86" s="2616"/>
      <c r="BC86" s="2616"/>
      <c r="BD86" s="2616"/>
      <c r="BE86" s="2616"/>
      <c r="BF86" s="2616"/>
      <c r="BG86" s="2616"/>
      <c r="BH86" s="2616"/>
      <c r="BI86" s="2617"/>
      <c r="BJ86" s="799"/>
      <c r="BK86" s="2613" t="str">
        <f t="shared" si="124"/>
        <v xml:space="preserve">10. Pago de Mano de obra                      </v>
      </c>
      <c r="BL86" s="2614"/>
      <c r="BM86" s="840" t="str">
        <f t="shared" ref="BM86:BM95" si="134">+BM64</f>
        <v>Valor  $</v>
      </c>
      <c r="BN86" s="841">
        <f>IF((AU86-AV86)=0,CRONOGRAMA!AO52+CRONOGRAMA!AS52+CRONOGRAMA!AW52,CRONOGRAMA!AO52+CRONOGRAMA!AS52+CRONOGRAMA!AW52+AU86-AV86)</f>
        <v>0</v>
      </c>
      <c r="BO86" s="868"/>
      <c r="BP86" s="843" t="e">
        <f t="shared" si="131"/>
        <v>#DIV/0!</v>
      </c>
      <c r="BQ86" s="1080" t="str">
        <f t="shared" si="125"/>
        <v>x</v>
      </c>
      <c r="BR86" s="1081">
        <f t="shared" si="126"/>
        <v>0</v>
      </c>
      <c r="BS86" s="1082">
        <f t="shared" si="127"/>
        <v>0</v>
      </c>
      <c r="BT86" s="2615"/>
      <c r="BU86" s="2616"/>
      <c r="BV86" s="2616"/>
      <c r="BW86" s="2616"/>
      <c r="BX86" s="2616"/>
      <c r="BY86" s="2616"/>
      <c r="BZ86" s="2616"/>
      <c r="CA86" s="2616"/>
      <c r="CB86" s="2617"/>
      <c r="CC86" s="799"/>
      <c r="CD86" s="2620"/>
      <c r="CE86" s="2620"/>
      <c r="CF86" s="847"/>
      <c r="CG86" s="848"/>
      <c r="CH86" s="869"/>
      <c r="CI86" s="850"/>
      <c r="CJ86" s="851"/>
      <c r="CK86" s="851"/>
      <c r="CL86" s="851"/>
      <c r="CM86" s="2621"/>
      <c r="CN86" s="2621"/>
      <c r="CO86" s="2621"/>
      <c r="CP86" s="2621"/>
      <c r="CQ86" s="2621"/>
      <c r="CR86" s="2621"/>
      <c r="CS86" s="2621"/>
      <c r="CT86" s="2621"/>
      <c r="CU86" s="2621"/>
      <c r="CV86" s="799"/>
      <c r="CW86" s="2620"/>
      <c r="CX86" s="2620"/>
      <c r="CY86" s="847"/>
      <c r="CZ86" s="848"/>
      <c r="DA86" s="869"/>
      <c r="DB86" s="850"/>
      <c r="DC86" s="851"/>
      <c r="DD86" s="851"/>
      <c r="DE86" s="851"/>
      <c r="DF86" s="2621"/>
      <c r="DG86" s="2621"/>
      <c r="DH86" s="2621"/>
      <c r="DI86" s="2621"/>
      <c r="DJ86" s="2621"/>
      <c r="DK86" s="2621"/>
      <c r="DL86" s="2621"/>
      <c r="DM86" s="2621"/>
      <c r="DN86" s="2621"/>
      <c r="DO86" s="799"/>
    </row>
    <row r="87" spans="1:119" ht="0.6" customHeight="1" thickTop="1" x14ac:dyDescent="0.2">
      <c r="A87" s="799"/>
      <c r="B87" s="2604"/>
      <c r="C87" s="2605"/>
      <c r="D87" s="2605"/>
      <c r="E87" s="2606"/>
      <c r="F87" s="2613"/>
      <c r="G87" s="2614"/>
      <c r="H87" s="840"/>
      <c r="I87" s="841"/>
      <c r="J87" s="868"/>
      <c r="K87" s="843" t="e">
        <f t="shared" si="128"/>
        <v>#DIV/0!</v>
      </c>
      <c r="L87" s="1077"/>
      <c r="M87" s="1078"/>
      <c r="N87" s="1079"/>
      <c r="O87" s="2615"/>
      <c r="P87" s="2616"/>
      <c r="Q87" s="2616"/>
      <c r="R87" s="2616"/>
      <c r="S87" s="2616"/>
      <c r="T87" s="2616"/>
      <c r="U87" s="2616"/>
      <c r="V87" s="2616"/>
      <c r="W87" s="2617"/>
      <c r="X87" s="799"/>
      <c r="Y87" s="2613">
        <f t="shared" si="116"/>
        <v>0</v>
      </c>
      <c r="Z87" s="2614"/>
      <c r="AA87" s="840">
        <f t="shared" si="132"/>
        <v>0</v>
      </c>
      <c r="AB87" s="841">
        <f>IF((I87-J87)=0,CRONOGRAMA!Q85+CRONOGRAMA!U85+CRONOGRAMA!Y85,CRONOGRAMA!Q85+CRONOGRAMA!U85+CRONOGRAMA!Y85+Seguimiento!I87-Seguimiento!J87)</f>
        <v>0</v>
      </c>
      <c r="AC87" s="868"/>
      <c r="AD87" s="843" t="e">
        <f t="shared" si="129"/>
        <v>#DIV/0!</v>
      </c>
      <c r="AE87" s="1077"/>
      <c r="AF87" s="1078"/>
      <c r="AG87" s="1079"/>
      <c r="AH87" s="2615"/>
      <c r="AI87" s="2616"/>
      <c r="AJ87" s="2616"/>
      <c r="AK87" s="2616"/>
      <c r="AL87" s="2616"/>
      <c r="AM87" s="2616"/>
      <c r="AN87" s="2616"/>
      <c r="AO87" s="2616"/>
      <c r="AP87" s="2617"/>
      <c r="AQ87" s="799"/>
      <c r="AR87" s="2613">
        <f t="shared" si="120"/>
        <v>0</v>
      </c>
      <c r="AS87" s="2614"/>
      <c r="AT87" s="840">
        <f t="shared" si="133"/>
        <v>0</v>
      </c>
      <c r="AU87" s="841">
        <f t="shared" ref="AU87:AU100" si="135">+I87-J87-AC87</f>
        <v>0</v>
      </c>
      <c r="AV87" s="868"/>
      <c r="AW87" s="843" t="e">
        <f t="shared" si="130"/>
        <v>#DIV/0!</v>
      </c>
      <c r="AX87" s="844"/>
      <c r="AY87" s="845"/>
      <c r="AZ87" s="846"/>
      <c r="BA87" s="2615"/>
      <c r="BB87" s="2616"/>
      <c r="BC87" s="2616"/>
      <c r="BD87" s="2616"/>
      <c r="BE87" s="2616"/>
      <c r="BF87" s="2616"/>
      <c r="BG87" s="2616"/>
      <c r="BH87" s="2616"/>
      <c r="BI87" s="2617"/>
      <c r="BJ87" s="799"/>
      <c r="BK87" s="2613">
        <f t="shared" si="124"/>
        <v>0</v>
      </c>
      <c r="BL87" s="2614"/>
      <c r="BM87" s="840">
        <f t="shared" si="134"/>
        <v>0</v>
      </c>
      <c r="BN87" s="841">
        <f t="shared" ref="BN87:BN90" si="136">+I87-J87-AC87-AV87</f>
        <v>0</v>
      </c>
      <c r="BO87" s="868"/>
      <c r="BP87" s="843" t="e">
        <f t="shared" si="131"/>
        <v>#DIV/0!</v>
      </c>
      <c r="BQ87" s="1077"/>
      <c r="BR87" s="1078"/>
      <c r="BS87" s="1079"/>
      <c r="BT87" s="2615"/>
      <c r="BU87" s="2616"/>
      <c r="BV87" s="2616"/>
      <c r="BW87" s="2616"/>
      <c r="BX87" s="2616"/>
      <c r="BY87" s="2616"/>
      <c r="BZ87" s="2616"/>
      <c r="CA87" s="2616"/>
      <c r="CB87" s="2617"/>
      <c r="CC87" s="799"/>
      <c r="CD87" s="2620"/>
      <c r="CE87" s="2620"/>
      <c r="CF87" s="847"/>
      <c r="CG87" s="848"/>
      <c r="CH87" s="869"/>
      <c r="CI87" s="850"/>
      <c r="CJ87" s="851"/>
      <c r="CK87" s="851"/>
      <c r="CL87" s="851"/>
      <c r="CM87" s="2621"/>
      <c r="CN87" s="2621"/>
      <c r="CO87" s="2621"/>
      <c r="CP87" s="2621"/>
      <c r="CQ87" s="2621"/>
      <c r="CR87" s="2621"/>
      <c r="CS87" s="2621"/>
      <c r="CT87" s="2621"/>
      <c r="CU87" s="2621"/>
      <c r="CV87" s="799"/>
      <c r="CW87" s="2620"/>
      <c r="CX87" s="2620"/>
      <c r="CY87" s="847"/>
      <c r="CZ87" s="848"/>
      <c r="DA87" s="869"/>
      <c r="DB87" s="850"/>
      <c r="DC87" s="851"/>
      <c r="DD87" s="851"/>
      <c r="DE87" s="851"/>
      <c r="DF87" s="2621"/>
      <c r="DG87" s="2621"/>
      <c r="DH87" s="2621"/>
      <c r="DI87" s="2621"/>
      <c r="DJ87" s="2621"/>
      <c r="DK87" s="2621"/>
      <c r="DL87" s="2621"/>
      <c r="DM87" s="2621"/>
      <c r="DN87" s="2621"/>
      <c r="DO87" s="799"/>
    </row>
    <row r="88" spans="1:119" ht="0.6" customHeight="1" x14ac:dyDescent="0.2">
      <c r="A88" s="799"/>
      <c r="B88" s="2604"/>
      <c r="C88" s="2605"/>
      <c r="D88" s="2605"/>
      <c r="E88" s="2606"/>
      <c r="F88" s="2613"/>
      <c r="G88" s="2614"/>
      <c r="H88" s="840"/>
      <c r="I88" s="866"/>
      <c r="J88" s="868"/>
      <c r="K88" s="843" t="e">
        <f t="shared" si="128"/>
        <v>#DIV/0!</v>
      </c>
      <c r="L88" s="1077"/>
      <c r="M88" s="1078"/>
      <c r="N88" s="1079"/>
      <c r="O88" s="2615"/>
      <c r="P88" s="2616"/>
      <c r="Q88" s="2616"/>
      <c r="R88" s="2616"/>
      <c r="S88" s="2616"/>
      <c r="T88" s="2616"/>
      <c r="U88" s="2616"/>
      <c r="V88" s="2616"/>
      <c r="W88" s="2617"/>
      <c r="X88" s="799"/>
      <c r="Y88" s="2613">
        <f t="shared" si="116"/>
        <v>0</v>
      </c>
      <c r="Z88" s="2614"/>
      <c r="AA88" s="840">
        <f t="shared" si="132"/>
        <v>0</v>
      </c>
      <c r="AB88" s="866">
        <f>IF((I88-J88)=0,CRONOGRAMA!Q86+CRONOGRAMA!U86+CRONOGRAMA!Y86,CRONOGRAMA!Q86+CRONOGRAMA!U86+CRONOGRAMA!Y86+Seguimiento!I88-Seguimiento!J88)</f>
        <v>0</v>
      </c>
      <c r="AC88" s="868"/>
      <c r="AD88" s="843" t="e">
        <f t="shared" si="129"/>
        <v>#DIV/0!</v>
      </c>
      <c r="AE88" s="1077"/>
      <c r="AF88" s="1078"/>
      <c r="AG88" s="1079"/>
      <c r="AH88" s="2615"/>
      <c r="AI88" s="2616"/>
      <c r="AJ88" s="2616"/>
      <c r="AK88" s="2616"/>
      <c r="AL88" s="2616"/>
      <c r="AM88" s="2616"/>
      <c r="AN88" s="2616"/>
      <c r="AO88" s="2616"/>
      <c r="AP88" s="2617"/>
      <c r="AQ88" s="799"/>
      <c r="AR88" s="2613">
        <f t="shared" si="120"/>
        <v>0</v>
      </c>
      <c r="AS88" s="2614"/>
      <c r="AT88" s="840">
        <f t="shared" si="133"/>
        <v>0</v>
      </c>
      <c r="AU88" s="866">
        <f t="shared" si="135"/>
        <v>0</v>
      </c>
      <c r="AV88" s="868"/>
      <c r="AW88" s="843" t="e">
        <f t="shared" si="130"/>
        <v>#DIV/0!</v>
      </c>
      <c r="AX88" s="844"/>
      <c r="AY88" s="845"/>
      <c r="AZ88" s="846"/>
      <c r="BA88" s="2615"/>
      <c r="BB88" s="2616"/>
      <c r="BC88" s="2616"/>
      <c r="BD88" s="2616"/>
      <c r="BE88" s="2616"/>
      <c r="BF88" s="2616"/>
      <c r="BG88" s="2616"/>
      <c r="BH88" s="2616"/>
      <c r="BI88" s="2617"/>
      <c r="BJ88" s="799"/>
      <c r="BK88" s="2613">
        <f t="shared" si="124"/>
        <v>0</v>
      </c>
      <c r="BL88" s="2614"/>
      <c r="BM88" s="840">
        <f t="shared" si="134"/>
        <v>0</v>
      </c>
      <c r="BN88" s="866">
        <f t="shared" si="136"/>
        <v>0</v>
      </c>
      <c r="BO88" s="868"/>
      <c r="BP88" s="843" t="e">
        <f t="shared" si="131"/>
        <v>#DIV/0!</v>
      </c>
      <c r="BQ88" s="1077"/>
      <c r="BR88" s="1078"/>
      <c r="BS88" s="1079"/>
      <c r="BT88" s="2615"/>
      <c r="BU88" s="2616"/>
      <c r="BV88" s="2616"/>
      <c r="BW88" s="2616"/>
      <c r="BX88" s="2616"/>
      <c r="BY88" s="2616"/>
      <c r="BZ88" s="2616"/>
      <c r="CA88" s="2616"/>
      <c r="CB88" s="2617"/>
      <c r="CC88" s="799"/>
      <c r="CD88" s="2620"/>
      <c r="CE88" s="2620"/>
      <c r="CF88" s="847"/>
      <c r="CG88" s="867"/>
      <c r="CH88" s="869"/>
      <c r="CI88" s="850"/>
      <c r="CJ88" s="851"/>
      <c r="CK88" s="851"/>
      <c r="CL88" s="851"/>
      <c r="CM88" s="2621"/>
      <c r="CN88" s="2621"/>
      <c r="CO88" s="2621"/>
      <c r="CP88" s="2621"/>
      <c r="CQ88" s="2621"/>
      <c r="CR88" s="2621"/>
      <c r="CS88" s="2621"/>
      <c r="CT88" s="2621"/>
      <c r="CU88" s="2621"/>
      <c r="CV88" s="799"/>
      <c r="CW88" s="2620"/>
      <c r="CX88" s="2620"/>
      <c r="CY88" s="847"/>
      <c r="CZ88" s="867"/>
      <c r="DA88" s="869"/>
      <c r="DB88" s="850"/>
      <c r="DC88" s="851"/>
      <c r="DD88" s="851"/>
      <c r="DE88" s="851"/>
      <c r="DF88" s="2621"/>
      <c r="DG88" s="2621"/>
      <c r="DH88" s="2621"/>
      <c r="DI88" s="2621"/>
      <c r="DJ88" s="2621"/>
      <c r="DK88" s="2621"/>
      <c r="DL88" s="2621"/>
      <c r="DM88" s="2621"/>
      <c r="DN88" s="2621"/>
      <c r="DO88" s="799"/>
    </row>
    <row r="89" spans="1:119" ht="0.6" customHeight="1" x14ac:dyDescent="0.2">
      <c r="A89" s="799"/>
      <c r="B89" s="2604"/>
      <c r="C89" s="2605"/>
      <c r="D89" s="2605"/>
      <c r="E89" s="2606"/>
      <c r="F89" s="2613"/>
      <c r="G89" s="2614"/>
      <c r="H89" s="840"/>
      <c r="I89" s="841"/>
      <c r="J89" s="868"/>
      <c r="K89" s="843" t="e">
        <f t="shared" si="128"/>
        <v>#DIV/0!</v>
      </c>
      <c r="L89" s="1077"/>
      <c r="M89" s="1078"/>
      <c r="N89" s="1079"/>
      <c r="O89" s="2615"/>
      <c r="P89" s="2616"/>
      <c r="Q89" s="2616"/>
      <c r="R89" s="2616"/>
      <c r="S89" s="2616"/>
      <c r="T89" s="2616"/>
      <c r="U89" s="2616"/>
      <c r="V89" s="2616"/>
      <c r="W89" s="2617"/>
      <c r="X89" s="799"/>
      <c r="Y89" s="2613">
        <f t="shared" si="116"/>
        <v>0</v>
      </c>
      <c r="Z89" s="2614"/>
      <c r="AA89" s="840">
        <f t="shared" si="132"/>
        <v>0</v>
      </c>
      <c r="AB89" s="841">
        <f>IF((I89-J89)=0,CRONOGRAMA!Q87+CRONOGRAMA!U87+CRONOGRAMA!Y87,CRONOGRAMA!Q87+CRONOGRAMA!U87+CRONOGRAMA!Y87+Seguimiento!I89-Seguimiento!J89)</f>
        <v>0</v>
      </c>
      <c r="AC89" s="868"/>
      <c r="AD89" s="843" t="e">
        <f t="shared" si="129"/>
        <v>#DIV/0!</v>
      </c>
      <c r="AE89" s="1077"/>
      <c r="AF89" s="1078"/>
      <c r="AG89" s="1079"/>
      <c r="AH89" s="2615"/>
      <c r="AI89" s="2616"/>
      <c r="AJ89" s="2616"/>
      <c r="AK89" s="2616"/>
      <c r="AL89" s="2616"/>
      <c r="AM89" s="2616"/>
      <c r="AN89" s="2616"/>
      <c r="AO89" s="2616"/>
      <c r="AP89" s="2617"/>
      <c r="AQ89" s="799"/>
      <c r="AR89" s="2613">
        <f t="shared" si="120"/>
        <v>0</v>
      </c>
      <c r="AS89" s="2614"/>
      <c r="AT89" s="840">
        <f t="shared" si="133"/>
        <v>0</v>
      </c>
      <c r="AU89" s="841">
        <f t="shared" si="135"/>
        <v>0</v>
      </c>
      <c r="AV89" s="868"/>
      <c r="AW89" s="843" t="e">
        <f t="shared" si="130"/>
        <v>#DIV/0!</v>
      </c>
      <c r="AX89" s="844"/>
      <c r="AY89" s="845"/>
      <c r="AZ89" s="846"/>
      <c r="BA89" s="2615"/>
      <c r="BB89" s="2616"/>
      <c r="BC89" s="2616"/>
      <c r="BD89" s="2616"/>
      <c r="BE89" s="2616"/>
      <c r="BF89" s="2616"/>
      <c r="BG89" s="2616"/>
      <c r="BH89" s="2616"/>
      <c r="BI89" s="2617"/>
      <c r="BJ89" s="799"/>
      <c r="BK89" s="2613">
        <f t="shared" si="124"/>
        <v>0</v>
      </c>
      <c r="BL89" s="2614"/>
      <c r="BM89" s="840">
        <f t="shared" si="134"/>
        <v>0</v>
      </c>
      <c r="BN89" s="841">
        <f t="shared" si="136"/>
        <v>0</v>
      </c>
      <c r="BO89" s="868"/>
      <c r="BP89" s="843" t="e">
        <f t="shared" si="131"/>
        <v>#DIV/0!</v>
      </c>
      <c r="BQ89" s="1077"/>
      <c r="BR89" s="1078"/>
      <c r="BS89" s="1079"/>
      <c r="BT89" s="2615"/>
      <c r="BU89" s="2616"/>
      <c r="BV89" s="2616"/>
      <c r="BW89" s="2616"/>
      <c r="BX89" s="2616"/>
      <c r="BY89" s="2616"/>
      <c r="BZ89" s="2616"/>
      <c r="CA89" s="2616"/>
      <c r="CB89" s="2617"/>
      <c r="CC89" s="799"/>
      <c r="CD89" s="2620"/>
      <c r="CE89" s="2620"/>
      <c r="CF89" s="847"/>
      <c r="CG89" s="848"/>
      <c r="CH89" s="869"/>
      <c r="CI89" s="850"/>
      <c r="CJ89" s="851"/>
      <c r="CK89" s="851"/>
      <c r="CL89" s="851"/>
      <c r="CM89" s="2621"/>
      <c r="CN89" s="2621"/>
      <c r="CO89" s="2621"/>
      <c r="CP89" s="2621"/>
      <c r="CQ89" s="2621"/>
      <c r="CR89" s="2621"/>
      <c r="CS89" s="2621"/>
      <c r="CT89" s="2621"/>
      <c r="CU89" s="2621"/>
      <c r="CV89" s="799"/>
      <c r="CW89" s="2620"/>
      <c r="CX89" s="2620"/>
      <c r="CY89" s="847"/>
      <c r="CZ89" s="848"/>
      <c r="DA89" s="869"/>
      <c r="DB89" s="850"/>
      <c r="DC89" s="851"/>
      <c r="DD89" s="851"/>
      <c r="DE89" s="851"/>
      <c r="DF89" s="2621"/>
      <c r="DG89" s="2621"/>
      <c r="DH89" s="2621"/>
      <c r="DI89" s="2621"/>
      <c r="DJ89" s="2621"/>
      <c r="DK89" s="2621"/>
      <c r="DL89" s="2621"/>
      <c r="DM89" s="2621"/>
      <c r="DN89" s="2621"/>
      <c r="DO89" s="799"/>
    </row>
    <row r="90" spans="1:119" ht="0.6" customHeight="1" x14ac:dyDescent="0.2">
      <c r="A90" s="799"/>
      <c r="B90" s="2604"/>
      <c r="C90" s="2605"/>
      <c r="D90" s="2605"/>
      <c r="E90" s="2606"/>
      <c r="F90" s="2613"/>
      <c r="G90" s="2614"/>
      <c r="H90" s="840"/>
      <c r="I90" s="841"/>
      <c r="J90" s="868"/>
      <c r="K90" s="843" t="e">
        <f t="shared" si="128"/>
        <v>#DIV/0!</v>
      </c>
      <c r="L90" s="1077"/>
      <c r="M90" s="1078"/>
      <c r="N90" s="1079"/>
      <c r="O90" s="2615"/>
      <c r="P90" s="2616"/>
      <c r="Q90" s="2616"/>
      <c r="R90" s="2616"/>
      <c r="S90" s="2616"/>
      <c r="T90" s="2616"/>
      <c r="U90" s="2616"/>
      <c r="V90" s="2616"/>
      <c r="W90" s="2617"/>
      <c r="X90" s="799"/>
      <c r="Y90" s="2613">
        <f t="shared" si="116"/>
        <v>0</v>
      </c>
      <c r="Z90" s="2614"/>
      <c r="AA90" s="840">
        <f t="shared" si="132"/>
        <v>0</v>
      </c>
      <c r="AB90" s="841">
        <f>IF((I90-J90)=0,CRONOGRAMA!Q88+CRONOGRAMA!U88+CRONOGRAMA!Y88,CRONOGRAMA!Q88+CRONOGRAMA!U88+CRONOGRAMA!Y88+Seguimiento!I90-Seguimiento!J90)</f>
        <v>0</v>
      </c>
      <c r="AC90" s="868"/>
      <c r="AD90" s="843" t="e">
        <f t="shared" si="129"/>
        <v>#DIV/0!</v>
      </c>
      <c r="AE90" s="1077"/>
      <c r="AF90" s="1078"/>
      <c r="AG90" s="1079"/>
      <c r="AH90" s="2615"/>
      <c r="AI90" s="2616"/>
      <c r="AJ90" s="2616"/>
      <c r="AK90" s="2616"/>
      <c r="AL90" s="2616"/>
      <c r="AM90" s="2616"/>
      <c r="AN90" s="2616"/>
      <c r="AO90" s="2616"/>
      <c r="AP90" s="2617"/>
      <c r="AQ90" s="799"/>
      <c r="AR90" s="2613">
        <f t="shared" si="120"/>
        <v>0</v>
      </c>
      <c r="AS90" s="2614"/>
      <c r="AT90" s="840">
        <f t="shared" si="133"/>
        <v>0</v>
      </c>
      <c r="AU90" s="841">
        <f t="shared" si="135"/>
        <v>0</v>
      </c>
      <c r="AV90" s="868"/>
      <c r="AW90" s="843" t="e">
        <f t="shared" si="130"/>
        <v>#DIV/0!</v>
      </c>
      <c r="AX90" s="844"/>
      <c r="AY90" s="845"/>
      <c r="AZ90" s="846"/>
      <c r="BA90" s="2615"/>
      <c r="BB90" s="2616"/>
      <c r="BC90" s="2616"/>
      <c r="BD90" s="2616"/>
      <c r="BE90" s="2616"/>
      <c r="BF90" s="2616"/>
      <c r="BG90" s="2616"/>
      <c r="BH90" s="2616"/>
      <c r="BI90" s="2617"/>
      <c r="BJ90" s="799"/>
      <c r="BK90" s="2613">
        <f t="shared" si="124"/>
        <v>0</v>
      </c>
      <c r="BL90" s="2614"/>
      <c r="BM90" s="840">
        <f t="shared" si="134"/>
        <v>0</v>
      </c>
      <c r="BN90" s="841">
        <f t="shared" si="136"/>
        <v>0</v>
      </c>
      <c r="BO90" s="868"/>
      <c r="BP90" s="843" t="e">
        <f t="shared" si="131"/>
        <v>#DIV/0!</v>
      </c>
      <c r="BQ90" s="1077"/>
      <c r="BR90" s="1078"/>
      <c r="BS90" s="1079"/>
      <c r="BT90" s="2615"/>
      <c r="BU90" s="2616"/>
      <c r="BV90" s="2616"/>
      <c r="BW90" s="2616"/>
      <c r="BX90" s="2616"/>
      <c r="BY90" s="2616"/>
      <c r="BZ90" s="2616"/>
      <c r="CA90" s="2616"/>
      <c r="CB90" s="2617"/>
      <c r="CC90" s="799"/>
      <c r="CD90" s="2620"/>
      <c r="CE90" s="2620"/>
      <c r="CF90" s="847"/>
      <c r="CG90" s="848"/>
      <c r="CH90" s="869"/>
      <c r="CI90" s="850"/>
      <c r="CJ90" s="851"/>
      <c r="CK90" s="851"/>
      <c r="CL90" s="851"/>
      <c r="CM90" s="2621"/>
      <c r="CN90" s="2621"/>
      <c r="CO90" s="2621"/>
      <c r="CP90" s="2621"/>
      <c r="CQ90" s="2621"/>
      <c r="CR90" s="2621"/>
      <c r="CS90" s="2621"/>
      <c r="CT90" s="2621"/>
      <c r="CU90" s="2621"/>
      <c r="CV90" s="799"/>
      <c r="CW90" s="2620"/>
      <c r="CX90" s="2620"/>
      <c r="CY90" s="847"/>
      <c r="CZ90" s="848"/>
      <c r="DA90" s="869"/>
      <c r="DB90" s="850"/>
      <c r="DC90" s="851"/>
      <c r="DD90" s="851"/>
      <c r="DE90" s="851"/>
      <c r="DF90" s="2621"/>
      <c r="DG90" s="2621"/>
      <c r="DH90" s="2621"/>
      <c r="DI90" s="2621"/>
      <c r="DJ90" s="2621"/>
      <c r="DK90" s="2621"/>
      <c r="DL90" s="2621"/>
      <c r="DM90" s="2621"/>
      <c r="DN90" s="2621"/>
      <c r="DO90" s="799"/>
    </row>
    <row r="91" spans="1:119" ht="0.6" customHeight="1" x14ac:dyDescent="0.2">
      <c r="A91" s="799"/>
      <c r="B91" s="2604"/>
      <c r="C91" s="2605"/>
      <c r="D91" s="2605"/>
      <c r="E91" s="2606"/>
      <c r="F91" s="2613"/>
      <c r="G91" s="2614"/>
      <c r="H91" s="840"/>
      <c r="I91" s="841"/>
      <c r="J91" s="868"/>
      <c r="K91" s="843" t="e">
        <f>J91/I91</f>
        <v>#DIV/0!</v>
      </c>
      <c r="L91" s="1077"/>
      <c r="M91" s="1078"/>
      <c r="N91" s="1079"/>
      <c r="O91" s="2615"/>
      <c r="P91" s="2616"/>
      <c r="Q91" s="2616"/>
      <c r="R91" s="2616"/>
      <c r="S91" s="2616"/>
      <c r="T91" s="2616"/>
      <c r="U91" s="2616"/>
      <c r="V91" s="2616"/>
      <c r="W91" s="2617"/>
      <c r="X91" s="799"/>
      <c r="Y91" s="2613">
        <f t="shared" si="116"/>
        <v>0</v>
      </c>
      <c r="Z91" s="2614"/>
      <c r="AA91" s="840">
        <f t="shared" si="132"/>
        <v>0</v>
      </c>
      <c r="AB91" s="841"/>
      <c r="AC91" s="868"/>
      <c r="AD91" s="843" t="e">
        <f>AC91/AB91</f>
        <v>#DIV/0!</v>
      </c>
      <c r="AE91" s="1077"/>
      <c r="AF91" s="1078"/>
      <c r="AG91" s="1079"/>
      <c r="AH91" s="2615"/>
      <c r="AI91" s="2616"/>
      <c r="AJ91" s="2616"/>
      <c r="AK91" s="2616"/>
      <c r="AL91" s="2616"/>
      <c r="AM91" s="2616"/>
      <c r="AN91" s="2616"/>
      <c r="AO91" s="2616"/>
      <c r="AP91" s="2617"/>
      <c r="AQ91" s="799"/>
      <c r="AR91" s="2613">
        <f t="shared" si="120"/>
        <v>0</v>
      </c>
      <c r="AS91" s="2614"/>
      <c r="AT91" s="840">
        <f t="shared" si="133"/>
        <v>0</v>
      </c>
      <c r="AU91" s="841"/>
      <c r="AV91" s="868"/>
      <c r="AW91" s="843" t="e">
        <f>AV91/AU91</f>
        <v>#DIV/0!</v>
      </c>
      <c r="AX91" s="844"/>
      <c r="AY91" s="845"/>
      <c r="AZ91" s="846"/>
      <c r="BA91" s="2615"/>
      <c r="BB91" s="2616"/>
      <c r="BC91" s="2616"/>
      <c r="BD91" s="2616"/>
      <c r="BE91" s="2616"/>
      <c r="BF91" s="2616"/>
      <c r="BG91" s="2616"/>
      <c r="BH91" s="2616"/>
      <c r="BI91" s="2617"/>
      <c r="BJ91" s="799"/>
      <c r="BK91" s="2613">
        <f t="shared" si="124"/>
        <v>0</v>
      </c>
      <c r="BL91" s="2614"/>
      <c r="BM91" s="840">
        <f t="shared" si="134"/>
        <v>0</v>
      </c>
      <c r="BN91" s="841"/>
      <c r="BO91" s="868"/>
      <c r="BP91" s="843" t="e">
        <f>BO91/BN91</f>
        <v>#DIV/0!</v>
      </c>
      <c r="BQ91" s="1077"/>
      <c r="BR91" s="1078"/>
      <c r="BS91" s="1079"/>
      <c r="BT91" s="2615"/>
      <c r="BU91" s="2616"/>
      <c r="BV91" s="2616"/>
      <c r="BW91" s="2616"/>
      <c r="BX91" s="2616"/>
      <c r="BY91" s="2616"/>
      <c r="BZ91" s="2616"/>
      <c r="CA91" s="2616"/>
      <c r="CB91" s="2617"/>
      <c r="CC91" s="799"/>
      <c r="CD91" s="2620"/>
      <c r="CE91" s="2620"/>
      <c r="CF91" s="847"/>
      <c r="CG91" s="848"/>
      <c r="CH91" s="869"/>
      <c r="CI91" s="850"/>
      <c r="CJ91" s="851"/>
      <c r="CK91" s="851"/>
      <c r="CL91" s="851"/>
      <c r="CM91" s="2621"/>
      <c r="CN91" s="2621"/>
      <c r="CO91" s="2621"/>
      <c r="CP91" s="2621"/>
      <c r="CQ91" s="2621"/>
      <c r="CR91" s="2621"/>
      <c r="CS91" s="2621"/>
      <c r="CT91" s="2621"/>
      <c r="CU91" s="2621"/>
      <c r="CV91" s="799"/>
      <c r="CW91" s="2620"/>
      <c r="CX91" s="2620"/>
      <c r="CY91" s="847"/>
      <c r="CZ91" s="848"/>
      <c r="DA91" s="869"/>
      <c r="DB91" s="850"/>
      <c r="DC91" s="851"/>
      <c r="DD91" s="851"/>
      <c r="DE91" s="851"/>
      <c r="DF91" s="2621"/>
      <c r="DG91" s="2621"/>
      <c r="DH91" s="2621"/>
      <c r="DI91" s="2621"/>
      <c r="DJ91" s="2621"/>
      <c r="DK91" s="2621"/>
      <c r="DL91" s="2621"/>
      <c r="DM91" s="2621"/>
      <c r="DN91" s="2621"/>
      <c r="DO91" s="799"/>
    </row>
    <row r="92" spans="1:119" ht="0.6" customHeight="1" x14ac:dyDescent="0.2">
      <c r="A92" s="799"/>
      <c r="B92" s="2604"/>
      <c r="C92" s="2605"/>
      <c r="D92" s="2605"/>
      <c r="E92" s="2606"/>
      <c r="F92" s="2613"/>
      <c r="G92" s="2614"/>
      <c r="H92" s="840"/>
      <c r="I92" s="841"/>
      <c r="J92" s="868"/>
      <c r="K92" s="843" t="e">
        <f t="shared" ref="K92:K100" si="137">J92/I92</f>
        <v>#DIV/0!</v>
      </c>
      <c r="L92" s="1077"/>
      <c r="M92" s="1078"/>
      <c r="N92" s="1079"/>
      <c r="O92" s="2615"/>
      <c r="P92" s="2616"/>
      <c r="Q92" s="2616"/>
      <c r="R92" s="2616"/>
      <c r="S92" s="2616"/>
      <c r="T92" s="2616"/>
      <c r="U92" s="2616"/>
      <c r="V92" s="2616"/>
      <c r="W92" s="2617"/>
      <c r="X92" s="799"/>
      <c r="Y92" s="2613">
        <f t="shared" si="116"/>
        <v>0</v>
      </c>
      <c r="Z92" s="2614"/>
      <c r="AA92" s="840">
        <f t="shared" si="132"/>
        <v>0</v>
      </c>
      <c r="AB92" s="841">
        <f t="shared" ref="AB92:AB100" si="138">+I92-J92</f>
        <v>0</v>
      </c>
      <c r="AC92" s="868"/>
      <c r="AD92" s="843" t="e">
        <f t="shared" ref="AD92:AD100" si="139">AC92/AB92</f>
        <v>#DIV/0!</v>
      </c>
      <c r="AE92" s="1077"/>
      <c r="AF92" s="1078"/>
      <c r="AG92" s="1079"/>
      <c r="AH92" s="2615"/>
      <c r="AI92" s="2616"/>
      <c r="AJ92" s="2616"/>
      <c r="AK92" s="2616"/>
      <c r="AL92" s="2616"/>
      <c r="AM92" s="2616"/>
      <c r="AN92" s="2616"/>
      <c r="AO92" s="2616"/>
      <c r="AP92" s="2617"/>
      <c r="AQ92" s="799"/>
      <c r="AR92" s="2613">
        <f t="shared" si="120"/>
        <v>0</v>
      </c>
      <c r="AS92" s="2614"/>
      <c r="AT92" s="840">
        <f t="shared" si="133"/>
        <v>0</v>
      </c>
      <c r="AU92" s="841">
        <f t="shared" si="135"/>
        <v>0</v>
      </c>
      <c r="AV92" s="868"/>
      <c r="AW92" s="843" t="e">
        <f t="shared" ref="AW92:AW100" si="140">AV92/AU92</f>
        <v>#DIV/0!</v>
      </c>
      <c r="AX92" s="844"/>
      <c r="AY92" s="845"/>
      <c r="AZ92" s="846"/>
      <c r="BA92" s="2615"/>
      <c r="BB92" s="2616"/>
      <c r="BC92" s="2616"/>
      <c r="BD92" s="2616"/>
      <c r="BE92" s="2616"/>
      <c r="BF92" s="2616"/>
      <c r="BG92" s="2616"/>
      <c r="BH92" s="2616"/>
      <c r="BI92" s="2617"/>
      <c r="BJ92" s="799"/>
      <c r="BK92" s="2613">
        <f t="shared" si="124"/>
        <v>0</v>
      </c>
      <c r="BL92" s="2614"/>
      <c r="BM92" s="840">
        <f t="shared" si="134"/>
        <v>0</v>
      </c>
      <c r="BN92" s="841">
        <f t="shared" ref="BN92:BN97" si="141">+I92-J92-AC92-AV92</f>
        <v>0</v>
      </c>
      <c r="BO92" s="868"/>
      <c r="BP92" s="843" t="e">
        <f t="shared" ref="BP92:BP100" si="142">BO92/BN92</f>
        <v>#DIV/0!</v>
      </c>
      <c r="BQ92" s="1077"/>
      <c r="BR92" s="1078"/>
      <c r="BS92" s="1079"/>
      <c r="BT92" s="2615"/>
      <c r="BU92" s="2616"/>
      <c r="BV92" s="2616"/>
      <c r="BW92" s="2616"/>
      <c r="BX92" s="2616"/>
      <c r="BY92" s="2616"/>
      <c r="BZ92" s="2616"/>
      <c r="CA92" s="2616"/>
      <c r="CB92" s="2617"/>
      <c r="CC92" s="799"/>
      <c r="CD92" s="2620"/>
      <c r="CE92" s="2620"/>
      <c r="CF92" s="847"/>
      <c r="CG92" s="848"/>
      <c r="CH92" s="869"/>
      <c r="CI92" s="850"/>
      <c r="CJ92" s="851"/>
      <c r="CK92" s="851"/>
      <c r="CL92" s="851"/>
      <c r="CM92" s="2621"/>
      <c r="CN92" s="2621"/>
      <c r="CO92" s="2621"/>
      <c r="CP92" s="2621"/>
      <c r="CQ92" s="2621"/>
      <c r="CR92" s="2621"/>
      <c r="CS92" s="2621"/>
      <c r="CT92" s="2621"/>
      <c r="CU92" s="2621"/>
      <c r="CV92" s="799"/>
      <c r="CW92" s="2620"/>
      <c r="CX92" s="2620"/>
      <c r="CY92" s="847"/>
      <c r="CZ92" s="848"/>
      <c r="DA92" s="869"/>
      <c r="DB92" s="850"/>
      <c r="DC92" s="851"/>
      <c r="DD92" s="851"/>
      <c r="DE92" s="851"/>
      <c r="DF92" s="2621"/>
      <c r="DG92" s="2621"/>
      <c r="DH92" s="2621"/>
      <c r="DI92" s="2621"/>
      <c r="DJ92" s="2621"/>
      <c r="DK92" s="2621"/>
      <c r="DL92" s="2621"/>
      <c r="DM92" s="2621"/>
      <c r="DN92" s="2621"/>
      <c r="DO92" s="799"/>
    </row>
    <row r="93" spans="1:119" ht="0.6" customHeight="1" x14ac:dyDescent="0.2">
      <c r="A93" s="799"/>
      <c r="B93" s="2604"/>
      <c r="C93" s="2605"/>
      <c r="D93" s="2605"/>
      <c r="E93" s="2606"/>
      <c r="F93" s="2613"/>
      <c r="G93" s="2614"/>
      <c r="H93" s="840"/>
      <c r="I93" s="841"/>
      <c r="J93" s="868"/>
      <c r="K93" s="843" t="e">
        <f t="shared" si="137"/>
        <v>#DIV/0!</v>
      </c>
      <c r="L93" s="1077"/>
      <c r="M93" s="1078"/>
      <c r="N93" s="1079"/>
      <c r="O93" s="2615"/>
      <c r="P93" s="2616"/>
      <c r="Q93" s="2616"/>
      <c r="R93" s="2616"/>
      <c r="S93" s="2616"/>
      <c r="T93" s="2616"/>
      <c r="U93" s="2616"/>
      <c r="V93" s="2616"/>
      <c r="W93" s="2617"/>
      <c r="X93" s="799"/>
      <c r="Y93" s="2613">
        <f t="shared" si="116"/>
        <v>0</v>
      </c>
      <c r="Z93" s="2614"/>
      <c r="AA93" s="840">
        <f t="shared" si="132"/>
        <v>0</v>
      </c>
      <c r="AB93" s="841">
        <f t="shared" si="138"/>
        <v>0</v>
      </c>
      <c r="AC93" s="868"/>
      <c r="AD93" s="843" t="e">
        <f t="shared" si="139"/>
        <v>#DIV/0!</v>
      </c>
      <c r="AE93" s="1077"/>
      <c r="AF93" s="1078"/>
      <c r="AG93" s="1079"/>
      <c r="AH93" s="2615"/>
      <c r="AI93" s="2616"/>
      <c r="AJ93" s="2616"/>
      <c r="AK93" s="2616"/>
      <c r="AL93" s="2616"/>
      <c r="AM93" s="2616"/>
      <c r="AN93" s="2616"/>
      <c r="AO93" s="2616"/>
      <c r="AP93" s="2617"/>
      <c r="AQ93" s="799"/>
      <c r="AR93" s="2613">
        <f t="shared" si="120"/>
        <v>0</v>
      </c>
      <c r="AS93" s="2614"/>
      <c r="AT93" s="840">
        <f t="shared" si="133"/>
        <v>0</v>
      </c>
      <c r="AU93" s="841">
        <f t="shared" si="135"/>
        <v>0</v>
      </c>
      <c r="AV93" s="868"/>
      <c r="AW93" s="843" t="e">
        <f t="shared" si="140"/>
        <v>#DIV/0!</v>
      </c>
      <c r="AX93" s="844"/>
      <c r="AY93" s="845"/>
      <c r="AZ93" s="846"/>
      <c r="BA93" s="2615"/>
      <c r="BB93" s="2616"/>
      <c r="BC93" s="2616"/>
      <c r="BD93" s="2616"/>
      <c r="BE93" s="2616"/>
      <c r="BF93" s="2616"/>
      <c r="BG93" s="2616"/>
      <c r="BH93" s="2616"/>
      <c r="BI93" s="2617"/>
      <c r="BJ93" s="799"/>
      <c r="BK93" s="2613">
        <f t="shared" si="124"/>
        <v>0</v>
      </c>
      <c r="BL93" s="2614"/>
      <c r="BM93" s="840">
        <f t="shared" si="134"/>
        <v>0</v>
      </c>
      <c r="BN93" s="841">
        <f t="shared" si="141"/>
        <v>0</v>
      </c>
      <c r="BO93" s="868"/>
      <c r="BP93" s="843" t="e">
        <f t="shared" si="142"/>
        <v>#DIV/0!</v>
      </c>
      <c r="BQ93" s="1077"/>
      <c r="BR93" s="1078"/>
      <c r="BS93" s="1079"/>
      <c r="BT93" s="2615"/>
      <c r="BU93" s="2616"/>
      <c r="BV93" s="2616"/>
      <c r="BW93" s="2616"/>
      <c r="BX93" s="2616"/>
      <c r="BY93" s="2616"/>
      <c r="BZ93" s="2616"/>
      <c r="CA93" s="2616"/>
      <c r="CB93" s="2617"/>
      <c r="CC93" s="799"/>
      <c r="CD93" s="2620"/>
      <c r="CE93" s="2620"/>
      <c r="CF93" s="847"/>
      <c r="CG93" s="848"/>
      <c r="CH93" s="869"/>
      <c r="CI93" s="850"/>
      <c r="CJ93" s="851"/>
      <c r="CK93" s="851"/>
      <c r="CL93" s="851"/>
      <c r="CM93" s="2621"/>
      <c r="CN93" s="2621"/>
      <c r="CO93" s="2621"/>
      <c r="CP93" s="2621"/>
      <c r="CQ93" s="2621"/>
      <c r="CR93" s="2621"/>
      <c r="CS93" s="2621"/>
      <c r="CT93" s="2621"/>
      <c r="CU93" s="2621"/>
      <c r="CV93" s="799"/>
      <c r="CW93" s="2620"/>
      <c r="CX93" s="2620"/>
      <c r="CY93" s="847"/>
      <c r="CZ93" s="848"/>
      <c r="DA93" s="869"/>
      <c r="DB93" s="850"/>
      <c r="DC93" s="851"/>
      <c r="DD93" s="851"/>
      <c r="DE93" s="851"/>
      <c r="DF93" s="2621"/>
      <c r="DG93" s="2621"/>
      <c r="DH93" s="2621"/>
      <c r="DI93" s="2621"/>
      <c r="DJ93" s="2621"/>
      <c r="DK93" s="2621"/>
      <c r="DL93" s="2621"/>
      <c r="DM93" s="2621"/>
      <c r="DN93" s="2621"/>
      <c r="DO93" s="799"/>
    </row>
    <row r="94" spans="1:119" ht="0.6" customHeight="1" x14ac:dyDescent="0.2">
      <c r="A94" s="799"/>
      <c r="B94" s="2604"/>
      <c r="C94" s="2605"/>
      <c r="D94" s="2605"/>
      <c r="E94" s="2606"/>
      <c r="F94" s="2613"/>
      <c r="G94" s="2614"/>
      <c r="H94" s="840"/>
      <c r="I94" s="841"/>
      <c r="J94" s="868"/>
      <c r="K94" s="843" t="e">
        <f t="shared" si="137"/>
        <v>#DIV/0!</v>
      </c>
      <c r="L94" s="1077"/>
      <c r="M94" s="1078"/>
      <c r="N94" s="1079"/>
      <c r="O94" s="2615"/>
      <c r="P94" s="2616"/>
      <c r="Q94" s="2616"/>
      <c r="R94" s="2616"/>
      <c r="S94" s="2616"/>
      <c r="T94" s="2616"/>
      <c r="U94" s="2616"/>
      <c r="V94" s="2616"/>
      <c r="W94" s="2617"/>
      <c r="X94" s="799"/>
      <c r="Y94" s="2613">
        <f t="shared" si="116"/>
        <v>0</v>
      </c>
      <c r="Z94" s="2614"/>
      <c r="AA94" s="840">
        <f t="shared" si="132"/>
        <v>0</v>
      </c>
      <c r="AB94" s="841">
        <f t="shared" si="138"/>
        <v>0</v>
      </c>
      <c r="AC94" s="868"/>
      <c r="AD94" s="843" t="e">
        <f t="shared" si="139"/>
        <v>#DIV/0!</v>
      </c>
      <c r="AE94" s="1077"/>
      <c r="AF94" s="1078"/>
      <c r="AG94" s="1079"/>
      <c r="AH94" s="2615"/>
      <c r="AI94" s="2616"/>
      <c r="AJ94" s="2616"/>
      <c r="AK94" s="2616"/>
      <c r="AL94" s="2616"/>
      <c r="AM94" s="2616"/>
      <c r="AN94" s="2616"/>
      <c r="AO94" s="2616"/>
      <c r="AP94" s="2617"/>
      <c r="AQ94" s="799"/>
      <c r="AR94" s="2613">
        <f t="shared" si="120"/>
        <v>0</v>
      </c>
      <c r="AS94" s="2614"/>
      <c r="AT94" s="840">
        <f t="shared" si="133"/>
        <v>0</v>
      </c>
      <c r="AU94" s="841">
        <f t="shared" si="135"/>
        <v>0</v>
      </c>
      <c r="AV94" s="868"/>
      <c r="AW94" s="843" t="e">
        <f t="shared" si="140"/>
        <v>#DIV/0!</v>
      </c>
      <c r="AX94" s="844"/>
      <c r="AY94" s="845"/>
      <c r="AZ94" s="846"/>
      <c r="BA94" s="2615"/>
      <c r="BB94" s="2616"/>
      <c r="BC94" s="2616"/>
      <c r="BD94" s="2616"/>
      <c r="BE94" s="2616"/>
      <c r="BF94" s="2616"/>
      <c r="BG94" s="2616"/>
      <c r="BH94" s="2616"/>
      <c r="BI94" s="2617"/>
      <c r="BJ94" s="799"/>
      <c r="BK94" s="2613">
        <f t="shared" si="124"/>
        <v>0</v>
      </c>
      <c r="BL94" s="2614"/>
      <c r="BM94" s="840">
        <f t="shared" si="134"/>
        <v>0</v>
      </c>
      <c r="BN94" s="841">
        <f t="shared" si="141"/>
        <v>0</v>
      </c>
      <c r="BO94" s="868"/>
      <c r="BP94" s="843" t="e">
        <f t="shared" si="142"/>
        <v>#DIV/0!</v>
      </c>
      <c r="BQ94" s="1077"/>
      <c r="BR94" s="1078"/>
      <c r="BS94" s="1079"/>
      <c r="BT94" s="2615"/>
      <c r="BU94" s="2616"/>
      <c r="BV94" s="2616"/>
      <c r="BW94" s="2616"/>
      <c r="BX94" s="2616"/>
      <c r="BY94" s="2616"/>
      <c r="BZ94" s="2616"/>
      <c r="CA94" s="2616"/>
      <c r="CB94" s="2617"/>
      <c r="CC94" s="799"/>
      <c r="CD94" s="2620"/>
      <c r="CE94" s="2620"/>
      <c r="CF94" s="847"/>
      <c r="CG94" s="848"/>
      <c r="CH94" s="869"/>
      <c r="CI94" s="850"/>
      <c r="CJ94" s="851"/>
      <c r="CK94" s="851"/>
      <c r="CL94" s="851"/>
      <c r="CM94" s="2621"/>
      <c r="CN94" s="2621"/>
      <c r="CO94" s="2621"/>
      <c r="CP94" s="2621"/>
      <c r="CQ94" s="2621"/>
      <c r="CR94" s="2621"/>
      <c r="CS94" s="2621"/>
      <c r="CT94" s="2621"/>
      <c r="CU94" s="2621"/>
      <c r="CV94" s="799"/>
      <c r="CW94" s="2620"/>
      <c r="CX94" s="2620"/>
      <c r="CY94" s="847"/>
      <c r="CZ94" s="848"/>
      <c r="DA94" s="869"/>
      <c r="DB94" s="850"/>
      <c r="DC94" s="851"/>
      <c r="DD94" s="851"/>
      <c r="DE94" s="851"/>
      <c r="DF94" s="2621"/>
      <c r="DG94" s="2621"/>
      <c r="DH94" s="2621"/>
      <c r="DI94" s="2621"/>
      <c r="DJ94" s="2621"/>
      <c r="DK94" s="2621"/>
      <c r="DL94" s="2621"/>
      <c r="DM94" s="2621"/>
      <c r="DN94" s="2621"/>
      <c r="DO94" s="799"/>
    </row>
    <row r="95" spans="1:119" ht="0.6" customHeight="1" x14ac:dyDescent="0.2">
      <c r="A95" s="799"/>
      <c r="B95" s="2604"/>
      <c r="C95" s="2605"/>
      <c r="D95" s="2605"/>
      <c r="E95" s="2606"/>
      <c r="F95" s="2613"/>
      <c r="G95" s="2614"/>
      <c r="H95" s="840"/>
      <c r="I95" s="841"/>
      <c r="J95" s="868"/>
      <c r="K95" s="843" t="e">
        <f t="shared" si="137"/>
        <v>#DIV/0!</v>
      </c>
      <c r="L95" s="1077"/>
      <c r="M95" s="1078"/>
      <c r="N95" s="1079"/>
      <c r="O95" s="2615"/>
      <c r="P95" s="2616"/>
      <c r="Q95" s="2616"/>
      <c r="R95" s="2616"/>
      <c r="S95" s="2616"/>
      <c r="T95" s="2616"/>
      <c r="U95" s="2616"/>
      <c r="V95" s="2616"/>
      <c r="W95" s="2617"/>
      <c r="X95" s="799"/>
      <c r="Y95" s="2613">
        <f t="shared" si="116"/>
        <v>0</v>
      </c>
      <c r="Z95" s="2614"/>
      <c r="AA95" s="840">
        <f t="shared" si="132"/>
        <v>0</v>
      </c>
      <c r="AB95" s="841">
        <f t="shared" si="138"/>
        <v>0</v>
      </c>
      <c r="AC95" s="868"/>
      <c r="AD95" s="843" t="e">
        <f t="shared" si="139"/>
        <v>#DIV/0!</v>
      </c>
      <c r="AE95" s="1077"/>
      <c r="AF95" s="1078"/>
      <c r="AG95" s="1079"/>
      <c r="AH95" s="2615"/>
      <c r="AI95" s="2616"/>
      <c r="AJ95" s="2616"/>
      <c r="AK95" s="2616"/>
      <c r="AL95" s="2616"/>
      <c r="AM95" s="2616"/>
      <c r="AN95" s="2616"/>
      <c r="AO95" s="2616"/>
      <c r="AP95" s="2617"/>
      <c r="AQ95" s="799"/>
      <c r="AR95" s="2613">
        <f t="shared" si="120"/>
        <v>0</v>
      </c>
      <c r="AS95" s="2614"/>
      <c r="AT95" s="840">
        <f t="shared" si="133"/>
        <v>0</v>
      </c>
      <c r="AU95" s="841">
        <f t="shared" si="135"/>
        <v>0</v>
      </c>
      <c r="AV95" s="868"/>
      <c r="AW95" s="843" t="e">
        <f t="shared" si="140"/>
        <v>#DIV/0!</v>
      </c>
      <c r="AX95" s="844"/>
      <c r="AY95" s="845"/>
      <c r="AZ95" s="846"/>
      <c r="BA95" s="2615"/>
      <c r="BB95" s="2616"/>
      <c r="BC95" s="2616"/>
      <c r="BD95" s="2616"/>
      <c r="BE95" s="2616"/>
      <c r="BF95" s="2616"/>
      <c r="BG95" s="2616"/>
      <c r="BH95" s="2616"/>
      <c r="BI95" s="2617"/>
      <c r="BJ95" s="799"/>
      <c r="BK95" s="2613">
        <f t="shared" si="124"/>
        <v>0</v>
      </c>
      <c r="BL95" s="2614"/>
      <c r="BM95" s="840">
        <f t="shared" si="134"/>
        <v>0</v>
      </c>
      <c r="BN95" s="841">
        <f t="shared" si="141"/>
        <v>0</v>
      </c>
      <c r="BO95" s="868"/>
      <c r="BP95" s="843" t="e">
        <f t="shared" si="142"/>
        <v>#DIV/0!</v>
      </c>
      <c r="BQ95" s="1077"/>
      <c r="BR95" s="1078"/>
      <c r="BS95" s="1079"/>
      <c r="BT95" s="2615"/>
      <c r="BU95" s="2616"/>
      <c r="BV95" s="2616"/>
      <c r="BW95" s="2616"/>
      <c r="BX95" s="2616"/>
      <c r="BY95" s="2616"/>
      <c r="BZ95" s="2616"/>
      <c r="CA95" s="2616"/>
      <c r="CB95" s="2617"/>
      <c r="CC95" s="799"/>
      <c r="CD95" s="2620"/>
      <c r="CE95" s="2620"/>
      <c r="CF95" s="847"/>
      <c r="CG95" s="848"/>
      <c r="CH95" s="869"/>
      <c r="CI95" s="850"/>
      <c r="CJ95" s="851"/>
      <c r="CK95" s="851"/>
      <c r="CL95" s="851"/>
      <c r="CM95" s="2621"/>
      <c r="CN95" s="2621"/>
      <c r="CO95" s="2621"/>
      <c r="CP95" s="2621"/>
      <c r="CQ95" s="2621"/>
      <c r="CR95" s="2621"/>
      <c r="CS95" s="2621"/>
      <c r="CT95" s="2621"/>
      <c r="CU95" s="2621"/>
      <c r="CV95" s="799"/>
      <c r="CW95" s="2620"/>
      <c r="CX95" s="2620"/>
      <c r="CY95" s="847"/>
      <c r="CZ95" s="848"/>
      <c r="DA95" s="869"/>
      <c r="DB95" s="850"/>
      <c r="DC95" s="851"/>
      <c r="DD95" s="851"/>
      <c r="DE95" s="851"/>
      <c r="DF95" s="2621"/>
      <c r="DG95" s="2621"/>
      <c r="DH95" s="2621"/>
      <c r="DI95" s="2621"/>
      <c r="DJ95" s="2621"/>
      <c r="DK95" s="2621"/>
      <c r="DL95" s="2621"/>
      <c r="DM95" s="2621"/>
      <c r="DN95" s="2621"/>
      <c r="DO95" s="799"/>
    </row>
    <row r="96" spans="1:119" ht="0.6" customHeight="1" x14ac:dyDescent="0.2">
      <c r="A96" s="799"/>
      <c r="B96" s="2604"/>
      <c r="C96" s="2605"/>
      <c r="D96" s="2605"/>
      <c r="E96" s="2606"/>
      <c r="F96" s="2613"/>
      <c r="G96" s="2614"/>
      <c r="H96" s="840"/>
      <c r="I96" s="841"/>
      <c r="J96" s="868"/>
      <c r="K96" s="843" t="e">
        <f t="shared" si="137"/>
        <v>#DIV/0!</v>
      </c>
      <c r="L96" s="1077"/>
      <c r="M96" s="1078"/>
      <c r="N96" s="1079"/>
      <c r="O96" s="2615"/>
      <c r="P96" s="2616"/>
      <c r="Q96" s="2616"/>
      <c r="R96" s="2616"/>
      <c r="S96" s="2616"/>
      <c r="T96" s="2616"/>
      <c r="U96" s="2616"/>
      <c r="V96" s="2616"/>
      <c r="W96" s="2617"/>
      <c r="X96" s="799"/>
      <c r="Y96" s="2613">
        <f t="shared" si="116"/>
        <v>0</v>
      </c>
      <c r="Z96" s="2614"/>
      <c r="AA96" s="840">
        <f>+AA74</f>
        <v>0</v>
      </c>
      <c r="AB96" s="841">
        <f t="shared" si="138"/>
        <v>0</v>
      </c>
      <c r="AC96" s="868"/>
      <c r="AD96" s="843" t="e">
        <f t="shared" si="139"/>
        <v>#DIV/0!</v>
      </c>
      <c r="AE96" s="1077"/>
      <c r="AF96" s="1078"/>
      <c r="AG96" s="1079"/>
      <c r="AH96" s="2615"/>
      <c r="AI96" s="2616"/>
      <c r="AJ96" s="2616"/>
      <c r="AK96" s="2616"/>
      <c r="AL96" s="2616"/>
      <c r="AM96" s="2616"/>
      <c r="AN96" s="2616"/>
      <c r="AO96" s="2616"/>
      <c r="AP96" s="2617"/>
      <c r="AQ96" s="799"/>
      <c r="AR96" s="2613">
        <f t="shared" si="120"/>
        <v>0</v>
      </c>
      <c r="AS96" s="2614"/>
      <c r="AT96" s="840">
        <f>+AT74</f>
        <v>0</v>
      </c>
      <c r="AU96" s="841">
        <f t="shared" si="135"/>
        <v>0</v>
      </c>
      <c r="AV96" s="868"/>
      <c r="AW96" s="843" t="e">
        <f t="shared" si="140"/>
        <v>#DIV/0!</v>
      </c>
      <c r="AX96" s="844"/>
      <c r="AY96" s="845"/>
      <c r="AZ96" s="846"/>
      <c r="BA96" s="2615"/>
      <c r="BB96" s="2616"/>
      <c r="BC96" s="2616"/>
      <c r="BD96" s="2616"/>
      <c r="BE96" s="2616"/>
      <c r="BF96" s="2616"/>
      <c r="BG96" s="2616"/>
      <c r="BH96" s="2616"/>
      <c r="BI96" s="2617"/>
      <c r="BJ96" s="799"/>
      <c r="BK96" s="2613">
        <f t="shared" si="124"/>
        <v>0</v>
      </c>
      <c r="BL96" s="2614"/>
      <c r="BM96" s="840">
        <f>+BM74</f>
        <v>0</v>
      </c>
      <c r="BN96" s="841">
        <f t="shared" si="141"/>
        <v>0</v>
      </c>
      <c r="BO96" s="868"/>
      <c r="BP96" s="843" t="e">
        <f t="shared" si="142"/>
        <v>#DIV/0!</v>
      </c>
      <c r="BQ96" s="1077"/>
      <c r="BR96" s="1078"/>
      <c r="BS96" s="1079"/>
      <c r="BT96" s="2615"/>
      <c r="BU96" s="2616"/>
      <c r="BV96" s="2616"/>
      <c r="BW96" s="2616"/>
      <c r="BX96" s="2616"/>
      <c r="BY96" s="2616"/>
      <c r="BZ96" s="2616"/>
      <c r="CA96" s="2616"/>
      <c r="CB96" s="2617"/>
      <c r="CC96" s="799"/>
      <c r="CD96" s="2620"/>
      <c r="CE96" s="2620"/>
      <c r="CF96" s="847"/>
      <c r="CG96" s="848"/>
      <c r="CH96" s="869"/>
      <c r="CI96" s="850"/>
      <c r="CJ96" s="851"/>
      <c r="CK96" s="851"/>
      <c r="CL96" s="851"/>
      <c r="CM96" s="2621"/>
      <c r="CN96" s="2621"/>
      <c r="CO96" s="2621"/>
      <c r="CP96" s="2621"/>
      <c r="CQ96" s="2621"/>
      <c r="CR96" s="2621"/>
      <c r="CS96" s="2621"/>
      <c r="CT96" s="2621"/>
      <c r="CU96" s="2621"/>
      <c r="CV96" s="799"/>
      <c r="CW96" s="2620"/>
      <c r="CX96" s="2620"/>
      <c r="CY96" s="847"/>
      <c r="CZ96" s="848"/>
      <c r="DA96" s="869"/>
      <c r="DB96" s="850"/>
      <c r="DC96" s="851"/>
      <c r="DD96" s="851"/>
      <c r="DE96" s="851"/>
      <c r="DF96" s="2621"/>
      <c r="DG96" s="2621"/>
      <c r="DH96" s="2621"/>
      <c r="DI96" s="2621"/>
      <c r="DJ96" s="2621"/>
      <c r="DK96" s="2621"/>
      <c r="DL96" s="2621"/>
      <c r="DM96" s="2621"/>
      <c r="DN96" s="2621"/>
      <c r="DO96" s="799"/>
    </row>
    <row r="97" spans="1:119" ht="0.6" customHeight="1" x14ac:dyDescent="0.2">
      <c r="A97" s="799"/>
      <c r="B97" s="2604"/>
      <c r="C97" s="2605"/>
      <c r="D97" s="2605"/>
      <c r="E97" s="2606"/>
      <c r="F97" s="2613"/>
      <c r="G97" s="2614"/>
      <c r="H97" s="840"/>
      <c r="I97" s="841"/>
      <c r="J97" s="868"/>
      <c r="K97" s="843" t="e">
        <f t="shared" si="137"/>
        <v>#DIV/0!</v>
      </c>
      <c r="L97" s="1077"/>
      <c r="M97" s="1078"/>
      <c r="N97" s="1079"/>
      <c r="O97" s="2615"/>
      <c r="P97" s="2616"/>
      <c r="Q97" s="2616"/>
      <c r="R97" s="2616"/>
      <c r="S97" s="2616"/>
      <c r="T97" s="2616"/>
      <c r="U97" s="2616"/>
      <c r="V97" s="2616"/>
      <c r="W97" s="2617"/>
      <c r="X97" s="799"/>
      <c r="Y97" s="2613">
        <f t="shared" si="116"/>
        <v>0</v>
      </c>
      <c r="Z97" s="2614"/>
      <c r="AA97" s="840">
        <f>+AA75</f>
        <v>0</v>
      </c>
      <c r="AB97" s="841">
        <f t="shared" si="138"/>
        <v>0</v>
      </c>
      <c r="AC97" s="868"/>
      <c r="AD97" s="843" t="e">
        <f t="shared" si="139"/>
        <v>#DIV/0!</v>
      </c>
      <c r="AE97" s="1077"/>
      <c r="AF97" s="1078"/>
      <c r="AG97" s="1079"/>
      <c r="AH97" s="2615"/>
      <c r="AI97" s="2616"/>
      <c r="AJ97" s="2616"/>
      <c r="AK97" s="2616"/>
      <c r="AL97" s="2616"/>
      <c r="AM97" s="2616"/>
      <c r="AN97" s="2616"/>
      <c r="AO97" s="2616"/>
      <c r="AP97" s="2617"/>
      <c r="AQ97" s="799"/>
      <c r="AR97" s="2613">
        <f t="shared" si="120"/>
        <v>0</v>
      </c>
      <c r="AS97" s="2614"/>
      <c r="AT97" s="840">
        <f>+AT75</f>
        <v>0</v>
      </c>
      <c r="AU97" s="841">
        <f t="shared" si="135"/>
        <v>0</v>
      </c>
      <c r="AV97" s="868"/>
      <c r="AW97" s="843" t="e">
        <f t="shared" si="140"/>
        <v>#DIV/0!</v>
      </c>
      <c r="AX97" s="844"/>
      <c r="AY97" s="845"/>
      <c r="AZ97" s="846"/>
      <c r="BA97" s="2615"/>
      <c r="BB97" s="2616"/>
      <c r="BC97" s="2616"/>
      <c r="BD97" s="2616"/>
      <c r="BE97" s="2616"/>
      <c r="BF97" s="2616"/>
      <c r="BG97" s="2616"/>
      <c r="BH97" s="2616"/>
      <c r="BI97" s="2617"/>
      <c r="BJ97" s="799"/>
      <c r="BK97" s="2613">
        <f t="shared" si="124"/>
        <v>0</v>
      </c>
      <c r="BL97" s="2614"/>
      <c r="BM97" s="840">
        <f>+BM75</f>
        <v>0</v>
      </c>
      <c r="BN97" s="841">
        <f t="shared" si="141"/>
        <v>0</v>
      </c>
      <c r="BO97" s="868"/>
      <c r="BP97" s="843" t="e">
        <f t="shared" si="142"/>
        <v>#DIV/0!</v>
      </c>
      <c r="BQ97" s="1077"/>
      <c r="BR97" s="1078"/>
      <c r="BS97" s="1079"/>
      <c r="BT97" s="2615"/>
      <c r="BU97" s="2616"/>
      <c r="BV97" s="2616"/>
      <c r="BW97" s="2616"/>
      <c r="BX97" s="2616"/>
      <c r="BY97" s="2616"/>
      <c r="BZ97" s="2616"/>
      <c r="CA97" s="2616"/>
      <c r="CB97" s="2617"/>
      <c r="CC97" s="799"/>
      <c r="CD97" s="2620"/>
      <c r="CE97" s="2620"/>
      <c r="CF97" s="847"/>
      <c r="CG97" s="848"/>
      <c r="CH97" s="869"/>
      <c r="CI97" s="850"/>
      <c r="CJ97" s="851"/>
      <c r="CK97" s="851"/>
      <c r="CL97" s="851"/>
      <c r="CM97" s="2621"/>
      <c r="CN97" s="2621"/>
      <c r="CO97" s="2621"/>
      <c r="CP97" s="2621"/>
      <c r="CQ97" s="2621"/>
      <c r="CR97" s="2621"/>
      <c r="CS97" s="2621"/>
      <c r="CT97" s="2621"/>
      <c r="CU97" s="2621"/>
      <c r="CV97" s="799"/>
      <c r="CW97" s="2620"/>
      <c r="CX97" s="2620"/>
      <c r="CY97" s="847"/>
      <c r="CZ97" s="848"/>
      <c r="DA97" s="869"/>
      <c r="DB97" s="850"/>
      <c r="DC97" s="851"/>
      <c r="DD97" s="851"/>
      <c r="DE97" s="851"/>
      <c r="DF97" s="2621"/>
      <c r="DG97" s="2621"/>
      <c r="DH97" s="2621"/>
      <c r="DI97" s="2621"/>
      <c r="DJ97" s="2621"/>
      <c r="DK97" s="2621"/>
      <c r="DL97" s="2621"/>
      <c r="DM97" s="2621"/>
      <c r="DN97" s="2621"/>
      <c r="DO97" s="799"/>
    </row>
    <row r="98" spans="1:119" ht="0.6" customHeight="1" x14ac:dyDescent="0.2">
      <c r="A98" s="799"/>
      <c r="B98" s="2604"/>
      <c r="C98" s="2605"/>
      <c r="D98" s="2605"/>
      <c r="E98" s="2606"/>
      <c r="F98" s="2613"/>
      <c r="G98" s="2614"/>
      <c r="H98" s="840"/>
      <c r="I98" s="866"/>
      <c r="J98" s="868"/>
      <c r="K98" s="843" t="e">
        <f t="shared" si="137"/>
        <v>#DIV/0!</v>
      </c>
      <c r="L98" s="1077"/>
      <c r="M98" s="1078"/>
      <c r="N98" s="1079"/>
      <c r="O98" s="2615"/>
      <c r="P98" s="2616"/>
      <c r="Q98" s="2616"/>
      <c r="R98" s="2616"/>
      <c r="S98" s="2616"/>
      <c r="T98" s="2616"/>
      <c r="U98" s="2616"/>
      <c r="V98" s="2616"/>
      <c r="W98" s="2617"/>
      <c r="X98" s="799"/>
      <c r="Y98" s="2613">
        <f t="shared" si="116"/>
        <v>0</v>
      </c>
      <c r="Z98" s="2614"/>
      <c r="AA98" s="840">
        <f>+AA76</f>
        <v>0</v>
      </c>
      <c r="AB98" s="866"/>
      <c r="AC98" s="868"/>
      <c r="AD98" s="843" t="e">
        <f t="shared" si="139"/>
        <v>#DIV/0!</v>
      </c>
      <c r="AE98" s="1077"/>
      <c r="AF98" s="1078"/>
      <c r="AG98" s="1079"/>
      <c r="AH98" s="2615"/>
      <c r="AI98" s="2616"/>
      <c r="AJ98" s="2616"/>
      <c r="AK98" s="2616"/>
      <c r="AL98" s="2616"/>
      <c r="AM98" s="2616"/>
      <c r="AN98" s="2616"/>
      <c r="AO98" s="2616"/>
      <c r="AP98" s="2617"/>
      <c r="AQ98" s="799"/>
      <c r="AR98" s="2613">
        <f t="shared" si="120"/>
        <v>0</v>
      </c>
      <c r="AS98" s="2614"/>
      <c r="AT98" s="840">
        <f>+AT76</f>
        <v>0</v>
      </c>
      <c r="AU98" s="866"/>
      <c r="AV98" s="868"/>
      <c r="AW98" s="843" t="e">
        <f t="shared" si="140"/>
        <v>#DIV/0!</v>
      </c>
      <c r="AX98" s="844"/>
      <c r="AY98" s="845"/>
      <c r="AZ98" s="846"/>
      <c r="BA98" s="2615"/>
      <c r="BB98" s="2616"/>
      <c r="BC98" s="2616"/>
      <c r="BD98" s="2616"/>
      <c r="BE98" s="2616"/>
      <c r="BF98" s="2616"/>
      <c r="BG98" s="2616"/>
      <c r="BH98" s="2616"/>
      <c r="BI98" s="2617"/>
      <c r="BJ98" s="799"/>
      <c r="BK98" s="2613">
        <f t="shared" si="124"/>
        <v>0</v>
      </c>
      <c r="BL98" s="2614"/>
      <c r="BM98" s="840">
        <f>+BM76</f>
        <v>0</v>
      </c>
      <c r="BN98" s="866"/>
      <c r="BO98" s="868"/>
      <c r="BP98" s="843" t="e">
        <f t="shared" si="142"/>
        <v>#DIV/0!</v>
      </c>
      <c r="BQ98" s="1077"/>
      <c r="BR98" s="1078"/>
      <c r="BS98" s="1079"/>
      <c r="BT98" s="2615"/>
      <c r="BU98" s="2616"/>
      <c r="BV98" s="2616"/>
      <c r="BW98" s="2616"/>
      <c r="BX98" s="2616"/>
      <c r="BY98" s="2616"/>
      <c r="BZ98" s="2616"/>
      <c r="CA98" s="2616"/>
      <c r="CB98" s="2617"/>
      <c r="CC98" s="799"/>
      <c r="CD98" s="2620"/>
      <c r="CE98" s="2620"/>
      <c r="CF98" s="847"/>
      <c r="CG98" s="867"/>
      <c r="CH98" s="869"/>
      <c r="CI98" s="850"/>
      <c r="CJ98" s="851"/>
      <c r="CK98" s="851"/>
      <c r="CL98" s="851"/>
      <c r="CM98" s="2621"/>
      <c r="CN98" s="2621"/>
      <c r="CO98" s="2621"/>
      <c r="CP98" s="2621"/>
      <c r="CQ98" s="2621"/>
      <c r="CR98" s="2621"/>
      <c r="CS98" s="2621"/>
      <c r="CT98" s="2621"/>
      <c r="CU98" s="2621"/>
      <c r="CV98" s="799"/>
      <c r="CW98" s="2620"/>
      <c r="CX98" s="2620"/>
      <c r="CY98" s="847"/>
      <c r="CZ98" s="867"/>
      <c r="DA98" s="869"/>
      <c r="DB98" s="850"/>
      <c r="DC98" s="851"/>
      <c r="DD98" s="851"/>
      <c r="DE98" s="851"/>
      <c r="DF98" s="2621"/>
      <c r="DG98" s="2621"/>
      <c r="DH98" s="2621"/>
      <c r="DI98" s="2621"/>
      <c r="DJ98" s="2621"/>
      <c r="DK98" s="2621"/>
      <c r="DL98" s="2621"/>
      <c r="DM98" s="2621"/>
      <c r="DN98" s="2621"/>
      <c r="DO98" s="799"/>
    </row>
    <row r="99" spans="1:119" ht="0.6" customHeight="1" x14ac:dyDescent="0.2">
      <c r="A99" s="799"/>
      <c r="B99" s="2604"/>
      <c r="C99" s="2605"/>
      <c r="D99" s="2605"/>
      <c r="E99" s="2606"/>
      <c r="F99" s="2613"/>
      <c r="G99" s="2614"/>
      <c r="H99" s="840"/>
      <c r="I99" s="841"/>
      <c r="J99" s="868"/>
      <c r="K99" s="843" t="e">
        <f t="shared" si="137"/>
        <v>#DIV/0!</v>
      </c>
      <c r="L99" s="1077"/>
      <c r="M99" s="1078"/>
      <c r="N99" s="1079"/>
      <c r="O99" s="2615"/>
      <c r="P99" s="2616"/>
      <c r="Q99" s="2616"/>
      <c r="R99" s="2616"/>
      <c r="S99" s="2616"/>
      <c r="T99" s="2616"/>
      <c r="U99" s="2616"/>
      <c r="V99" s="2616"/>
      <c r="W99" s="2617"/>
      <c r="X99" s="799"/>
      <c r="Y99" s="2613">
        <f t="shared" si="116"/>
        <v>0</v>
      </c>
      <c r="Z99" s="2614"/>
      <c r="AA99" s="840">
        <f>+AA77</f>
        <v>0</v>
      </c>
      <c r="AB99" s="841">
        <f t="shared" si="138"/>
        <v>0</v>
      </c>
      <c r="AC99" s="868"/>
      <c r="AD99" s="843" t="e">
        <f t="shared" si="139"/>
        <v>#DIV/0!</v>
      </c>
      <c r="AE99" s="1077"/>
      <c r="AF99" s="1078"/>
      <c r="AG99" s="1079"/>
      <c r="AH99" s="2615"/>
      <c r="AI99" s="2616"/>
      <c r="AJ99" s="2616"/>
      <c r="AK99" s="2616"/>
      <c r="AL99" s="2616"/>
      <c r="AM99" s="2616"/>
      <c r="AN99" s="2616"/>
      <c r="AO99" s="2616"/>
      <c r="AP99" s="2617"/>
      <c r="AQ99" s="799"/>
      <c r="AR99" s="2613">
        <f t="shared" si="120"/>
        <v>0</v>
      </c>
      <c r="AS99" s="2614"/>
      <c r="AT99" s="840">
        <f>+AT77</f>
        <v>0</v>
      </c>
      <c r="AU99" s="841">
        <f t="shared" si="135"/>
        <v>0</v>
      </c>
      <c r="AV99" s="868"/>
      <c r="AW99" s="843" t="e">
        <f t="shared" si="140"/>
        <v>#DIV/0!</v>
      </c>
      <c r="AX99" s="844"/>
      <c r="AY99" s="845"/>
      <c r="AZ99" s="846"/>
      <c r="BA99" s="2615"/>
      <c r="BB99" s="2616"/>
      <c r="BC99" s="2616"/>
      <c r="BD99" s="2616"/>
      <c r="BE99" s="2616"/>
      <c r="BF99" s="2616"/>
      <c r="BG99" s="2616"/>
      <c r="BH99" s="2616"/>
      <c r="BI99" s="2617"/>
      <c r="BJ99" s="799"/>
      <c r="BK99" s="2613">
        <f t="shared" si="124"/>
        <v>0</v>
      </c>
      <c r="BL99" s="2614"/>
      <c r="BM99" s="840">
        <f>+BM77</f>
        <v>0</v>
      </c>
      <c r="BN99" s="841">
        <f t="shared" ref="BN99:BN100" si="143">+I99-J99-AC99-AV99</f>
        <v>0</v>
      </c>
      <c r="BO99" s="868"/>
      <c r="BP99" s="843" t="e">
        <f t="shared" si="142"/>
        <v>#DIV/0!</v>
      </c>
      <c r="BQ99" s="1077"/>
      <c r="BR99" s="1078"/>
      <c r="BS99" s="1079"/>
      <c r="BT99" s="2615"/>
      <c r="BU99" s="2616"/>
      <c r="BV99" s="2616"/>
      <c r="BW99" s="2616"/>
      <c r="BX99" s="2616"/>
      <c r="BY99" s="2616"/>
      <c r="BZ99" s="2616"/>
      <c r="CA99" s="2616"/>
      <c r="CB99" s="2617"/>
      <c r="CC99" s="799"/>
      <c r="CD99" s="2620"/>
      <c r="CE99" s="2620"/>
      <c r="CF99" s="847"/>
      <c r="CG99" s="848"/>
      <c r="CH99" s="869"/>
      <c r="CI99" s="850"/>
      <c r="CJ99" s="851"/>
      <c r="CK99" s="851"/>
      <c r="CL99" s="851"/>
      <c r="CM99" s="2621"/>
      <c r="CN99" s="2621"/>
      <c r="CO99" s="2621"/>
      <c r="CP99" s="2621"/>
      <c r="CQ99" s="2621"/>
      <c r="CR99" s="2621"/>
      <c r="CS99" s="2621"/>
      <c r="CT99" s="2621"/>
      <c r="CU99" s="2621"/>
      <c r="CV99" s="799"/>
      <c r="CW99" s="2620"/>
      <c r="CX99" s="2620"/>
      <c r="CY99" s="847"/>
      <c r="CZ99" s="848"/>
      <c r="DA99" s="869"/>
      <c r="DB99" s="850"/>
      <c r="DC99" s="851"/>
      <c r="DD99" s="851"/>
      <c r="DE99" s="851"/>
      <c r="DF99" s="2621"/>
      <c r="DG99" s="2621"/>
      <c r="DH99" s="2621"/>
      <c r="DI99" s="2621"/>
      <c r="DJ99" s="2621"/>
      <c r="DK99" s="2621"/>
      <c r="DL99" s="2621"/>
      <c r="DM99" s="2621"/>
      <c r="DN99" s="2621"/>
      <c r="DO99" s="799"/>
    </row>
    <row r="100" spans="1:119" ht="0.6" customHeight="1" thickBot="1" x14ac:dyDescent="0.25">
      <c r="A100" s="799"/>
      <c r="B100" s="2604"/>
      <c r="C100" s="2605"/>
      <c r="D100" s="2605"/>
      <c r="E100" s="2606"/>
      <c r="F100" s="2630"/>
      <c r="G100" s="2631"/>
      <c r="H100" s="840"/>
      <c r="I100" s="841"/>
      <c r="J100" s="868"/>
      <c r="K100" s="843" t="e">
        <f t="shared" si="137"/>
        <v>#DIV/0!</v>
      </c>
      <c r="L100" s="1080"/>
      <c r="M100" s="1081"/>
      <c r="N100" s="1082"/>
      <c r="O100" s="2632"/>
      <c r="P100" s="2633"/>
      <c r="Q100" s="2633"/>
      <c r="R100" s="2633"/>
      <c r="S100" s="2633"/>
      <c r="T100" s="2633"/>
      <c r="U100" s="2633"/>
      <c r="V100" s="2633"/>
      <c r="W100" s="2634"/>
      <c r="X100" s="799"/>
      <c r="Y100" s="2630">
        <f t="shared" si="116"/>
        <v>0</v>
      </c>
      <c r="Z100" s="2631"/>
      <c r="AA100" s="840">
        <f>+AA78</f>
        <v>0</v>
      </c>
      <c r="AB100" s="841">
        <f t="shared" si="138"/>
        <v>0</v>
      </c>
      <c r="AC100" s="868"/>
      <c r="AD100" s="843" t="e">
        <f t="shared" si="139"/>
        <v>#DIV/0!</v>
      </c>
      <c r="AE100" s="1080"/>
      <c r="AF100" s="1081"/>
      <c r="AG100" s="1082"/>
      <c r="AH100" s="2632"/>
      <c r="AI100" s="2633"/>
      <c r="AJ100" s="2633"/>
      <c r="AK100" s="2633"/>
      <c r="AL100" s="2633"/>
      <c r="AM100" s="2633"/>
      <c r="AN100" s="2633"/>
      <c r="AO100" s="2633"/>
      <c r="AP100" s="2634"/>
      <c r="AQ100" s="799"/>
      <c r="AR100" s="2630">
        <f t="shared" si="120"/>
        <v>0</v>
      </c>
      <c r="AS100" s="2631"/>
      <c r="AT100" s="840">
        <f>+AT78</f>
        <v>0</v>
      </c>
      <c r="AU100" s="841">
        <f t="shared" si="135"/>
        <v>0</v>
      </c>
      <c r="AV100" s="868"/>
      <c r="AW100" s="843" t="e">
        <f t="shared" si="140"/>
        <v>#DIV/0!</v>
      </c>
      <c r="AX100" s="852"/>
      <c r="AY100" s="853"/>
      <c r="AZ100" s="854"/>
      <c r="BA100" s="2632"/>
      <c r="BB100" s="2633"/>
      <c r="BC100" s="2633"/>
      <c r="BD100" s="2633"/>
      <c r="BE100" s="2633"/>
      <c r="BF100" s="2633"/>
      <c r="BG100" s="2633"/>
      <c r="BH100" s="2633"/>
      <c r="BI100" s="2634"/>
      <c r="BJ100" s="799"/>
      <c r="BK100" s="2630">
        <f t="shared" si="124"/>
        <v>0</v>
      </c>
      <c r="BL100" s="2631"/>
      <c r="BM100" s="840">
        <f>+BM78</f>
        <v>0</v>
      </c>
      <c r="BN100" s="841">
        <f t="shared" si="143"/>
        <v>0</v>
      </c>
      <c r="BO100" s="868"/>
      <c r="BP100" s="843" t="e">
        <f t="shared" si="142"/>
        <v>#DIV/0!</v>
      </c>
      <c r="BQ100" s="1080"/>
      <c r="BR100" s="1081"/>
      <c r="BS100" s="1082"/>
      <c r="BT100" s="2632"/>
      <c r="BU100" s="2633"/>
      <c r="BV100" s="2633"/>
      <c r="BW100" s="2633"/>
      <c r="BX100" s="2633"/>
      <c r="BY100" s="2633"/>
      <c r="BZ100" s="2633"/>
      <c r="CA100" s="2633"/>
      <c r="CB100" s="2634"/>
      <c r="CC100" s="799"/>
      <c r="CD100" s="2620"/>
      <c r="CE100" s="2620"/>
      <c r="CF100" s="847"/>
      <c r="CG100" s="848"/>
      <c r="CH100" s="869"/>
      <c r="CI100" s="850"/>
      <c r="CJ100" s="851"/>
      <c r="CK100" s="851"/>
      <c r="CL100" s="851"/>
      <c r="CM100" s="2621"/>
      <c r="CN100" s="2621"/>
      <c r="CO100" s="2621"/>
      <c r="CP100" s="2621"/>
      <c r="CQ100" s="2621"/>
      <c r="CR100" s="2621"/>
      <c r="CS100" s="2621"/>
      <c r="CT100" s="2621"/>
      <c r="CU100" s="2621"/>
      <c r="CV100" s="799"/>
      <c r="CW100" s="2620"/>
      <c r="CX100" s="2620"/>
      <c r="CY100" s="847"/>
      <c r="CZ100" s="848"/>
      <c r="DA100" s="869"/>
      <c r="DB100" s="850"/>
      <c r="DC100" s="851"/>
      <c r="DD100" s="851"/>
      <c r="DE100" s="851"/>
      <c r="DF100" s="2621"/>
      <c r="DG100" s="2621"/>
      <c r="DH100" s="2621"/>
      <c r="DI100" s="2621"/>
      <c r="DJ100" s="2621"/>
      <c r="DK100" s="2621"/>
      <c r="DL100" s="2621"/>
      <c r="DM100" s="2621"/>
      <c r="DN100" s="2621"/>
      <c r="DO100" s="799"/>
    </row>
    <row r="101" spans="1:119" ht="36.75" customHeight="1" thickTop="1" thickBot="1" x14ac:dyDescent="0.25">
      <c r="A101" s="799"/>
      <c r="B101" s="2607"/>
      <c r="C101" s="2608"/>
      <c r="D101" s="2608"/>
      <c r="E101" s="2609"/>
      <c r="F101" s="2641" t="s">
        <v>1116</v>
      </c>
      <c r="G101" s="2642"/>
      <c r="H101" s="2647">
        <f>+F80</f>
        <v>0</v>
      </c>
      <c r="I101" s="2647"/>
      <c r="J101" s="2647"/>
      <c r="K101" s="2648"/>
      <c r="L101" s="858">
        <f>K250/N250</f>
        <v>1</v>
      </c>
      <c r="M101" s="859">
        <f>L250/N250</f>
        <v>0</v>
      </c>
      <c r="N101" s="860">
        <f>M250/N250</f>
        <v>0</v>
      </c>
      <c r="O101" s="2627"/>
      <c r="P101" s="2628"/>
      <c r="Q101" s="2628"/>
      <c r="R101" s="2628"/>
      <c r="S101" s="2628"/>
      <c r="T101" s="2628"/>
      <c r="U101" s="2628"/>
      <c r="V101" s="2628"/>
      <c r="W101" s="2629"/>
      <c r="X101" s="799"/>
      <c r="Y101" s="2641" t="s">
        <v>1116</v>
      </c>
      <c r="Z101" s="2642"/>
      <c r="AA101" s="2647">
        <f>+Y80</f>
        <v>0</v>
      </c>
      <c r="AB101" s="2647"/>
      <c r="AC101" s="2647"/>
      <c r="AD101" s="2648"/>
      <c r="AE101" s="858">
        <f>AD250/AG250</f>
        <v>1</v>
      </c>
      <c r="AF101" s="859">
        <f>AE250/AG250</f>
        <v>0</v>
      </c>
      <c r="AG101" s="860">
        <f>AF250/AG250</f>
        <v>0</v>
      </c>
      <c r="AH101" s="2627"/>
      <c r="AI101" s="2628"/>
      <c r="AJ101" s="2628"/>
      <c r="AK101" s="2628"/>
      <c r="AL101" s="2628"/>
      <c r="AM101" s="2628"/>
      <c r="AN101" s="2628"/>
      <c r="AO101" s="2628"/>
      <c r="AP101" s="2629"/>
      <c r="AQ101" s="799"/>
      <c r="AR101" s="2641" t="s">
        <v>1116</v>
      </c>
      <c r="AS101" s="2642"/>
      <c r="AT101" s="2647">
        <f>+AR80</f>
        <v>0</v>
      </c>
      <c r="AU101" s="2647"/>
      <c r="AV101" s="2647"/>
      <c r="AW101" s="2648"/>
      <c r="AX101" s="858">
        <f>AW250/AZ250</f>
        <v>1</v>
      </c>
      <c r="AY101" s="859">
        <f>AX250/AZ250</f>
        <v>0</v>
      </c>
      <c r="AZ101" s="860">
        <f>AY250/AZ250</f>
        <v>0</v>
      </c>
      <c r="BA101" s="2627"/>
      <c r="BB101" s="2628"/>
      <c r="BC101" s="2628"/>
      <c r="BD101" s="2628"/>
      <c r="BE101" s="2628"/>
      <c r="BF101" s="2628"/>
      <c r="BG101" s="2628"/>
      <c r="BH101" s="2628"/>
      <c r="BI101" s="2629"/>
      <c r="BJ101" s="799"/>
      <c r="BK101" s="2641" t="s">
        <v>1116</v>
      </c>
      <c r="BL101" s="2642"/>
      <c r="BM101" s="2647">
        <f>+BK80</f>
        <v>0</v>
      </c>
      <c r="BN101" s="2647"/>
      <c r="BO101" s="2647"/>
      <c r="BP101" s="2648"/>
      <c r="BQ101" s="858">
        <f>BP250/BS250</f>
        <v>1</v>
      </c>
      <c r="BR101" s="859">
        <f>BQ250/BS250</f>
        <v>0</v>
      </c>
      <c r="BS101" s="860">
        <f>BR250/BS250</f>
        <v>0</v>
      </c>
      <c r="BT101" s="2627"/>
      <c r="BU101" s="2628"/>
      <c r="BV101" s="2628"/>
      <c r="BW101" s="2628"/>
      <c r="BX101" s="2628"/>
      <c r="BY101" s="2628"/>
      <c r="BZ101" s="2628"/>
      <c r="CA101" s="2628"/>
      <c r="CB101" s="2629"/>
      <c r="CC101" s="799"/>
      <c r="CD101" s="2638"/>
      <c r="CE101" s="2638"/>
      <c r="CF101" s="2646"/>
      <c r="CG101" s="2646"/>
      <c r="CH101" s="2646"/>
      <c r="CI101" s="2646"/>
      <c r="CJ101" s="861"/>
      <c r="CK101" s="861"/>
      <c r="CL101" s="861"/>
      <c r="CM101" s="2640"/>
      <c r="CN101" s="2640"/>
      <c r="CO101" s="2640"/>
      <c r="CP101" s="2640"/>
      <c r="CQ101" s="2640"/>
      <c r="CR101" s="2640"/>
      <c r="CS101" s="2640"/>
      <c r="CT101" s="2640"/>
      <c r="CU101" s="2640"/>
      <c r="CV101" s="799"/>
      <c r="CW101" s="2638"/>
      <c r="CX101" s="2638"/>
      <c r="CY101" s="2646"/>
      <c r="CZ101" s="2646"/>
      <c r="DA101" s="2646"/>
      <c r="DB101" s="2646"/>
      <c r="DC101" s="861"/>
      <c r="DD101" s="861"/>
      <c r="DE101" s="861"/>
      <c r="DF101" s="2640"/>
      <c r="DG101" s="2640"/>
      <c r="DH101" s="2640"/>
      <c r="DI101" s="2640"/>
      <c r="DJ101" s="2640"/>
      <c r="DK101" s="2640"/>
      <c r="DL101" s="2640"/>
      <c r="DM101" s="2640"/>
      <c r="DN101" s="2640"/>
      <c r="DO101" s="799"/>
    </row>
    <row r="102" spans="1:119" ht="12.75" customHeight="1" x14ac:dyDescent="0.2">
      <c r="A102" s="799"/>
      <c r="B102" s="2601" t="s">
        <v>1322</v>
      </c>
      <c r="C102" s="2602"/>
      <c r="D102" s="2602"/>
      <c r="E102" s="2603"/>
      <c r="F102" s="2643" t="str">
        <f>OBJETIVOS!D29</f>
        <v>Cobertura arbórea mediante Sistemas Agroforestales / Silvopastoriles (SAF/SSP)</v>
      </c>
      <c r="G102" s="2644"/>
      <c r="H102" s="2644"/>
      <c r="I102" s="2644"/>
      <c r="J102" s="2644"/>
      <c r="K102" s="2644"/>
      <c r="L102" s="2644"/>
      <c r="M102" s="2644"/>
      <c r="N102" s="2644"/>
      <c r="O102" s="2644"/>
      <c r="P102" s="2644"/>
      <c r="Q102" s="2644"/>
      <c r="R102" s="2644"/>
      <c r="S102" s="2644"/>
      <c r="T102" s="2644"/>
      <c r="U102" s="2644"/>
      <c r="V102" s="2644"/>
      <c r="W102" s="2645"/>
      <c r="X102" s="799"/>
      <c r="Y102" s="2643" t="str">
        <f>F102</f>
        <v>Cobertura arbórea mediante Sistemas Agroforestales / Silvopastoriles (SAF/SSP)</v>
      </c>
      <c r="Z102" s="2644"/>
      <c r="AA102" s="2644"/>
      <c r="AB102" s="2644"/>
      <c r="AC102" s="2644"/>
      <c r="AD102" s="2644"/>
      <c r="AE102" s="2644"/>
      <c r="AF102" s="2644"/>
      <c r="AG102" s="2644"/>
      <c r="AH102" s="2644"/>
      <c r="AI102" s="2644"/>
      <c r="AJ102" s="2644"/>
      <c r="AK102" s="2644"/>
      <c r="AL102" s="2644"/>
      <c r="AM102" s="2644"/>
      <c r="AN102" s="2644"/>
      <c r="AO102" s="2644"/>
      <c r="AP102" s="2645"/>
      <c r="AQ102" s="799"/>
      <c r="AR102" s="2643" t="str">
        <f>Y102</f>
        <v>Cobertura arbórea mediante Sistemas Agroforestales / Silvopastoriles (SAF/SSP)</v>
      </c>
      <c r="AS102" s="2644"/>
      <c r="AT102" s="2644"/>
      <c r="AU102" s="2644"/>
      <c r="AV102" s="2644"/>
      <c r="AW102" s="2644"/>
      <c r="AX102" s="2644"/>
      <c r="AY102" s="2644"/>
      <c r="AZ102" s="2644"/>
      <c r="BA102" s="2644"/>
      <c r="BB102" s="2644"/>
      <c r="BC102" s="2644"/>
      <c r="BD102" s="2644"/>
      <c r="BE102" s="2644"/>
      <c r="BF102" s="2644"/>
      <c r="BG102" s="2644"/>
      <c r="BH102" s="2644"/>
      <c r="BI102" s="2645"/>
      <c r="BJ102" s="799"/>
      <c r="BK102" s="2643" t="str">
        <f>AR102</f>
        <v>Cobertura arbórea mediante Sistemas Agroforestales / Silvopastoriles (SAF/SSP)</v>
      </c>
      <c r="BL102" s="2644"/>
      <c r="BM102" s="2644"/>
      <c r="BN102" s="2644"/>
      <c r="BO102" s="2644"/>
      <c r="BP102" s="2644"/>
      <c r="BQ102" s="2644"/>
      <c r="BR102" s="2644"/>
      <c r="BS102" s="2644"/>
      <c r="BT102" s="2644"/>
      <c r="BU102" s="2644"/>
      <c r="BV102" s="2644"/>
      <c r="BW102" s="2644"/>
      <c r="BX102" s="2644"/>
      <c r="BY102" s="2644"/>
      <c r="BZ102" s="2644"/>
      <c r="CA102" s="2644"/>
      <c r="CB102" s="2645"/>
      <c r="CC102" s="799"/>
      <c r="CD102" s="2597"/>
      <c r="CE102" s="2597"/>
      <c r="CF102" s="2597"/>
      <c r="CG102" s="2597"/>
      <c r="CH102" s="2597"/>
      <c r="CI102" s="2597"/>
      <c r="CJ102" s="2597"/>
      <c r="CK102" s="2597"/>
      <c r="CL102" s="2597"/>
      <c r="CM102" s="2597"/>
      <c r="CN102" s="2597"/>
      <c r="CO102" s="2597"/>
      <c r="CP102" s="2597"/>
      <c r="CQ102" s="2597"/>
      <c r="CR102" s="2597"/>
      <c r="CS102" s="2597"/>
      <c r="CT102" s="2597"/>
      <c r="CU102" s="2597"/>
      <c r="CV102" s="799"/>
      <c r="CW102" s="2597"/>
      <c r="CX102" s="2597"/>
      <c r="CY102" s="2597"/>
      <c r="CZ102" s="2597"/>
      <c r="DA102" s="2597"/>
      <c r="DB102" s="2597"/>
      <c r="DC102" s="2597"/>
      <c r="DD102" s="2597"/>
      <c r="DE102" s="2597"/>
      <c r="DF102" s="2597"/>
      <c r="DG102" s="2597"/>
      <c r="DH102" s="2597"/>
      <c r="DI102" s="2597"/>
      <c r="DJ102" s="2597"/>
      <c r="DK102" s="2597"/>
      <c r="DL102" s="2597"/>
      <c r="DM102" s="2597"/>
      <c r="DN102" s="2597"/>
      <c r="DO102" s="799"/>
    </row>
    <row r="103" spans="1:119" ht="17.25" customHeight="1" x14ac:dyDescent="0.2">
      <c r="A103" s="799"/>
      <c r="B103" s="2604"/>
      <c r="C103" s="2605"/>
      <c r="D103" s="2605"/>
      <c r="E103" s="2606"/>
      <c r="F103" s="2613" t="str">
        <f t="shared" ref="F103:F108" si="144">+F81</f>
        <v xml:space="preserve">5. Preparación del terreno                            </v>
      </c>
      <c r="G103" s="2614"/>
      <c r="H103" s="840" t="str">
        <f>+CRONOGRAMA!C54</f>
        <v>Has</v>
      </c>
      <c r="I103" s="841">
        <f>+CRONOGRAMA!$E$54+CRONOGRAMA!$I$54+CRONOGRAMA!$M$54</f>
        <v>0</v>
      </c>
      <c r="J103" s="868">
        <v>0</v>
      </c>
      <c r="K103" s="843" t="e">
        <f>J103/I103</f>
        <v>#DIV/0!</v>
      </c>
      <c r="L103" s="1077" t="str">
        <f t="shared" ref="L103:L108" si="145">+IF(I103=J103,"x",0)</f>
        <v>x</v>
      </c>
      <c r="M103" s="1078">
        <f t="shared" ref="M103:M108" si="146">+IF(L103="x",0,IF(J103&gt;0,"x",0))</f>
        <v>0</v>
      </c>
      <c r="N103" s="1079">
        <f t="shared" ref="N103:N108" si="147">+IF(L103="x",0,IF(M103="x",0,"x"))</f>
        <v>0</v>
      </c>
      <c r="O103" s="2615"/>
      <c r="P103" s="2616"/>
      <c r="Q103" s="2616"/>
      <c r="R103" s="2616"/>
      <c r="S103" s="2616"/>
      <c r="T103" s="2616"/>
      <c r="U103" s="2616"/>
      <c r="V103" s="2616"/>
      <c r="W103" s="2617"/>
      <c r="X103" s="799"/>
      <c r="Y103" s="2613" t="str">
        <f t="shared" ref="Y103:Y122" si="148">+Y81</f>
        <v xml:space="preserve">5. Preparación del terreno                            </v>
      </c>
      <c r="Z103" s="2614"/>
      <c r="AA103" s="840" t="str">
        <f>+AA81</f>
        <v>Has</v>
      </c>
      <c r="AB103" s="841">
        <f>IF((I103-J103)=0,CRONOGRAMA!Q54+CRONOGRAMA!U54+CRONOGRAMA!Y54,CRONOGRAMA!Q54+CRONOGRAMA!U54+CRONOGRAMA!Y54+Seguimiento!I103-Seguimiento!J103)</f>
        <v>0</v>
      </c>
      <c r="AC103" s="868"/>
      <c r="AD103" s="843" t="e">
        <f>AC103/AB103</f>
        <v>#DIV/0!</v>
      </c>
      <c r="AE103" s="1077" t="str">
        <f t="shared" ref="AE103:AE108" si="149">+IF(AB103=AC103,"x",0)</f>
        <v>x</v>
      </c>
      <c r="AF103" s="1078">
        <f t="shared" ref="AF103:AF108" si="150">+IF(AE103="x",0,IF(AC103&gt;0,"x",0))</f>
        <v>0</v>
      </c>
      <c r="AG103" s="1079">
        <f t="shared" ref="AG103:AG108" si="151">+IF(AE103="x",0,IF(AF103="x",0,"x"))</f>
        <v>0</v>
      </c>
      <c r="AH103" s="2615"/>
      <c r="AI103" s="2616"/>
      <c r="AJ103" s="2616"/>
      <c r="AK103" s="2616"/>
      <c r="AL103" s="2616"/>
      <c r="AM103" s="2616"/>
      <c r="AN103" s="2616"/>
      <c r="AO103" s="2616"/>
      <c r="AP103" s="2617"/>
      <c r="AQ103" s="799"/>
      <c r="AR103" s="2613" t="str">
        <f t="shared" ref="AR103:AR122" si="152">+AR81</f>
        <v xml:space="preserve">5. Preparación del terreno                            </v>
      </c>
      <c r="AS103" s="2614"/>
      <c r="AT103" s="840" t="str">
        <f>+AT81</f>
        <v>Has</v>
      </c>
      <c r="AU103" s="841">
        <f>IF((AB103-AC103)=0,CRONOGRAMA!AC54+CRONOGRAMA!AG54+CRONOGRAMA!AK54,CRONOGRAMA!AC54+CRONOGRAMA!AG54+CRONOGRAMA!AK54+Seguimiento!AB103-Seguimiento!AC103)</f>
        <v>0</v>
      </c>
      <c r="AV103" s="868"/>
      <c r="AW103" s="843" t="e">
        <f>AV103/AU103</f>
        <v>#DIV/0!</v>
      </c>
      <c r="AX103" s="1077" t="str">
        <f t="shared" ref="AX103:AX108" si="153">+IF(AU103=AV103,"x",0)</f>
        <v>x</v>
      </c>
      <c r="AY103" s="1078">
        <f t="shared" ref="AY103:AY108" si="154">+IF(AX103="x",0,IF(AV103&gt;0,"x",0))</f>
        <v>0</v>
      </c>
      <c r="AZ103" s="1079">
        <f t="shared" ref="AZ103:AZ108" si="155">+IF(AX103="x",0,IF(AY103="x",0,"x"))</f>
        <v>0</v>
      </c>
      <c r="BA103" s="2615"/>
      <c r="BB103" s="2616"/>
      <c r="BC103" s="2616"/>
      <c r="BD103" s="2616"/>
      <c r="BE103" s="2616"/>
      <c r="BF103" s="2616"/>
      <c r="BG103" s="2616"/>
      <c r="BH103" s="2616"/>
      <c r="BI103" s="2617"/>
      <c r="BJ103" s="799"/>
      <c r="BK103" s="2613" t="str">
        <f t="shared" ref="BK103:BK122" si="156">+BK81</f>
        <v xml:space="preserve">5. Preparación del terreno                            </v>
      </c>
      <c r="BL103" s="2614"/>
      <c r="BM103" s="840" t="str">
        <f>+BM81</f>
        <v>Has</v>
      </c>
      <c r="BN103" s="841">
        <f>IF((AU103-AV103)=0,CRONOGRAMA!AO54+CRONOGRAMA!AS54+CRONOGRAMA!AW54,CRONOGRAMA!AO54+CRONOGRAMA!AS54+CRONOGRAMA!AW54+AU103-AV103)</f>
        <v>0</v>
      </c>
      <c r="BO103" s="868"/>
      <c r="BP103" s="843" t="e">
        <f>BO103/BN103</f>
        <v>#DIV/0!</v>
      </c>
      <c r="BQ103" s="1077" t="str">
        <f t="shared" ref="BQ103:BQ108" si="157">+IF(BN103=BO103,"x",0)</f>
        <v>x</v>
      </c>
      <c r="BR103" s="1078">
        <f t="shared" ref="BR103:BR108" si="158">+IF(BQ103="x",0,IF(BO103&gt;0,"x",0))</f>
        <v>0</v>
      </c>
      <c r="BS103" s="1079">
        <f t="shared" ref="BS103:BS108" si="159">+IF(BQ103="x",0,IF(BR103="x",0,"x"))</f>
        <v>0</v>
      </c>
      <c r="BT103" s="2615"/>
      <c r="BU103" s="2616"/>
      <c r="BV103" s="2616"/>
      <c r="BW103" s="2616"/>
      <c r="BX103" s="2616"/>
      <c r="BY103" s="2616"/>
      <c r="BZ103" s="2616"/>
      <c r="CA103" s="2616"/>
      <c r="CB103" s="2617"/>
      <c r="CC103" s="799"/>
      <c r="CD103" s="2620"/>
      <c r="CE103" s="2620"/>
      <c r="CF103" s="847"/>
      <c r="CG103" s="848"/>
      <c r="CH103" s="869"/>
      <c r="CI103" s="850"/>
      <c r="CJ103" s="851"/>
      <c r="CK103" s="851"/>
      <c r="CL103" s="851"/>
      <c r="CM103" s="2621"/>
      <c r="CN103" s="2621"/>
      <c r="CO103" s="2621"/>
      <c r="CP103" s="2621"/>
      <c r="CQ103" s="2621"/>
      <c r="CR103" s="2621"/>
      <c r="CS103" s="2621"/>
      <c r="CT103" s="2621"/>
      <c r="CU103" s="2621"/>
      <c r="CV103" s="799"/>
      <c r="CW103" s="2620"/>
      <c r="CX103" s="2620"/>
      <c r="CY103" s="847"/>
      <c r="CZ103" s="848"/>
      <c r="DA103" s="869"/>
      <c r="DB103" s="850"/>
      <c r="DC103" s="851"/>
      <c r="DD103" s="851"/>
      <c r="DE103" s="851"/>
      <c r="DF103" s="2621"/>
      <c r="DG103" s="2621"/>
      <c r="DH103" s="2621"/>
      <c r="DI103" s="2621"/>
      <c r="DJ103" s="2621"/>
      <c r="DK103" s="2621"/>
      <c r="DL103" s="2621"/>
      <c r="DM103" s="2621"/>
      <c r="DN103" s="2621"/>
      <c r="DO103" s="799"/>
    </row>
    <row r="104" spans="1:119" ht="17.25" customHeight="1" x14ac:dyDescent="0.2">
      <c r="A104" s="799"/>
      <c r="B104" s="2604"/>
      <c r="C104" s="2605"/>
      <c r="D104" s="2605"/>
      <c r="E104" s="2606"/>
      <c r="F104" s="2613" t="str">
        <f t="shared" si="144"/>
        <v xml:space="preserve">6. Plantación (Siembra)                               </v>
      </c>
      <c r="G104" s="2614"/>
      <c r="H104" s="840" t="str">
        <f>+CRONOGRAMA!C55</f>
        <v>Has</v>
      </c>
      <c r="I104" s="841">
        <f>+CRONOGRAMA!$E$55+CRONOGRAMA!$I$55+CRONOGRAMA!$M$55</f>
        <v>0</v>
      </c>
      <c r="J104" s="868">
        <v>0</v>
      </c>
      <c r="K104" s="843" t="e">
        <f t="shared" ref="K104:K112" si="160">J104/I104</f>
        <v>#DIV/0!</v>
      </c>
      <c r="L104" s="1077" t="str">
        <f t="shared" si="145"/>
        <v>x</v>
      </c>
      <c r="M104" s="1078">
        <f t="shared" si="146"/>
        <v>0</v>
      </c>
      <c r="N104" s="1079">
        <f t="shared" si="147"/>
        <v>0</v>
      </c>
      <c r="O104" s="2615"/>
      <c r="P104" s="2616"/>
      <c r="Q104" s="2616"/>
      <c r="R104" s="2616"/>
      <c r="S104" s="2616"/>
      <c r="T104" s="2616"/>
      <c r="U104" s="2616"/>
      <c r="V104" s="2616"/>
      <c r="W104" s="2617"/>
      <c r="X104" s="799"/>
      <c r="Y104" s="2613" t="str">
        <f t="shared" si="148"/>
        <v xml:space="preserve">6. Plantación (Siembra)                               </v>
      </c>
      <c r="Z104" s="2614"/>
      <c r="AA104" s="840" t="str">
        <f>+AA82</f>
        <v>Has</v>
      </c>
      <c r="AB104" s="841">
        <f>IF((I104-J104)=0,CRONOGRAMA!Q55+CRONOGRAMA!U55+CRONOGRAMA!Y55,CRONOGRAMA!Q55+CRONOGRAMA!U55+CRONOGRAMA!Y55+Seguimiento!I104-Seguimiento!J104)</f>
        <v>0</v>
      </c>
      <c r="AC104" s="868"/>
      <c r="AD104" s="843" t="e">
        <f t="shared" ref="AD104:AD112" si="161">AC104/AB104</f>
        <v>#DIV/0!</v>
      </c>
      <c r="AE104" s="1077" t="str">
        <f t="shared" si="149"/>
        <v>x</v>
      </c>
      <c r="AF104" s="1078">
        <f t="shared" si="150"/>
        <v>0</v>
      </c>
      <c r="AG104" s="1079">
        <f t="shared" si="151"/>
        <v>0</v>
      </c>
      <c r="AH104" s="2615"/>
      <c r="AI104" s="2616"/>
      <c r="AJ104" s="2616"/>
      <c r="AK104" s="2616"/>
      <c r="AL104" s="2616"/>
      <c r="AM104" s="2616"/>
      <c r="AN104" s="2616"/>
      <c r="AO104" s="2616"/>
      <c r="AP104" s="2617"/>
      <c r="AQ104" s="799"/>
      <c r="AR104" s="2613" t="str">
        <f t="shared" si="152"/>
        <v xml:space="preserve">6. Plantación (Siembra)                               </v>
      </c>
      <c r="AS104" s="2614"/>
      <c r="AT104" s="840" t="str">
        <f>+AT82</f>
        <v>Has</v>
      </c>
      <c r="AU104" s="841">
        <f>IF((AB104-AC104)=0,CRONOGRAMA!AC55+CRONOGRAMA!AG55+CRONOGRAMA!AK55,CRONOGRAMA!AC55+CRONOGRAMA!AG55+CRONOGRAMA!AK55+Seguimiento!AB104-Seguimiento!AC104)</f>
        <v>0</v>
      </c>
      <c r="AV104" s="868"/>
      <c r="AW104" s="843" t="e">
        <f t="shared" ref="AW104:AW112" si="162">AV104/AU104</f>
        <v>#DIV/0!</v>
      </c>
      <c r="AX104" s="1077" t="str">
        <f t="shared" si="153"/>
        <v>x</v>
      </c>
      <c r="AY104" s="1078">
        <f t="shared" si="154"/>
        <v>0</v>
      </c>
      <c r="AZ104" s="1079">
        <f t="shared" si="155"/>
        <v>0</v>
      </c>
      <c r="BA104" s="2615"/>
      <c r="BB104" s="2616"/>
      <c r="BC104" s="2616"/>
      <c r="BD104" s="2616"/>
      <c r="BE104" s="2616"/>
      <c r="BF104" s="2616"/>
      <c r="BG104" s="2616"/>
      <c r="BH104" s="2616"/>
      <c r="BI104" s="2617"/>
      <c r="BJ104" s="799"/>
      <c r="BK104" s="2613" t="str">
        <f t="shared" si="156"/>
        <v xml:space="preserve">6. Plantación (Siembra)                               </v>
      </c>
      <c r="BL104" s="2614"/>
      <c r="BM104" s="840" t="str">
        <f>+BM82</f>
        <v>Has</v>
      </c>
      <c r="BN104" s="841">
        <f>IF((AU104-AV104)=0,CRONOGRAMA!AO55+CRONOGRAMA!AS55+CRONOGRAMA!AW55,CRONOGRAMA!AO55+CRONOGRAMA!AS55+CRONOGRAMA!AW55+AU104-AV104)</f>
        <v>0</v>
      </c>
      <c r="BO104" s="868"/>
      <c r="BP104" s="843" t="e">
        <f t="shared" ref="BP104:BP112" si="163">BO104/BN104</f>
        <v>#DIV/0!</v>
      </c>
      <c r="BQ104" s="1077" t="str">
        <f t="shared" si="157"/>
        <v>x</v>
      </c>
      <c r="BR104" s="1078">
        <f t="shared" si="158"/>
        <v>0</v>
      </c>
      <c r="BS104" s="1079">
        <f t="shared" si="159"/>
        <v>0</v>
      </c>
      <c r="BT104" s="2615"/>
      <c r="BU104" s="2616"/>
      <c r="BV104" s="2616"/>
      <c r="BW104" s="2616"/>
      <c r="BX104" s="2616"/>
      <c r="BY104" s="2616"/>
      <c r="BZ104" s="2616"/>
      <c r="CA104" s="2616"/>
      <c r="CB104" s="2617"/>
      <c r="CC104" s="799"/>
      <c r="CD104" s="2620"/>
      <c r="CE104" s="2620"/>
      <c r="CF104" s="847"/>
      <c r="CG104" s="848"/>
      <c r="CH104" s="869"/>
      <c r="CI104" s="850"/>
      <c r="CJ104" s="851"/>
      <c r="CK104" s="851"/>
      <c r="CL104" s="851"/>
      <c r="CM104" s="2621"/>
      <c r="CN104" s="2621"/>
      <c r="CO104" s="2621"/>
      <c r="CP104" s="2621"/>
      <c r="CQ104" s="2621"/>
      <c r="CR104" s="2621"/>
      <c r="CS104" s="2621"/>
      <c r="CT104" s="2621"/>
      <c r="CU104" s="2621"/>
      <c r="CV104" s="799"/>
      <c r="CW104" s="2620"/>
      <c r="CX104" s="2620"/>
      <c r="CY104" s="847"/>
      <c r="CZ104" s="848"/>
      <c r="DA104" s="869"/>
      <c r="DB104" s="850"/>
      <c r="DC104" s="851"/>
      <c r="DD104" s="851"/>
      <c r="DE104" s="851"/>
      <c r="DF104" s="2621"/>
      <c r="DG104" s="2621"/>
      <c r="DH104" s="2621"/>
      <c r="DI104" s="2621"/>
      <c r="DJ104" s="2621"/>
      <c r="DK104" s="2621"/>
      <c r="DL104" s="2621"/>
      <c r="DM104" s="2621"/>
      <c r="DN104" s="2621"/>
      <c r="DO104" s="799"/>
    </row>
    <row r="105" spans="1:119" ht="17.25" customHeight="1" x14ac:dyDescent="0.2">
      <c r="A105" s="799"/>
      <c r="B105" s="2604"/>
      <c r="C105" s="2605"/>
      <c r="D105" s="2605"/>
      <c r="E105" s="2606"/>
      <c r="F105" s="2613" t="str">
        <f t="shared" si="144"/>
        <v xml:space="preserve">7. Fertilización y Control Fitosa.                   </v>
      </c>
      <c r="G105" s="2614"/>
      <c r="H105" s="885" t="str">
        <f>+CRONOGRAMA!C56</f>
        <v>Has</v>
      </c>
      <c r="I105" s="841">
        <f>+CRONOGRAMA!$E$56+CRONOGRAMA!$I$56+CRONOGRAMA!$M$56</f>
        <v>0</v>
      </c>
      <c r="J105" s="868">
        <v>0</v>
      </c>
      <c r="K105" s="843" t="e">
        <f t="shared" si="160"/>
        <v>#DIV/0!</v>
      </c>
      <c r="L105" s="1077" t="str">
        <f t="shared" si="145"/>
        <v>x</v>
      </c>
      <c r="M105" s="1078">
        <f t="shared" si="146"/>
        <v>0</v>
      </c>
      <c r="N105" s="1079">
        <f t="shared" si="147"/>
        <v>0</v>
      </c>
      <c r="O105" s="2615"/>
      <c r="P105" s="2616"/>
      <c r="Q105" s="2616"/>
      <c r="R105" s="2616"/>
      <c r="S105" s="2616"/>
      <c r="T105" s="2616"/>
      <c r="U105" s="2616"/>
      <c r="V105" s="2616"/>
      <c r="W105" s="2617"/>
      <c r="X105" s="799"/>
      <c r="Y105" s="2613" t="str">
        <f t="shared" si="148"/>
        <v xml:space="preserve">7. Fertilización y Control Fitosa.                   </v>
      </c>
      <c r="Z105" s="2614"/>
      <c r="AA105" s="885" t="str">
        <f>+AA83</f>
        <v>Has</v>
      </c>
      <c r="AB105" s="841">
        <f>IF((I105-J105)=0,CRONOGRAMA!Q56+CRONOGRAMA!U56+CRONOGRAMA!Y56,CRONOGRAMA!Q56+CRONOGRAMA!U56+CRONOGRAMA!Y56+Seguimiento!I105-Seguimiento!J105)</f>
        <v>0</v>
      </c>
      <c r="AC105" s="868"/>
      <c r="AD105" s="843" t="e">
        <f t="shared" si="161"/>
        <v>#DIV/0!</v>
      </c>
      <c r="AE105" s="1077" t="str">
        <f t="shared" si="149"/>
        <v>x</v>
      </c>
      <c r="AF105" s="1078">
        <f t="shared" si="150"/>
        <v>0</v>
      </c>
      <c r="AG105" s="1079">
        <f t="shared" si="151"/>
        <v>0</v>
      </c>
      <c r="AH105" s="2615"/>
      <c r="AI105" s="2616"/>
      <c r="AJ105" s="2616"/>
      <c r="AK105" s="2616"/>
      <c r="AL105" s="2616"/>
      <c r="AM105" s="2616"/>
      <c r="AN105" s="2616"/>
      <c r="AO105" s="2616"/>
      <c r="AP105" s="2617"/>
      <c r="AQ105" s="799"/>
      <c r="AR105" s="2613" t="str">
        <f t="shared" si="152"/>
        <v xml:space="preserve">7. Fertilización y Control Fitosa.                   </v>
      </c>
      <c r="AS105" s="2614"/>
      <c r="AT105" s="885" t="str">
        <f>+AT83</f>
        <v>Has</v>
      </c>
      <c r="AU105" s="841">
        <f>IF((AB105-AC105)=0,CRONOGRAMA!AC56+CRONOGRAMA!AG56+CRONOGRAMA!AK56,CRONOGRAMA!AC56+CRONOGRAMA!AG56+CRONOGRAMA!AK56+Seguimiento!AB105-Seguimiento!AC105)</f>
        <v>0</v>
      </c>
      <c r="AV105" s="868"/>
      <c r="AW105" s="843" t="e">
        <f t="shared" si="162"/>
        <v>#DIV/0!</v>
      </c>
      <c r="AX105" s="1077" t="str">
        <f t="shared" si="153"/>
        <v>x</v>
      </c>
      <c r="AY105" s="1078">
        <f t="shared" si="154"/>
        <v>0</v>
      </c>
      <c r="AZ105" s="1079">
        <f t="shared" si="155"/>
        <v>0</v>
      </c>
      <c r="BA105" s="2615"/>
      <c r="BB105" s="2616"/>
      <c r="BC105" s="2616"/>
      <c r="BD105" s="2616"/>
      <c r="BE105" s="2616"/>
      <c r="BF105" s="2616"/>
      <c r="BG105" s="2616"/>
      <c r="BH105" s="2616"/>
      <c r="BI105" s="2617"/>
      <c r="BJ105" s="799"/>
      <c r="BK105" s="2613" t="str">
        <f t="shared" si="156"/>
        <v xml:space="preserve">7. Fertilización y Control Fitosa.                   </v>
      </c>
      <c r="BL105" s="2614"/>
      <c r="BM105" s="885" t="str">
        <f>+BM83</f>
        <v>Has</v>
      </c>
      <c r="BN105" s="841">
        <f>IF((AU105-AV105)=0,CRONOGRAMA!AO56+CRONOGRAMA!AS56+CRONOGRAMA!AW56,CRONOGRAMA!AO56+CRONOGRAMA!AS56+CRONOGRAMA!AW56+AU105-AV105)</f>
        <v>0</v>
      </c>
      <c r="BO105" s="868"/>
      <c r="BP105" s="843" t="e">
        <f t="shared" si="163"/>
        <v>#DIV/0!</v>
      </c>
      <c r="BQ105" s="1077" t="str">
        <f t="shared" si="157"/>
        <v>x</v>
      </c>
      <c r="BR105" s="1078">
        <f t="shared" si="158"/>
        <v>0</v>
      </c>
      <c r="BS105" s="1079">
        <f t="shared" si="159"/>
        <v>0</v>
      </c>
      <c r="BT105" s="2615"/>
      <c r="BU105" s="2616"/>
      <c r="BV105" s="2616"/>
      <c r="BW105" s="2616"/>
      <c r="BX105" s="2616"/>
      <c r="BY105" s="2616"/>
      <c r="BZ105" s="2616"/>
      <c r="CA105" s="2616"/>
      <c r="CB105" s="2617"/>
      <c r="CC105" s="799"/>
      <c r="CD105" s="2620"/>
      <c r="CE105" s="2620"/>
      <c r="CF105" s="847"/>
      <c r="CG105" s="848"/>
      <c r="CH105" s="869"/>
      <c r="CI105" s="850"/>
      <c r="CJ105" s="851"/>
      <c r="CK105" s="851"/>
      <c r="CL105" s="851"/>
      <c r="CM105" s="2621"/>
      <c r="CN105" s="2621"/>
      <c r="CO105" s="2621"/>
      <c r="CP105" s="2621"/>
      <c r="CQ105" s="2621"/>
      <c r="CR105" s="2621"/>
      <c r="CS105" s="2621"/>
      <c r="CT105" s="2621"/>
      <c r="CU105" s="2621"/>
      <c r="CV105" s="799"/>
      <c r="CW105" s="2620"/>
      <c r="CX105" s="2620"/>
      <c r="CY105" s="847"/>
      <c r="CZ105" s="848"/>
      <c r="DA105" s="869"/>
      <c r="DB105" s="850"/>
      <c r="DC105" s="851"/>
      <c r="DD105" s="851"/>
      <c r="DE105" s="851"/>
      <c r="DF105" s="2621"/>
      <c r="DG105" s="2621"/>
      <c r="DH105" s="2621"/>
      <c r="DI105" s="2621"/>
      <c r="DJ105" s="2621"/>
      <c r="DK105" s="2621"/>
      <c r="DL105" s="2621"/>
      <c r="DM105" s="2621"/>
      <c r="DN105" s="2621"/>
      <c r="DO105" s="799"/>
    </row>
    <row r="106" spans="1:119" ht="17.25" customHeight="1" x14ac:dyDescent="0.2">
      <c r="A106" s="799"/>
      <c r="B106" s="2604"/>
      <c r="C106" s="2605"/>
      <c r="D106" s="2605"/>
      <c r="E106" s="2606"/>
      <c r="F106" s="2613" t="str">
        <f t="shared" si="144"/>
        <v xml:space="preserve">8. Reposición (material vegetal)                 </v>
      </c>
      <c r="G106" s="2614"/>
      <c r="H106" s="885" t="str">
        <f>+CRONOGRAMA!C57</f>
        <v>Plántulas</v>
      </c>
      <c r="I106" s="841">
        <f>+CRONOGRAMA!$E$57+CRONOGRAMA!$I$57+CRONOGRAMA!$M$57</f>
        <v>0</v>
      </c>
      <c r="J106" s="868">
        <v>0</v>
      </c>
      <c r="K106" s="843" t="e">
        <f t="shared" si="160"/>
        <v>#DIV/0!</v>
      </c>
      <c r="L106" s="1077" t="str">
        <f t="shared" si="145"/>
        <v>x</v>
      </c>
      <c r="M106" s="1078">
        <f t="shared" si="146"/>
        <v>0</v>
      </c>
      <c r="N106" s="1079">
        <f t="shared" si="147"/>
        <v>0</v>
      </c>
      <c r="O106" s="2615"/>
      <c r="P106" s="2616"/>
      <c r="Q106" s="2616"/>
      <c r="R106" s="2616"/>
      <c r="S106" s="2616"/>
      <c r="T106" s="2616"/>
      <c r="U106" s="2616"/>
      <c r="V106" s="2616"/>
      <c r="W106" s="2617"/>
      <c r="X106" s="799"/>
      <c r="Y106" s="2613" t="str">
        <f t="shared" si="148"/>
        <v xml:space="preserve">8. Reposición (material vegetal)                 </v>
      </c>
      <c r="Z106" s="2614"/>
      <c r="AA106" s="885" t="str">
        <f>+AA84</f>
        <v>Plántulas</v>
      </c>
      <c r="AB106" s="841">
        <f>IF((I106-J106)=0,CRONOGRAMA!Q57+CRONOGRAMA!U57+CRONOGRAMA!Y57,CRONOGRAMA!Q57+CRONOGRAMA!U57+CRONOGRAMA!Y57+Seguimiento!I106-Seguimiento!J106)</f>
        <v>0</v>
      </c>
      <c r="AC106" s="868"/>
      <c r="AD106" s="843" t="e">
        <f t="shared" si="161"/>
        <v>#DIV/0!</v>
      </c>
      <c r="AE106" s="1077" t="str">
        <f t="shared" si="149"/>
        <v>x</v>
      </c>
      <c r="AF106" s="1078">
        <f t="shared" si="150"/>
        <v>0</v>
      </c>
      <c r="AG106" s="1079">
        <f t="shared" si="151"/>
        <v>0</v>
      </c>
      <c r="AH106" s="2615"/>
      <c r="AI106" s="2616"/>
      <c r="AJ106" s="2616"/>
      <c r="AK106" s="2616"/>
      <c r="AL106" s="2616"/>
      <c r="AM106" s="2616"/>
      <c r="AN106" s="2616"/>
      <c r="AO106" s="2616"/>
      <c r="AP106" s="2617"/>
      <c r="AQ106" s="799"/>
      <c r="AR106" s="2613" t="str">
        <f t="shared" si="152"/>
        <v xml:space="preserve">8. Reposición (material vegetal)                 </v>
      </c>
      <c r="AS106" s="2614"/>
      <c r="AT106" s="885" t="str">
        <f>+AT84</f>
        <v>Plántulas</v>
      </c>
      <c r="AU106" s="841">
        <f>IF((AB106-AC106)=0,CRONOGRAMA!AC57+CRONOGRAMA!AG57+CRONOGRAMA!AK57,CRONOGRAMA!AC57+CRONOGRAMA!AG57+CRONOGRAMA!AK57+Seguimiento!AB106-Seguimiento!AC106)</f>
        <v>0</v>
      </c>
      <c r="AV106" s="868"/>
      <c r="AW106" s="843" t="e">
        <f t="shared" si="162"/>
        <v>#DIV/0!</v>
      </c>
      <c r="AX106" s="1077" t="str">
        <f t="shared" si="153"/>
        <v>x</v>
      </c>
      <c r="AY106" s="1078">
        <f t="shared" si="154"/>
        <v>0</v>
      </c>
      <c r="AZ106" s="1079">
        <f t="shared" si="155"/>
        <v>0</v>
      </c>
      <c r="BA106" s="2615"/>
      <c r="BB106" s="2616"/>
      <c r="BC106" s="2616"/>
      <c r="BD106" s="2616"/>
      <c r="BE106" s="2616"/>
      <c r="BF106" s="2616"/>
      <c r="BG106" s="2616"/>
      <c r="BH106" s="2616"/>
      <c r="BI106" s="2617"/>
      <c r="BJ106" s="799"/>
      <c r="BK106" s="2613" t="str">
        <f t="shared" si="156"/>
        <v xml:space="preserve">8. Reposición (material vegetal)                 </v>
      </c>
      <c r="BL106" s="2614"/>
      <c r="BM106" s="885" t="str">
        <f>+BM84</f>
        <v>Plántulas</v>
      </c>
      <c r="BN106" s="841">
        <f>IF((AU106-AV106)=0,CRONOGRAMA!AO57+CRONOGRAMA!AS57+CRONOGRAMA!AW57,CRONOGRAMA!AO57+CRONOGRAMA!AS57+CRONOGRAMA!AW57+AU106-AV106)</f>
        <v>0</v>
      </c>
      <c r="BO106" s="868"/>
      <c r="BP106" s="843" t="e">
        <f t="shared" si="163"/>
        <v>#DIV/0!</v>
      </c>
      <c r="BQ106" s="1077" t="str">
        <f t="shared" si="157"/>
        <v>x</v>
      </c>
      <c r="BR106" s="1078">
        <f t="shared" si="158"/>
        <v>0</v>
      </c>
      <c r="BS106" s="1079">
        <f t="shared" si="159"/>
        <v>0</v>
      </c>
      <c r="BT106" s="2615"/>
      <c r="BU106" s="2616"/>
      <c r="BV106" s="2616"/>
      <c r="BW106" s="2616"/>
      <c r="BX106" s="2616"/>
      <c r="BY106" s="2616"/>
      <c r="BZ106" s="2616"/>
      <c r="CA106" s="2616"/>
      <c r="CB106" s="2617"/>
      <c r="CC106" s="799"/>
      <c r="CD106" s="2620"/>
      <c r="CE106" s="2620"/>
      <c r="CF106" s="847"/>
      <c r="CG106" s="848"/>
      <c r="CH106" s="869"/>
      <c r="CI106" s="850"/>
      <c r="CJ106" s="851"/>
      <c r="CK106" s="851"/>
      <c r="CL106" s="851"/>
      <c r="CM106" s="2621"/>
      <c r="CN106" s="2621"/>
      <c r="CO106" s="2621"/>
      <c r="CP106" s="2621"/>
      <c r="CQ106" s="2621"/>
      <c r="CR106" s="2621"/>
      <c r="CS106" s="2621"/>
      <c r="CT106" s="2621"/>
      <c r="CU106" s="2621"/>
      <c r="CV106" s="799"/>
      <c r="CW106" s="2620"/>
      <c r="CX106" s="2620"/>
      <c r="CY106" s="847"/>
      <c r="CZ106" s="848"/>
      <c r="DA106" s="869"/>
      <c r="DB106" s="850"/>
      <c r="DC106" s="851"/>
      <c r="DD106" s="851"/>
      <c r="DE106" s="851"/>
      <c r="DF106" s="2621"/>
      <c r="DG106" s="2621"/>
      <c r="DH106" s="2621"/>
      <c r="DI106" s="2621"/>
      <c r="DJ106" s="2621"/>
      <c r="DK106" s="2621"/>
      <c r="DL106" s="2621"/>
      <c r="DM106" s="2621"/>
      <c r="DN106" s="2621"/>
      <c r="DO106" s="799"/>
    </row>
    <row r="107" spans="1:119" ht="17.25" customHeight="1" x14ac:dyDescent="0.2">
      <c r="A107" s="799"/>
      <c r="B107" s="2604"/>
      <c r="C107" s="2605"/>
      <c r="D107" s="2605"/>
      <c r="E107" s="2606"/>
      <c r="F107" s="2613" t="str">
        <f t="shared" si="144"/>
        <v xml:space="preserve">9. Limpias                                                    </v>
      </c>
      <c r="G107" s="2614"/>
      <c r="H107" s="885" t="str">
        <f>+CRONOGRAMA!C58</f>
        <v>Has</v>
      </c>
      <c r="I107" s="841">
        <f>+CRONOGRAMA!$E$58+CRONOGRAMA!$I$58+CRONOGRAMA!$M$58</f>
        <v>0</v>
      </c>
      <c r="J107" s="868"/>
      <c r="K107" s="843" t="e">
        <f t="shared" si="160"/>
        <v>#DIV/0!</v>
      </c>
      <c r="L107" s="1077" t="str">
        <f t="shared" si="145"/>
        <v>x</v>
      </c>
      <c r="M107" s="1078">
        <f t="shared" si="146"/>
        <v>0</v>
      </c>
      <c r="N107" s="1079">
        <f t="shared" si="147"/>
        <v>0</v>
      </c>
      <c r="O107" s="2615"/>
      <c r="P107" s="2616"/>
      <c r="Q107" s="2616"/>
      <c r="R107" s="2616"/>
      <c r="S107" s="2616"/>
      <c r="T107" s="2616"/>
      <c r="U107" s="2616"/>
      <c r="V107" s="2616"/>
      <c r="W107" s="2617"/>
      <c r="X107" s="799"/>
      <c r="Y107" s="2613" t="str">
        <f t="shared" si="148"/>
        <v xml:space="preserve">9. Limpias                                                    </v>
      </c>
      <c r="Z107" s="2614"/>
      <c r="AA107" s="885" t="str">
        <f>+AA85</f>
        <v>Has</v>
      </c>
      <c r="AB107" s="841">
        <f>IF((I107-J107)=0,CRONOGRAMA!Q58+CRONOGRAMA!U58+CRONOGRAMA!Y58,CRONOGRAMA!Q58+CRONOGRAMA!U58+CRONOGRAMA!Y58+Seguimiento!I107-Seguimiento!J107)</f>
        <v>0</v>
      </c>
      <c r="AC107" s="868"/>
      <c r="AD107" s="843" t="e">
        <f t="shared" si="161"/>
        <v>#DIV/0!</v>
      </c>
      <c r="AE107" s="1077" t="str">
        <f t="shared" si="149"/>
        <v>x</v>
      </c>
      <c r="AF107" s="1078">
        <f t="shared" si="150"/>
        <v>0</v>
      </c>
      <c r="AG107" s="1079">
        <f t="shared" si="151"/>
        <v>0</v>
      </c>
      <c r="AH107" s="2615"/>
      <c r="AI107" s="2616"/>
      <c r="AJ107" s="2616"/>
      <c r="AK107" s="2616"/>
      <c r="AL107" s="2616"/>
      <c r="AM107" s="2616"/>
      <c r="AN107" s="2616"/>
      <c r="AO107" s="2616"/>
      <c r="AP107" s="2617"/>
      <c r="AQ107" s="799"/>
      <c r="AR107" s="2613" t="str">
        <f t="shared" si="152"/>
        <v xml:space="preserve">9. Limpias                                                    </v>
      </c>
      <c r="AS107" s="2614"/>
      <c r="AT107" s="885" t="str">
        <f t="shared" ref="AT107:AT108" si="164">+AT85</f>
        <v>Has</v>
      </c>
      <c r="AU107" s="841">
        <f>IF((AB107-AC107)=0,CRONOGRAMA!AC58+CRONOGRAMA!AG58+CRONOGRAMA!AK58,CRONOGRAMA!AC58+CRONOGRAMA!AG58+CRONOGRAMA!AK58+Seguimiento!AB107-Seguimiento!AC107)</f>
        <v>0</v>
      </c>
      <c r="AV107" s="868"/>
      <c r="AW107" s="843" t="e">
        <f t="shared" si="162"/>
        <v>#DIV/0!</v>
      </c>
      <c r="AX107" s="1077" t="str">
        <f t="shared" si="153"/>
        <v>x</v>
      </c>
      <c r="AY107" s="1078">
        <f t="shared" si="154"/>
        <v>0</v>
      </c>
      <c r="AZ107" s="1079">
        <f t="shared" si="155"/>
        <v>0</v>
      </c>
      <c r="BA107" s="2615"/>
      <c r="BB107" s="2616"/>
      <c r="BC107" s="2616"/>
      <c r="BD107" s="2616"/>
      <c r="BE107" s="2616"/>
      <c r="BF107" s="2616"/>
      <c r="BG107" s="2616"/>
      <c r="BH107" s="2616"/>
      <c r="BI107" s="2617"/>
      <c r="BJ107" s="799"/>
      <c r="BK107" s="2613" t="str">
        <f t="shared" si="156"/>
        <v xml:space="preserve">9. Limpias                                                    </v>
      </c>
      <c r="BL107" s="2614"/>
      <c r="BM107" s="885" t="str">
        <f t="shared" ref="BM107:BM108" si="165">+BM85</f>
        <v>Has</v>
      </c>
      <c r="BN107" s="841">
        <f>IF((AU107-AV107)=0,CRONOGRAMA!AO58+CRONOGRAMA!AS58+CRONOGRAMA!AW58,CRONOGRAMA!AO58+CRONOGRAMA!AS58+CRONOGRAMA!AW58+AU107-AV107)</f>
        <v>0</v>
      </c>
      <c r="BO107" s="868"/>
      <c r="BP107" s="843" t="e">
        <f t="shared" si="163"/>
        <v>#DIV/0!</v>
      </c>
      <c r="BQ107" s="1077" t="str">
        <f t="shared" si="157"/>
        <v>x</v>
      </c>
      <c r="BR107" s="1078">
        <f t="shared" si="158"/>
        <v>0</v>
      </c>
      <c r="BS107" s="1079">
        <f t="shared" si="159"/>
        <v>0</v>
      </c>
      <c r="BT107" s="2615"/>
      <c r="BU107" s="2616"/>
      <c r="BV107" s="2616"/>
      <c r="BW107" s="2616"/>
      <c r="BX107" s="2616"/>
      <c r="BY107" s="2616"/>
      <c r="BZ107" s="2616"/>
      <c r="CA107" s="2616"/>
      <c r="CB107" s="2617"/>
      <c r="CC107" s="799"/>
      <c r="CD107" s="2620"/>
      <c r="CE107" s="2620"/>
      <c r="CF107" s="847"/>
      <c r="CG107" s="848"/>
      <c r="CH107" s="869"/>
      <c r="CI107" s="850"/>
      <c r="CJ107" s="851"/>
      <c r="CK107" s="851"/>
      <c r="CL107" s="851"/>
      <c r="CM107" s="2621"/>
      <c r="CN107" s="2621"/>
      <c r="CO107" s="2621"/>
      <c r="CP107" s="2621"/>
      <c r="CQ107" s="2621"/>
      <c r="CR107" s="2621"/>
      <c r="CS107" s="2621"/>
      <c r="CT107" s="2621"/>
      <c r="CU107" s="2621"/>
      <c r="CV107" s="799"/>
      <c r="CW107" s="2620"/>
      <c r="CX107" s="2620"/>
      <c r="CY107" s="847"/>
      <c r="CZ107" s="848"/>
      <c r="DA107" s="869"/>
      <c r="DB107" s="850"/>
      <c r="DC107" s="851"/>
      <c r="DD107" s="851"/>
      <c r="DE107" s="851"/>
      <c r="DF107" s="2621"/>
      <c r="DG107" s="2621"/>
      <c r="DH107" s="2621"/>
      <c r="DI107" s="2621"/>
      <c r="DJ107" s="2621"/>
      <c r="DK107" s="2621"/>
      <c r="DL107" s="2621"/>
      <c r="DM107" s="2621"/>
      <c r="DN107" s="2621"/>
      <c r="DO107" s="799"/>
    </row>
    <row r="108" spans="1:119" ht="17.25" customHeight="1" thickBot="1" x14ac:dyDescent="0.25">
      <c r="A108" s="799"/>
      <c r="B108" s="2604"/>
      <c r="C108" s="2605"/>
      <c r="D108" s="2605"/>
      <c r="E108" s="2606"/>
      <c r="F108" s="2613" t="str">
        <f t="shared" si="144"/>
        <v xml:space="preserve">10. Pago de Mano de obra                      </v>
      </c>
      <c r="G108" s="2614"/>
      <c r="H108" s="840" t="str">
        <f>+CRONOGRAMA!C59</f>
        <v>Valor  $</v>
      </c>
      <c r="I108" s="841">
        <f>+CRONOGRAMA!$E$59+CRONOGRAMA!$I$59+CRONOGRAMA!$M$59</f>
        <v>0</v>
      </c>
      <c r="J108" s="868">
        <v>0</v>
      </c>
      <c r="K108" s="843" t="e">
        <f t="shared" si="160"/>
        <v>#DIV/0!</v>
      </c>
      <c r="L108" s="1080" t="str">
        <f t="shared" si="145"/>
        <v>x</v>
      </c>
      <c r="M108" s="1081">
        <f t="shared" si="146"/>
        <v>0</v>
      </c>
      <c r="N108" s="1082">
        <f t="shared" si="147"/>
        <v>0</v>
      </c>
      <c r="O108" s="2615"/>
      <c r="P108" s="2616"/>
      <c r="Q108" s="2616"/>
      <c r="R108" s="2616"/>
      <c r="S108" s="2616"/>
      <c r="T108" s="2616"/>
      <c r="U108" s="2616"/>
      <c r="V108" s="2616"/>
      <c r="W108" s="2617"/>
      <c r="X108" s="799"/>
      <c r="Y108" s="2613" t="str">
        <f t="shared" si="148"/>
        <v xml:space="preserve">10. Pago de Mano de obra                      </v>
      </c>
      <c r="Z108" s="2614"/>
      <c r="AA108" s="840" t="str">
        <f t="shared" ref="AA108:AA117" si="166">+AA86</f>
        <v>Valor  $</v>
      </c>
      <c r="AB108" s="841">
        <f>IF((I108-J108)=0,CRONOGRAMA!Q59+CRONOGRAMA!U59+CRONOGRAMA!Y59,CRONOGRAMA!Q59+CRONOGRAMA!U59+CRONOGRAMA!Y59+Seguimiento!I108-Seguimiento!J108)</f>
        <v>0</v>
      </c>
      <c r="AC108" s="868"/>
      <c r="AD108" s="843" t="e">
        <f t="shared" si="161"/>
        <v>#DIV/0!</v>
      </c>
      <c r="AE108" s="1080" t="str">
        <f t="shared" si="149"/>
        <v>x</v>
      </c>
      <c r="AF108" s="1081">
        <f t="shared" si="150"/>
        <v>0</v>
      </c>
      <c r="AG108" s="1082">
        <f t="shared" si="151"/>
        <v>0</v>
      </c>
      <c r="AH108" s="2615"/>
      <c r="AI108" s="2616"/>
      <c r="AJ108" s="2616"/>
      <c r="AK108" s="2616"/>
      <c r="AL108" s="2616"/>
      <c r="AM108" s="2616"/>
      <c r="AN108" s="2616"/>
      <c r="AO108" s="2616"/>
      <c r="AP108" s="2617"/>
      <c r="AQ108" s="799"/>
      <c r="AR108" s="2613" t="str">
        <f t="shared" si="152"/>
        <v xml:space="preserve">10. Pago de Mano de obra                      </v>
      </c>
      <c r="AS108" s="2614"/>
      <c r="AT108" s="840" t="str">
        <f t="shared" si="164"/>
        <v>Valor  $</v>
      </c>
      <c r="AU108" s="841">
        <f>IF((AB108-AC108)=0,CRONOGRAMA!AC59+CRONOGRAMA!AG59+CRONOGRAMA!AK59,CRONOGRAMA!AC59+CRONOGRAMA!AG59+CRONOGRAMA!AK59+Seguimiento!AB108-Seguimiento!AC108)</f>
        <v>0</v>
      </c>
      <c r="AV108" s="868"/>
      <c r="AW108" s="843" t="e">
        <f t="shared" si="162"/>
        <v>#DIV/0!</v>
      </c>
      <c r="AX108" s="1080" t="str">
        <f t="shared" si="153"/>
        <v>x</v>
      </c>
      <c r="AY108" s="1081">
        <f t="shared" si="154"/>
        <v>0</v>
      </c>
      <c r="AZ108" s="1082">
        <f t="shared" si="155"/>
        <v>0</v>
      </c>
      <c r="BA108" s="2615"/>
      <c r="BB108" s="2616"/>
      <c r="BC108" s="2616"/>
      <c r="BD108" s="2616"/>
      <c r="BE108" s="2616"/>
      <c r="BF108" s="2616"/>
      <c r="BG108" s="2616"/>
      <c r="BH108" s="2616"/>
      <c r="BI108" s="2617"/>
      <c r="BJ108" s="799"/>
      <c r="BK108" s="2613" t="str">
        <f t="shared" si="156"/>
        <v xml:space="preserve">10. Pago de Mano de obra                      </v>
      </c>
      <c r="BL108" s="2614"/>
      <c r="BM108" s="840" t="str">
        <f t="shared" si="165"/>
        <v>Valor  $</v>
      </c>
      <c r="BN108" s="841">
        <f>IF((AU108-AV108)=0,CRONOGRAMA!AO59+CRONOGRAMA!AS59+CRONOGRAMA!AW59,CRONOGRAMA!AO59+CRONOGRAMA!AS59+CRONOGRAMA!AW59+AU108-AV108)</f>
        <v>0</v>
      </c>
      <c r="BO108" s="868"/>
      <c r="BP108" s="843" t="e">
        <f t="shared" si="163"/>
        <v>#DIV/0!</v>
      </c>
      <c r="BQ108" s="1080" t="str">
        <f t="shared" si="157"/>
        <v>x</v>
      </c>
      <c r="BR108" s="1081">
        <f t="shared" si="158"/>
        <v>0</v>
      </c>
      <c r="BS108" s="1082">
        <f t="shared" si="159"/>
        <v>0</v>
      </c>
      <c r="BT108" s="2615"/>
      <c r="BU108" s="2616"/>
      <c r="BV108" s="2616"/>
      <c r="BW108" s="2616"/>
      <c r="BX108" s="2616"/>
      <c r="BY108" s="2616"/>
      <c r="BZ108" s="2616"/>
      <c r="CA108" s="2616"/>
      <c r="CB108" s="2617"/>
      <c r="CC108" s="799"/>
      <c r="CD108" s="2620"/>
      <c r="CE108" s="2620"/>
      <c r="CF108" s="847"/>
      <c r="CG108" s="848"/>
      <c r="CH108" s="869"/>
      <c r="CI108" s="850"/>
      <c r="CJ108" s="851"/>
      <c r="CK108" s="851"/>
      <c r="CL108" s="851"/>
      <c r="CM108" s="2621"/>
      <c r="CN108" s="2621"/>
      <c r="CO108" s="2621"/>
      <c r="CP108" s="2621"/>
      <c r="CQ108" s="2621"/>
      <c r="CR108" s="2621"/>
      <c r="CS108" s="2621"/>
      <c r="CT108" s="2621"/>
      <c r="CU108" s="2621"/>
      <c r="CV108" s="799"/>
      <c r="CW108" s="2620"/>
      <c r="CX108" s="2620"/>
      <c r="CY108" s="847"/>
      <c r="CZ108" s="848"/>
      <c r="DA108" s="869"/>
      <c r="DB108" s="850"/>
      <c r="DC108" s="851"/>
      <c r="DD108" s="851"/>
      <c r="DE108" s="851"/>
      <c r="DF108" s="2621"/>
      <c r="DG108" s="2621"/>
      <c r="DH108" s="2621"/>
      <c r="DI108" s="2621"/>
      <c r="DJ108" s="2621"/>
      <c r="DK108" s="2621"/>
      <c r="DL108" s="2621"/>
      <c r="DM108" s="2621"/>
      <c r="DN108" s="2621"/>
      <c r="DO108" s="799"/>
    </row>
    <row r="109" spans="1:119" ht="0.6" customHeight="1" thickTop="1" x14ac:dyDescent="0.2">
      <c r="A109" s="799"/>
      <c r="B109" s="2604"/>
      <c r="C109" s="2605"/>
      <c r="D109" s="2605"/>
      <c r="E109" s="2606"/>
      <c r="F109" s="2613"/>
      <c r="G109" s="2614"/>
      <c r="H109" s="840"/>
      <c r="I109" s="841"/>
      <c r="J109" s="868"/>
      <c r="K109" s="843" t="e">
        <f t="shared" si="160"/>
        <v>#DIV/0!</v>
      </c>
      <c r="L109" s="1077"/>
      <c r="M109" s="1078"/>
      <c r="N109" s="1079"/>
      <c r="O109" s="2615"/>
      <c r="P109" s="2616"/>
      <c r="Q109" s="2616"/>
      <c r="R109" s="2616"/>
      <c r="S109" s="2616"/>
      <c r="T109" s="2616"/>
      <c r="U109" s="2616"/>
      <c r="V109" s="2616"/>
      <c r="W109" s="2617"/>
      <c r="X109" s="799"/>
      <c r="Y109" s="2613">
        <f t="shared" si="148"/>
        <v>0</v>
      </c>
      <c r="Z109" s="2614"/>
      <c r="AA109" s="840">
        <f t="shared" si="166"/>
        <v>0</v>
      </c>
      <c r="AB109" s="841">
        <f t="shared" ref="AB109:AB122" si="167">+I109-J109</f>
        <v>0</v>
      </c>
      <c r="AC109" s="868"/>
      <c r="AD109" s="843" t="e">
        <f t="shared" si="161"/>
        <v>#DIV/0!</v>
      </c>
      <c r="AE109" s="1077"/>
      <c r="AF109" s="1078"/>
      <c r="AG109" s="1079"/>
      <c r="AH109" s="2615"/>
      <c r="AI109" s="2616"/>
      <c r="AJ109" s="2616"/>
      <c r="AK109" s="2616"/>
      <c r="AL109" s="2616"/>
      <c r="AM109" s="2616"/>
      <c r="AN109" s="2616"/>
      <c r="AO109" s="2616"/>
      <c r="AP109" s="2617"/>
      <c r="AQ109" s="799"/>
      <c r="AR109" s="2613">
        <f t="shared" si="152"/>
        <v>0</v>
      </c>
      <c r="AS109" s="2614"/>
      <c r="AT109" s="840">
        <f t="shared" ref="AT109:AT117" si="168">+AT87</f>
        <v>0</v>
      </c>
      <c r="AU109" s="841">
        <f>IF((AB109-AC109)=0,CRONOGRAMA!AC60+CRONOGRAMA!AG60+CRONOGRAMA!AH60,CRONOGRAMA!AC60+CRONOGRAMA!AG60+CRONOGRAMA!AH60+Seguimiento!AB109-Seguimiento!AC109)</f>
        <v>0</v>
      </c>
      <c r="AV109" s="868"/>
      <c r="AW109" s="843" t="e">
        <f t="shared" si="162"/>
        <v>#DIV/0!</v>
      </c>
      <c r="AX109" s="844"/>
      <c r="AY109" s="845"/>
      <c r="AZ109" s="846"/>
      <c r="BA109" s="2615"/>
      <c r="BB109" s="2616"/>
      <c r="BC109" s="2616"/>
      <c r="BD109" s="2616"/>
      <c r="BE109" s="2616"/>
      <c r="BF109" s="2616"/>
      <c r="BG109" s="2616"/>
      <c r="BH109" s="2616"/>
      <c r="BI109" s="2617"/>
      <c r="BJ109" s="799"/>
      <c r="BK109" s="2613">
        <f t="shared" si="156"/>
        <v>0</v>
      </c>
      <c r="BL109" s="2614"/>
      <c r="BM109" s="840">
        <f t="shared" ref="BM109:BM117" si="169">+BM87</f>
        <v>0</v>
      </c>
      <c r="BN109" s="841">
        <f>IF((AU109-AV109)=0,CRONOGRAMA!AV60+CRONOGRAMA!AZ60+CRONOGRAMA!BA60,CRONOGRAMA!AV60+CRONOGRAMA!AZ60+CRONOGRAMA!BA60+Seguimiento!AU109-Seguimiento!AV109)</f>
        <v>0</v>
      </c>
      <c r="BO109" s="868"/>
      <c r="BP109" s="843" t="e">
        <f t="shared" si="163"/>
        <v>#DIV/0!</v>
      </c>
      <c r="BQ109" s="1077"/>
      <c r="BR109" s="1078"/>
      <c r="BS109" s="1079"/>
      <c r="BT109" s="2615"/>
      <c r="BU109" s="2616"/>
      <c r="BV109" s="2616"/>
      <c r="BW109" s="2616"/>
      <c r="BX109" s="2616"/>
      <c r="BY109" s="2616"/>
      <c r="BZ109" s="2616"/>
      <c r="CA109" s="2616"/>
      <c r="CB109" s="2617"/>
      <c r="CC109" s="799"/>
      <c r="CD109" s="2620"/>
      <c r="CE109" s="2620"/>
      <c r="CF109" s="847"/>
      <c r="CG109" s="848"/>
      <c r="CH109" s="869"/>
      <c r="CI109" s="850"/>
      <c r="CJ109" s="851"/>
      <c r="CK109" s="851"/>
      <c r="CL109" s="851"/>
      <c r="CM109" s="2621"/>
      <c r="CN109" s="2621"/>
      <c r="CO109" s="2621"/>
      <c r="CP109" s="2621"/>
      <c r="CQ109" s="2621"/>
      <c r="CR109" s="2621"/>
      <c r="CS109" s="2621"/>
      <c r="CT109" s="2621"/>
      <c r="CU109" s="2621"/>
      <c r="CV109" s="799"/>
      <c r="CW109" s="2620"/>
      <c r="CX109" s="2620"/>
      <c r="CY109" s="847"/>
      <c r="CZ109" s="848"/>
      <c r="DA109" s="869"/>
      <c r="DB109" s="850"/>
      <c r="DC109" s="851"/>
      <c r="DD109" s="851"/>
      <c r="DE109" s="851"/>
      <c r="DF109" s="2621"/>
      <c r="DG109" s="2621"/>
      <c r="DH109" s="2621"/>
      <c r="DI109" s="2621"/>
      <c r="DJ109" s="2621"/>
      <c r="DK109" s="2621"/>
      <c r="DL109" s="2621"/>
      <c r="DM109" s="2621"/>
      <c r="DN109" s="2621"/>
      <c r="DO109" s="799"/>
    </row>
    <row r="110" spans="1:119" ht="0.6" customHeight="1" x14ac:dyDescent="0.2">
      <c r="A110" s="799"/>
      <c r="B110" s="2604"/>
      <c r="C110" s="2605"/>
      <c r="D110" s="2605"/>
      <c r="E110" s="2606"/>
      <c r="F110" s="2613"/>
      <c r="G110" s="2614"/>
      <c r="H110" s="840"/>
      <c r="I110" s="866"/>
      <c r="J110" s="868"/>
      <c r="K110" s="843" t="e">
        <f t="shared" si="160"/>
        <v>#DIV/0!</v>
      </c>
      <c r="L110" s="1077"/>
      <c r="M110" s="1078"/>
      <c r="N110" s="1079"/>
      <c r="O110" s="2615"/>
      <c r="P110" s="2616"/>
      <c r="Q110" s="2616"/>
      <c r="R110" s="2616"/>
      <c r="S110" s="2616"/>
      <c r="T110" s="2616"/>
      <c r="U110" s="2616"/>
      <c r="V110" s="2616"/>
      <c r="W110" s="2617"/>
      <c r="X110" s="799"/>
      <c r="Y110" s="2613">
        <f t="shared" si="148"/>
        <v>0</v>
      </c>
      <c r="Z110" s="2614"/>
      <c r="AA110" s="840">
        <f t="shared" si="166"/>
        <v>0</v>
      </c>
      <c r="AB110" s="866">
        <f t="shared" si="167"/>
        <v>0</v>
      </c>
      <c r="AC110" s="868"/>
      <c r="AD110" s="843" t="e">
        <f t="shared" si="161"/>
        <v>#DIV/0!</v>
      </c>
      <c r="AE110" s="1077"/>
      <c r="AF110" s="1078"/>
      <c r="AG110" s="1079"/>
      <c r="AH110" s="2615"/>
      <c r="AI110" s="2616"/>
      <c r="AJ110" s="2616"/>
      <c r="AK110" s="2616"/>
      <c r="AL110" s="2616"/>
      <c r="AM110" s="2616"/>
      <c r="AN110" s="2616"/>
      <c r="AO110" s="2616"/>
      <c r="AP110" s="2617"/>
      <c r="AQ110" s="799"/>
      <c r="AR110" s="2613">
        <f t="shared" si="152"/>
        <v>0</v>
      </c>
      <c r="AS110" s="2614"/>
      <c r="AT110" s="840">
        <f t="shared" si="168"/>
        <v>0</v>
      </c>
      <c r="AU110" s="866">
        <f>IF((AB110-AC110)=0,CRONOGRAMA!AC61+CRONOGRAMA!AG61+CRONOGRAMA!AH61,CRONOGRAMA!AC61+CRONOGRAMA!AG61+CRONOGRAMA!AH61+Seguimiento!AB110-Seguimiento!AC110)</f>
        <v>0</v>
      </c>
      <c r="AV110" s="868"/>
      <c r="AW110" s="843" t="e">
        <f t="shared" si="162"/>
        <v>#DIV/0!</v>
      </c>
      <c r="AX110" s="844"/>
      <c r="AY110" s="845"/>
      <c r="AZ110" s="846"/>
      <c r="BA110" s="2615"/>
      <c r="BB110" s="2616"/>
      <c r="BC110" s="2616"/>
      <c r="BD110" s="2616"/>
      <c r="BE110" s="2616"/>
      <c r="BF110" s="2616"/>
      <c r="BG110" s="2616"/>
      <c r="BH110" s="2616"/>
      <c r="BI110" s="2617"/>
      <c r="BJ110" s="799"/>
      <c r="BK110" s="2613">
        <f t="shared" si="156"/>
        <v>0</v>
      </c>
      <c r="BL110" s="2614"/>
      <c r="BM110" s="840">
        <f t="shared" si="169"/>
        <v>0</v>
      </c>
      <c r="BN110" s="866">
        <f>IF((AU110-AV110)=0,CRONOGRAMA!AV61+CRONOGRAMA!AZ61+CRONOGRAMA!BA61,CRONOGRAMA!AV61+CRONOGRAMA!AZ61+CRONOGRAMA!BA61+Seguimiento!AU110-Seguimiento!AV110)</f>
        <v>0</v>
      </c>
      <c r="BO110" s="868"/>
      <c r="BP110" s="843" t="e">
        <f t="shared" si="163"/>
        <v>#DIV/0!</v>
      </c>
      <c r="BQ110" s="1077"/>
      <c r="BR110" s="1078"/>
      <c r="BS110" s="1079"/>
      <c r="BT110" s="2615"/>
      <c r="BU110" s="2616"/>
      <c r="BV110" s="2616"/>
      <c r="BW110" s="2616"/>
      <c r="BX110" s="2616"/>
      <c r="BY110" s="2616"/>
      <c r="BZ110" s="2616"/>
      <c r="CA110" s="2616"/>
      <c r="CB110" s="2617"/>
      <c r="CC110" s="799"/>
      <c r="CD110" s="2620"/>
      <c r="CE110" s="2620"/>
      <c r="CF110" s="847"/>
      <c r="CG110" s="867"/>
      <c r="CH110" s="869"/>
      <c r="CI110" s="850"/>
      <c r="CJ110" s="851"/>
      <c r="CK110" s="851"/>
      <c r="CL110" s="851"/>
      <c r="CM110" s="2621"/>
      <c r="CN110" s="2621"/>
      <c r="CO110" s="2621"/>
      <c r="CP110" s="2621"/>
      <c r="CQ110" s="2621"/>
      <c r="CR110" s="2621"/>
      <c r="CS110" s="2621"/>
      <c r="CT110" s="2621"/>
      <c r="CU110" s="2621"/>
      <c r="CV110" s="799"/>
      <c r="CW110" s="2620"/>
      <c r="CX110" s="2620"/>
      <c r="CY110" s="847"/>
      <c r="CZ110" s="867"/>
      <c r="DA110" s="869"/>
      <c r="DB110" s="850"/>
      <c r="DC110" s="851"/>
      <c r="DD110" s="851"/>
      <c r="DE110" s="851"/>
      <c r="DF110" s="2621"/>
      <c r="DG110" s="2621"/>
      <c r="DH110" s="2621"/>
      <c r="DI110" s="2621"/>
      <c r="DJ110" s="2621"/>
      <c r="DK110" s="2621"/>
      <c r="DL110" s="2621"/>
      <c r="DM110" s="2621"/>
      <c r="DN110" s="2621"/>
      <c r="DO110" s="799"/>
    </row>
    <row r="111" spans="1:119" ht="0.6" customHeight="1" x14ac:dyDescent="0.2">
      <c r="A111" s="799"/>
      <c r="B111" s="2604"/>
      <c r="C111" s="2605"/>
      <c r="D111" s="2605"/>
      <c r="E111" s="2606"/>
      <c r="F111" s="2613"/>
      <c r="G111" s="2614"/>
      <c r="H111" s="840"/>
      <c r="I111" s="841"/>
      <c r="J111" s="868"/>
      <c r="K111" s="843" t="e">
        <f t="shared" si="160"/>
        <v>#DIV/0!</v>
      </c>
      <c r="L111" s="1077"/>
      <c r="M111" s="1078"/>
      <c r="N111" s="1079"/>
      <c r="O111" s="2615"/>
      <c r="P111" s="2616"/>
      <c r="Q111" s="2616"/>
      <c r="R111" s="2616"/>
      <c r="S111" s="2616"/>
      <c r="T111" s="2616"/>
      <c r="U111" s="2616"/>
      <c r="V111" s="2616"/>
      <c r="W111" s="2617"/>
      <c r="X111" s="799"/>
      <c r="Y111" s="2613">
        <f t="shared" si="148"/>
        <v>0</v>
      </c>
      <c r="Z111" s="2614"/>
      <c r="AA111" s="840">
        <f t="shared" si="166"/>
        <v>0</v>
      </c>
      <c r="AB111" s="841">
        <f t="shared" si="167"/>
        <v>0</v>
      </c>
      <c r="AC111" s="868"/>
      <c r="AD111" s="843" t="e">
        <f t="shared" si="161"/>
        <v>#DIV/0!</v>
      </c>
      <c r="AE111" s="1077"/>
      <c r="AF111" s="1078"/>
      <c r="AG111" s="1079"/>
      <c r="AH111" s="2615"/>
      <c r="AI111" s="2616"/>
      <c r="AJ111" s="2616"/>
      <c r="AK111" s="2616"/>
      <c r="AL111" s="2616"/>
      <c r="AM111" s="2616"/>
      <c r="AN111" s="2616"/>
      <c r="AO111" s="2616"/>
      <c r="AP111" s="2617"/>
      <c r="AQ111" s="799"/>
      <c r="AR111" s="2613">
        <f t="shared" si="152"/>
        <v>0</v>
      </c>
      <c r="AS111" s="2614"/>
      <c r="AT111" s="840">
        <f t="shared" si="168"/>
        <v>0</v>
      </c>
      <c r="AU111" s="841">
        <f>IF((AB111-AC111)=0,CRONOGRAMA!AC62+CRONOGRAMA!AG62+CRONOGRAMA!AH62,CRONOGRAMA!AC62+CRONOGRAMA!AG62+CRONOGRAMA!AH62+Seguimiento!AB111-Seguimiento!AC111)</f>
        <v>0</v>
      </c>
      <c r="AV111" s="868"/>
      <c r="AW111" s="843" t="e">
        <f t="shared" si="162"/>
        <v>#DIV/0!</v>
      </c>
      <c r="AX111" s="844"/>
      <c r="AY111" s="845"/>
      <c r="AZ111" s="846"/>
      <c r="BA111" s="2615"/>
      <c r="BB111" s="2616"/>
      <c r="BC111" s="2616"/>
      <c r="BD111" s="2616"/>
      <c r="BE111" s="2616"/>
      <c r="BF111" s="2616"/>
      <c r="BG111" s="2616"/>
      <c r="BH111" s="2616"/>
      <c r="BI111" s="2617"/>
      <c r="BJ111" s="799"/>
      <c r="BK111" s="2613">
        <f t="shared" si="156"/>
        <v>0</v>
      </c>
      <c r="BL111" s="2614"/>
      <c r="BM111" s="840">
        <f t="shared" si="169"/>
        <v>0</v>
      </c>
      <c r="BN111" s="841">
        <f>IF((AU111-AV111)=0,CRONOGRAMA!AV62+CRONOGRAMA!AZ62+CRONOGRAMA!BA62,CRONOGRAMA!AV62+CRONOGRAMA!AZ62+CRONOGRAMA!BA62+Seguimiento!AU111-Seguimiento!AV111)</f>
        <v>0</v>
      </c>
      <c r="BO111" s="868"/>
      <c r="BP111" s="843" t="e">
        <f t="shared" si="163"/>
        <v>#DIV/0!</v>
      </c>
      <c r="BQ111" s="1077"/>
      <c r="BR111" s="1078"/>
      <c r="BS111" s="1079"/>
      <c r="BT111" s="2615"/>
      <c r="BU111" s="2616"/>
      <c r="BV111" s="2616"/>
      <c r="BW111" s="2616"/>
      <c r="BX111" s="2616"/>
      <c r="BY111" s="2616"/>
      <c r="BZ111" s="2616"/>
      <c r="CA111" s="2616"/>
      <c r="CB111" s="2617"/>
      <c r="CC111" s="799"/>
      <c r="CD111" s="2620"/>
      <c r="CE111" s="2620"/>
      <c r="CF111" s="847"/>
      <c r="CG111" s="848"/>
      <c r="CH111" s="869"/>
      <c r="CI111" s="850"/>
      <c r="CJ111" s="851"/>
      <c r="CK111" s="851"/>
      <c r="CL111" s="851"/>
      <c r="CM111" s="2621"/>
      <c r="CN111" s="2621"/>
      <c r="CO111" s="2621"/>
      <c r="CP111" s="2621"/>
      <c r="CQ111" s="2621"/>
      <c r="CR111" s="2621"/>
      <c r="CS111" s="2621"/>
      <c r="CT111" s="2621"/>
      <c r="CU111" s="2621"/>
      <c r="CV111" s="799"/>
      <c r="CW111" s="2620"/>
      <c r="CX111" s="2620"/>
      <c r="CY111" s="847"/>
      <c r="CZ111" s="848"/>
      <c r="DA111" s="869"/>
      <c r="DB111" s="850"/>
      <c r="DC111" s="851"/>
      <c r="DD111" s="851"/>
      <c r="DE111" s="851"/>
      <c r="DF111" s="2621"/>
      <c r="DG111" s="2621"/>
      <c r="DH111" s="2621"/>
      <c r="DI111" s="2621"/>
      <c r="DJ111" s="2621"/>
      <c r="DK111" s="2621"/>
      <c r="DL111" s="2621"/>
      <c r="DM111" s="2621"/>
      <c r="DN111" s="2621"/>
      <c r="DO111" s="799"/>
    </row>
    <row r="112" spans="1:119" ht="0.6" customHeight="1" x14ac:dyDescent="0.2">
      <c r="A112" s="799"/>
      <c r="B112" s="2604"/>
      <c r="C112" s="2605"/>
      <c r="D112" s="2605"/>
      <c r="E112" s="2606"/>
      <c r="F112" s="2613"/>
      <c r="G112" s="2614"/>
      <c r="H112" s="840"/>
      <c r="I112" s="841"/>
      <c r="J112" s="868"/>
      <c r="K112" s="843" t="e">
        <f t="shared" si="160"/>
        <v>#DIV/0!</v>
      </c>
      <c r="L112" s="1077"/>
      <c r="M112" s="1078"/>
      <c r="N112" s="1079"/>
      <c r="O112" s="2615"/>
      <c r="P112" s="2616"/>
      <c r="Q112" s="2616"/>
      <c r="R112" s="2616"/>
      <c r="S112" s="2616"/>
      <c r="T112" s="2616"/>
      <c r="U112" s="2616"/>
      <c r="V112" s="2616"/>
      <c r="W112" s="2617"/>
      <c r="X112" s="799"/>
      <c r="Y112" s="2613">
        <f t="shared" si="148"/>
        <v>0</v>
      </c>
      <c r="Z112" s="2614"/>
      <c r="AA112" s="840">
        <f t="shared" si="166"/>
        <v>0</v>
      </c>
      <c r="AB112" s="841">
        <f t="shared" si="167"/>
        <v>0</v>
      </c>
      <c r="AC112" s="868"/>
      <c r="AD112" s="843" t="e">
        <f t="shared" si="161"/>
        <v>#DIV/0!</v>
      </c>
      <c r="AE112" s="1077"/>
      <c r="AF112" s="1078"/>
      <c r="AG112" s="1079"/>
      <c r="AH112" s="2615"/>
      <c r="AI112" s="2616"/>
      <c r="AJ112" s="2616"/>
      <c r="AK112" s="2616"/>
      <c r="AL112" s="2616"/>
      <c r="AM112" s="2616"/>
      <c r="AN112" s="2616"/>
      <c r="AO112" s="2616"/>
      <c r="AP112" s="2617"/>
      <c r="AQ112" s="799"/>
      <c r="AR112" s="2613">
        <f t="shared" si="152"/>
        <v>0</v>
      </c>
      <c r="AS112" s="2614"/>
      <c r="AT112" s="840">
        <f t="shared" si="168"/>
        <v>0</v>
      </c>
      <c r="AU112" s="841">
        <f>IF((AB112-AC112)=0,CRONOGRAMA!AC63+CRONOGRAMA!AG63+CRONOGRAMA!AH63,CRONOGRAMA!AC63+CRONOGRAMA!AG63+CRONOGRAMA!AH63+Seguimiento!AB112-Seguimiento!AC112)</f>
        <v>0</v>
      </c>
      <c r="AV112" s="868"/>
      <c r="AW112" s="843" t="e">
        <f t="shared" si="162"/>
        <v>#DIV/0!</v>
      </c>
      <c r="AX112" s="844"/>
      <c r="AY112" s="845"/>
      <c r="AZ112" s="846"/>
      <c r="BA112" s="2615"/>
      <c r="BB112" s="2616"/>
      <c r="BC112" s="2616"/>
      <c r="BD112" s="2616"/>
      <c r="BE112" s="2616"/>
      <c r="BF112" s="2616"/>
      <c r="BG112" s="2616"/>
      <c r="BH112" s="2616"/>
      <c r="BI112" s="2617"/>
      <c r="BJ112" s="799"/>
      <c r="BK112" s="2613">
        <f t="shared" si="156"/>
        <v>0</v>
      </c>
      <c r="BL112" s="2614"/>
      <c r="BM112" s="840">
        <f t="shared" si="169"/>
        <v>0</v>
      </c>
      <c r="BN112" s="841">
        <f>IF((AU112-AV112)=0,CRONOGRAMA!AV63+CRONOGRAMA!AZ63+CRONOGRAMA!BA63,CRONOGRAMA!AV63+CRONOGRAMA!AZ63+CRONOGRAMA!BA63+Seguimiento!AU112-Seguimiento!AV112)</f>
        <v>0</v>
      </c>
      <c r="BO112" s="868"/>
      <c r="BP112" s="843" t="e">
        <f t="shared" si="163"/>
        <v>#DIV/0!</v>
      </c>
      <c r="BQ112" s="1077"/>
      <c r="BR112" s="1078"/>
      <c r="BS112" s="1079"/>
      <c r="BT112" s="2615"/>
      <c r="BU112" s="2616"/>
      <c r="BV112" s="2616"/>
      <c r="BW112" s="2616"/>
      <c r="BX112" s="2616"/>
      <c r="BY112" s="2616"/>
      <c r="BZ112" s="2616"/>
      <c r="CA112" s="2616"/>
      <c r="CB112" s="2617"/>
      <c r="CC112" s="799"/>
      <c r="CD112" s="2620"/>
      <c r="CE112" s="2620"/>
      <c r="CF112" s="847"/>
      <c r="CG112" s="848"/>
      <c r="CH112" s="869"/>
      <c r="CI112" s="850"/>
      <c r="CJ112" s="851"/>
      <c r="CK112" s="851"/>
      <c r="CL112" s="851"/>
      <c r="CM112" s="2621"/>
      <c r="CN112" s="2621"/>
      <c r="CO112" s="2621"/>
      <c r="CP112" s="2621"/>
      <c r="CQ112" s="2621"/>
      <c r="CR112" s="2621"/>
      <c r="CS112" s="2621"/>
      <c r="CT112" s="2621"/>
      <c r="CU112" s="2621"/>
      <c r="CV112" s="799"/>
      <c r="CW112" s="2620"/>
      <c r="CX112" s="2620"/>
      <c r="CY112" s="847"/>
      <c r="CZ112" s="848"/>
      <c r="DA112" s="869"/>
      <c r="DB112" s="850"/>
      <c r="DC112" s="851"/>
      <c r="DD112" s="851"/>
      <c r="DE112" s="851"/>
      <c r="DF112" s="2621"/>
      <c r="DG112" s="2621"/>
      <c r="DH112" s="2621"/>
      <c r="DI112" s="2621"/>
      <c r="DJ112" s="2621"/>
      <c r="DK112" s="2621"/>
      <c r="DL112" s="2621"/>
      <c r="DM112" s="2621"/>
      <c r="DN112" s="2621"/>
      <c r="DO112" s="799"/>
    </row>
    <row r="113" spans="1:119" ht="0.6" customHeight="1" x14ac:dyDescent="0.2">
      <c r="A113" s="799"/>
      <c r="B113" s="2604"/>
      <c r="C113" s="2605"/>
      <c r="D113" s="2605"/>
      <c r="E113" s="2606"/>
      <c r="F113" s="2613"/>
      <c r="G113" s="2614"/>
      <c r="H113" s="840"/>
      <c r="I113" s="841"/>
      <c r="J113" s="868"/>
      <c r="K113" s="843" t="e">
        <f>J113/I113</f>
        <v>#DIV/0!</v>
      </c>
      <c r="L113" s="1077"/>
      <c r="M113" s="1078"/>
      <c r="N113" s="1079"/>
      <c r="O113" s="2615"/>
      <c r="P113" s="2616"/>
      <c r="Q113" s="2616"/>
      <c r="R113" s="2616"/>
      <c r="S113" s="2616"/>
      <c r="T113" s="2616"/>
      <c r="U113" s="2616"/>
      <c r="V113" s="2616"/>
      <c r="W113" s="2617"/>
      <c r="X113" s="799"/>
      <c r="Y113" s="2613">
        <f t="shared" si="148"/>
        <v>0</v>
      </c>
      <c r="Z113" s="2614"/>
      <c r="AA113" s="840">
        <f t="shared" si="166"/>
        <v>0</v>
      </c>
      <c r="AB113" s="841"/>
      <c r="AC113" s="868"/>
      <c r="AD113" s="843" t="e">
        <f>AC113/AB113</f>
        <v>#DIV/0!</v>
      </c>
      <c r="AE113" s="1077"/>
      <c r="AF113" s="1078"/>
      <c r="AG113" s="1079"/>
      <c r="AH113" s="2615"/>
      <c r="AI113" s="2616"/>
      <c r="AJ113" s="2616"/>
      <c r="AK113" s="2616"/>
      <c r="AL113" s="2616"/>
      <c r="AM113" s="2616"/>
      <c r="AN113" s="2616"/>
      <c r="AO113" s="2616"/>
      <c r="AP113" s="2617"/>
      <c r="AQ113" s="799"/>
      <c r="AR113" s="2613">
        <f t="shared" si="152"/>
        <v>0</v>
      </c>
      <c r="AS113" s="2614"/>
      <c r="AT113" s="840">
        <f t="shared" si="168"/>
        <v>0</v>
      </c>
      <c r="AU113" s="841">
        <f>IF((AB113-AC113)=0,CRONOGRAMA!AC64+CRONOGRAMA!AG64+CRONOGRAMA!AH64,CRONOGRAMA!AC64+CRONOGRAMA!AG64+CRONOGRAMA!AH64+Seguimiento!AB113-Seguimiento!AC113)</f>
        <v>0</v>
      </c>
      <c r="AV113" s="868"/>
      <c r="AW113" s="843" t="e">
        <f>AV113/AU113</f>
        <v>#DIV/0!</v>
      </c>
      <c r="AX113" s="844"/>
      <c r="AY113" s="845"/>
      <c r="AZ113" s="846"/>
      <c r="BA113" s="2615"/>
      <c r="BB113" s="2616"/>
      <c r="BC113" s="2616"/>
      <c r="BD113" s="2616"/>
      <c r="BE113" s="2616"/>
      <c r="BF113" s="2616"/>
      <c r="BG113" s="2616"/>
      <c r="BH113" s="2616"/>
      <c r="BI113" s="2617"/>
      <c r="BJ113" s="799"/>
      <c r="BK113" s="2613">
        <f t="shared" si="156"/>
        <v>0</v>
      </c>
      <c r="BL113" s="2614"/>
      <c r="BM113" s="840">
        <f t="shared" si="169"/>
        <v>0</v>
      </c>
      <c r="BN113" s="841">
        <f>IF((AU113-AV113)=0,CRONOGRAMA!AV64+CRONOGRAMA!AZ64+CRONOGRAMA!BA64,CRONOGRAMA!AV64+CRONOGRAMA!AZ64+CRONOGRAMA!BA64+Seguimiento!AU113-Seguimiento!AV113)</f>
        <v>0</v>
      </c>
      <c r="BO113" s="868"/>
      <c r="BP113" s="843" t="e">
        <f>BO113/BN113</f>
        <v>#DIV/0!</v>
      </c>
      <c r="BQ113" s="1077"/>
      <c r="BR113" s="1078"/>
      <c r="BS113" s="1079"/>
      <c r="BT113" s="2615"/>
      <c r="BU113" s="2616"/>
      <c r="BV113" s="2616"/>
      <c r="BW113" s="2616"/>
      <c r="BX113" s="2616"/>
      <c r="BY113" s="2616"/>
      <c r="BZ113" s="2616"/>
      <c r="CA113" s="2616"/>
      <c r="CB113" s="2617"/>
      <c r="CC113" s="799"/>
      <c r="CD113" s="2620"/>
      <c r="CE113" s="2620"/>
      <c r="CF113" s="847"/>
      <c r="CG113" s="848"/>
      <c r="CH113" s="869"/>
      <c r="CI113" s="850"/>
      <c r="CJ113" s="851"/>
      <c r="CK113" s="851"/>
      <c r="CL113" s="851"/>
      <c r="CM113" s="2621"/>
      <c r="CN113" s="2621"/>
      <c r="CO113" s="2621"/>
      <c r="CP113" s="2621"/>
      <c r="CQ113" s="2621"/>
      <c r="CR113" s="2621"/>
      <c r="CS113" s="2621"/>
      <c r="CT113" s="2621"/>
      <c r="CU113" s="2621"/>
      <c r="CV113" s="799"/>
      <c r="CW113" s="2620"/>
      <c r="CX113" s="2620"/>
      <c r="CY113" s="847"/>
      <c r="CZ113" s="848"/>
      <c r="DA113" s="869"/>
      <c r="DB113" s="850"/>
      <c r="DC113" s="851"/>
      <c r="DD113" s="851"/>
      <c r="DE113" s="851"/>
      <c r="DF113" s="2621"/>
      <c r="DG113" s="2621"/>
      <c r="DH113" s="2621"/>
      <c r="DI113" s="2621"/>
      <c r="DJ113" s="2621"/>
      <c r="DK113" s="2621"/>
      <c r="DL113" s="2621"/>
      <c r="DM113" s="2621"/>
      <c r="DN113" s="2621"/>
      <c r="DO113" s="799"/>
    </row>
    <row r="114" spans="1:119" ht="0.6" customHeight="1" x14ac:dyDescent="0.2">
      <c r="A114" s="799"/>
      <c r="B114" s="2604"/>
      <c r="C114" s="2605"/>
      <c r="D114" s="2605"/>
      <c r="E114" s="2606"/>
      <c r="F114" s="2613"/>
      <c r="G114" s="2614"/>
      <c r="H114" s="840"/>
      <c r="I114" s="841"/>
      <c r="J114" s="868"/>
      <c r="K114" s="843" t="e">
        <f t="shared" ref="K114:K122" si="170">J114/I114</f>
        <v>#DIV/0!</v>
      </c>
      <c r="L114" s="1077"/>
      <c r="M114" s="1078"/>
      <c r="N114" s="1079"/>
      <c r="O114" s="2615"/>
      <c r="P114" s="2616"/>
      <c r="Q114" s="2616"/>
      <c r="R114" s="2616"/>
      <c r="S114" s="2616"/>
      <c r="T114" s="2616"/>
      <c r="U114" s="2616"/>
      <c r="V114" s="2616"/>
      <c r="W114" s="2617"/>
      <c r="X114" s="799"/>
      <c r="Y114" s="2613">
        <f t="shared" si="148"/>
        <v>0</v>
      </c>
      <c r="Z114" s="2614"/>
      <c r="AA114" s="840">
        <f t="shared" si="166"/>
        <v>0</v>
      </c>
      <c r="AB114" s="841">
        <f t="shared" si="167"/>
        <v>0</v>
      </c>
      <c r="AC114" s="868"/>
      <c r="AD114" s="843" t="e">
        <f t="shared" ref="AD114:AD122" si="171">AC114/AB114</f>
        <v>#DIV/0!</v>
      </c>
      <c r="AE114" s="1077"/>
      <c r="AF114" s="1078"/>
      <c r="AG114" s="1079"/>
      <c r="AH114" s="2615"/>
      <c r="AI114" s="2616"/>
      <c r="AJ114" s="2616"/>
      <c r="AK114" s="2616"/>
      <c r="AL114" s="2616"/>
      <c r="AM114" s="2616"/>
      <c r="AN114" s="2616"/>
      <c r="AO114" s="2616"/>
      <c r="AP114" s="2617"/>
      <c r="AQ114" s="799"/>
      <c r="AR114" s="2613">
        <f t="shared" si="152"/>
        <v>0</v>
      </c>
      <c r="AS114" s="2614"/>
      <c r="AT114" s="840">
        <f t="shared" si="168"/>
        <v>0</v>
      </c>
      <c r="AU114" s="841">
        <f>IF((AB114-AC114)=0,CRONOGRAMA!AC65+CRONOGRAMA!AG65+CRONOGRAMA!AH65,CRONOGRAMA!AC65+CRONOGRAMA!AG65+CRONOGRAMA!AH65+Seguimiento!AB114-Seguimiento!AC114)</f>
        <v>0</v>
      </c>
      <c r="AV114" s="868"/>
      <c r="AW114" s="843" t="e">
        <f t="shared" ref="AW114:AW122" si="172">AV114/AU114</f>
        <v>#DIV/0!</v>
      </c>
      <c r="AX114" s="844"/>
      <c r="AY114" s="845"/>
      <c r="AZ114" s="846"/>
      <c r="BA114" s="2615"/>
      <c r="BB114" s="2616"/>
      <c r="BC114" s="2616"/>
      <c r="BD114" s="2616"/>
      <c r="BE114" s="2616"/>
      <c r="BF114" s="2616"/>
      <c r="BG114" s="2616"/>
      <c r="BH114" s="2616"/>
      <c r="BI114" s="2617"/>
      <c r="BJ114" s="799"/>
      <c r="BK114" s="2613">
        <f t="shared" si="156"/>
        <v>0</v>
      </c>
      <c r="BL114" s="2614"/>
      <c r="BM114" s="840">
        <f t="shared" si="169"/>
        <v>0</v>
      </c>
      <c r="BN114" s="841">
        <f>IF((AU114-AV114)=0,CRONOGRAMA!AV65+CRONOGRAMA!AZ65+CRONOGRAMA!BA65,CRONOGRAMA!AV65+CRONOGRAMA!AZ65+CRONOGRAMA!BA65+Seguimiento!AU114-Seguimiento!AV114)</f>
        <v>0</v>
      </c>
      <c r="BO114" s="868"/>
      <c r="BP114" s="843" t="e">
        <f t="shared" ref="BP114:BP122" si="173">BO114/BN114</f>
        <v>#DIV/0!</v>
      </c>
      <c r="BQ114" s="1077"/>
      <c r="BR114" s="1078"/>
      <c r="BS114" s="1079"/>
      <c r="BT114" s="2615"/>
      <c r="BU114" s="2616"/>
      <c r="BV114" s="2616"/>
      <c r="BW114" s="2616"/>
      <c r="BX114" s="2616"/>
      <c r="BY114" s="2616"/>
      <c r="BZ114" s="2616"/>
      <c r="CA114" s="2616"/>
      <c r="CB114" s="2617"/>
      <c r="CC114" s="799"/>
      <c r="CD114" s="2620"/>
      <c r="CE114" s="2620"/>
      <c r="CF114" s="847"/>
      <c r="CG114" s="848"/>
      <c r="CH114" s="869"/>
      <c r="CI114" s="850"/>
      <c r="CJ114" s="851"/>
      <c r="CK114" s="851"/>
      <c r="CL114" s="851"/>
      <c r="CM114" s="2621"/>
      <c r="CN114" s="2621"/>
      <c r="CO114" s="2621"/>
      <c r="CP114" s="2621"/>
      <c r="CQ114" s="2621"/>
      <c r="CR114" s="2621"/>
      <c r="CS114" s="2621"/>
      <c r="CT114" s="2621"/>
      <c r="CU114" s="2621"/>
      <c r="CV114" s="799"/>
      <c r="CW114" s="2620"/>
      <c r="CX114" s="2620"/>
      <c r="CY114" s="847"/>
      <c r="CZ114" s="848"/>
      <c r="DA114" s="869"/>
      <c r="DB114" s="850"/>
      <c r="DC114" s="851"/>
      <c r="DD114" s="851"/>
      <c r="DE114" s="851"/>
      <c r="DF114" s="2621"/>
      <c r="DG114" s="2621"/>
      <c r="DH114" s="2621"/>
      <c r="DI114" s="2621"/>
      <c r="DJ114" s="2621"/>
      <c r="DK114" s="2621"/>
      <c r="DL114" s="2621"/>
      <c r="DM114" s="2621"/>
      <c r="DN114" s="2621"/>
      <c r="DO114" s="799"/>
    </row>
    <row r="115" spans="1:119" ht="0.6" customHeight="1" x14ac:dyDescent="0.2">
      <c r="A115" s="799"/>
      <c r="B115" s="2604"/>
      <c r="C115" s="2605"/>
      <c r="D115" s="2605"/>
      <c r="E115" s="2606"/>
      <c r="F115" s="2613"/>
      <c r="G115" s="2614"/>
      <c r="H115" s="840"/>
      <c r="I115" s="841"/>
      <c r="J115" s="868"/>
      <c r="K115" s="843" t="e">
        <f t="shared" si="170"/>
        <v>#DIV/0!</v>
      </c>
      <c r="L115" s="1077"/>
      <c r="M115" s="1078"/>
      <c r="N115" s="1079"/>
      <c r="O115" s="2615"/>
      <c r="P115" s="2616"/>
      <c r="Q115" s="2616"/>
      <c r="R115" s="2616"/>
      <c r="S115" s="2616"/>
      <c r="T115" s="2616"/>
      <c r="U115" s="2616"/>
      <c r="V115" s="2616"/>
      <c r="W115" s="2617"/>
      <c r="X115" s="799"/>
      <c r="Y115" s="2613">
        <f t="shared" si="148"/>
        <v>0</v>
      </c>
      <c r="Z115" s="2614"/>
      <c r="AA115" s="840">
        <f t="shared" si="166"/>
        <v>0</v>
      </c>
      <c r="AB115" s="841">
        <f t="shared" si="167"/>
        <v>0</v>
      </c>
      <c r="AC115" s="868"/>
      <c r="AD115" s="843" t="e">
        <f t="shared" si="171"/>
        <v>#DIV/0!</v>
      </c>
      <c r="AE115" s="1077"/>
      <c r="AF115" s="1078"/>
      <c r="AG115" s="1079"/>
      <c r="AH115" s="2615"/>
      <c r="AI115" s="2616"/>
      <c r="AJ115" s="2616"/>
      <c r="AK115" s="2616"/>
      <c r="AL115" s="2616"/>
      <c r="AM115" s="2616"/>
      <c r="AN115" s="2616"/>
      <c r="AO115" s="2616"/>
      <c r="AP115" s="2617"/>
      <c r="AQ115" s="799"/>
      <c r="AR115" s="2613">
        <f t="shared" si="152"/>
        <v>0</v>
      </c>
      <c r="AS115" s="2614"/>
      <c r="AT115" s="840">
        <f t="shared" si="168"/>
        <v>0</v>
      </c>
      <c r="AU115" s="841">
        <f>IF((AB115-AC115)=0,CRONOGRAMA!AC66+CRONOGRAMA!AG66+CRONOGRAMA!AH66,CRONOGRAMA!AC66+CRONOGRAMA!AG66+CRONOGRAMA!AH66+Seguimiento!AB115-Seguimiento!AC115)</f>
        <v>0</v>
      </c>
      <c r="AV115" s="868"/>
      <c r="AW115" s="843" t="e">
        <f t="shared" si="172"/>
        <v>#DIV/0!</v>
      </c>
      <c r="AX115" s="844"/>
      <c r="AY115" s="845"/>
      <c r="AZ115" s="846"/>
      <c r="BA115" s="2615"/>
      <c r="BB115" s="2616"/>
      <c r="BC115" s="2616"/>
      <c r="BD115" s="2616"/>
      <c r="BE115" s="2616"/>
      <c r="BF115" s="2616"/>
      <c r="BG115" s="2616"/>
      <c r="BH115" s="2616"/>
      <c r="BI115" s="2617"/>
      <c r="BJ115" s="799"/>
      <c r="BK115" s="2613">
        <f t="shared" si="156"/>
        <v>0</v>
      </c>
      <c r="BL115" s="2614"/>
      <c r="BM115" s="840">
        <f t="shared" si="169"/>
        <v>0</v>
      </c>
      <c r="BN115" s="841">
        <f>IF((AU115-AV115)=0,CRONOGRAMA!AV66+CRONOGRAMA!AZ66+CRONOGRAMA!BA66,CRONOGRAMA!AV66+CRONOGRAMA!AZ66+CRONOGRAMA!BA66+Seguimiento!AU115-Seguimiento!AV115)</f>
        <v>0</v>
      </c>
      <c r="BO115" s="868"/>
      <c r="BP115" s="843" t="e">
        <f t="shared" si="173"/>
        <v>#DIV/0!</v>
      </c>
      <c r="BQ115" s="1077"/>
      <c r="BR115" s="1078"/>
      <c r="BS115" s="1079"/>
      <c r="BT115" s="2615"/>
      <c r="BU115" s="2616"/>
      <c r="BV115" s="2616"/>
      <c r="BW115" s="2616"/>
      <c r="BX115" s="2616"/>
      <c r="BY115" s="2616"/>
      <c r="BZ115" s="2616"/>
      <c r="CA115" s="2616"/>
      <c r="CB115" s="2617"/>
      <c r="CC115" s="799"/>
      <c r="CD115" s="2620"/>
      <c r="CE115" s="2620"/>
      <c r="CF115" s="847"/>
      <c r="CG115" s="848"/>
      <c r="CH115" s="869"/>
      <c r="CI115" s="850"/>
      <c r="CJ115" s="851"/>
      <c r="CK115" s="851"/>
      <c r="CL115" s="851"/>
      <c r="CM115" s="2621"/>
      <c r="CN115" s="2621"/>
      <c r="CO115" s="2621"/>
      <c r="CP115" s="2621"/>
      <c r="CQ115" s="2621"/>
      <c r="CR115" s="2621"/>
      <c r="CS115" s="2621"/>
      <c r="CT115" s="2621"/>
      <c r="CU115" s="2621"/>
      <c r="CV115" s="799"/>
      <c r="CW115" s="2620"/>
      <c r="CX115" s="2620"/>
      <c r="CY115" s="847"/>
      <c r="CZ115" s="848"/>
      <c r="DA115" s="869"/>
      <c r="DB115" s="850"/>
      <c r="DC115" s="851"/>
      <c r="DD115" s="851"/>
      <c r="DE115" s="851"/>
      <c r="DF115" s="2621"/>
      <c r="DG115" s="2621"/>
      <c r="DH115" s="2621"/>
      <c r="DI115" s="2621"/>
      <c r="DJ115" s="2621"/>
      <c r="DK115" s="2621"/>
      <c r="DL115" s="2621"/>
      <c r="DM115" s="2621"/>
      <c r="DN115" s="2621"/>
      <c r="DO115" s="799"/>
    </row>
    <row r="116" spans="1:119" ht="0.6" customHeight="1" x14ac:dyDescent="0.2">
      <c r="A116" s="799"/>
      <c r="B116" s="2604"/>
      <c r="C116" s="2605"/>
      <c r="D116" s="2605"/>
      <c r="E116" s="2606"/>
      <c r="F116" s="2613"/>
      <c r="G116" s="2614"/>
      <c r="H116" s="840"/>
      <c r="I116" s="841"/>
      <c r="J116" s="868"/>
      <c r="K116" s="843" t="e">
        <f t="shared" si="170"/>
        <v>#DIV/0!</v>
      </c>
      <c r="L116" s="1077"/>
      <c r="M116" s="1078"/>
      <c r="N116" s="1079"/>
      <c r="O116" s="2615"/>
      <c r="P116" s="2616"/>
      <c r="Q116" s="2616"/>
      <c r="R116" s="2616"/>
      <c r="S116" s="2616"/>
      <c r="T116" s="2616"/>
      <c r="U116" s="2616"/>
      <c r="V116" s="2616"/>
      <c r="W116" s="2617"/>
      <c r="X116" s="799"/>
      <c r="Y116" s="2613">
        <f t="shared" si="148"/>
        <v>0</v>
      </c>
      <c r="Z116" s="2614"/>
      <c r="AA116" s="840">
        <f t="shared" si="166"/>
        <v>0</v>
      </c>
      <c r="AB116" s="841">
        <f t="shared" si="167"/>
        <v>0</v>
      </c>
      <c r="AC116" s="868"/>
      <c r="AD116" s="843" t="e">
        <f t="shared" si="171"/>
        <v>#DIV/0!</v>
      </c>
      <c r="AE116" s="1077"/>
      <c r="AF116" s="1078"/>
      <c r="AG116" s="1079"/>
      <c r="AH116" s="2615"/>
      <c r="AI116" s="2616"/>
      <c r="AJ116" s="2616"/>
      <c r="AK116" s="2616"/>
      <c r="AL116" s="2616"/>
      <c r="AM116" s="2616"/>
      <c r="AN116" s="2616"/>
      <c r="AO116" s="2616"/>
      <c r="AP116" s="2617"/>
      <c r="AQ116" s="799"/>
      <c r="AR116" s="2613">
        <f t="shared" si="152"/>
        <v>0</v>
      </c>
      <c r="AS116" s="2614"/>
      <c r="AT116" s="840">
        <f t="shared" si="168"/>
        <v>0</v>
      </c>
      <c r="AU116" s="841">
        <f>IF((AB116-AC116)=0,CRONOGRAMA!AC67+CRONOGRAMA!AG67+CRONOGRAMA!AH67,CRONOGRAMA!AC67+CRONOGRAMA!AG67+CRONOGRAMA!AH67+Seguimiento!AB116-Seguimiento!AC116)</f>
        <v>0</v>
      </c>
      <c r="AV116" s="868"/>
      <c r="AW116" s="843" t="e">
        <f t="shared" si="172"/>
        <v>#DIV/0!</v>
      </c>
      <c r="AX116" s="844"/>
      <c r="AY116" s="845"/>
      <c r="AZ116" s="846"/>
      <c r="BA116" s="2615"/>
      <c r="BB116" s="2616"/>
      <c r="BC116" s="2616"/>
      <c r="BD116" s="2616"/>
      <c r="BE116" s="2616"/>
      <c r="BF116" s="2616"/>
      <c r="BG116" s="2616"/>
      <c r="BH116" s="2616"/>
      <c r="BI116" s="2617"/>
      <c r="BJ116" s="799"/>
      <c r="BK116" s="2613">
        <f t="shared" si="156"/>
        <v>0</v>
      </c>
      <c r="BL116" s="2614"/>
      <c r="BM116" s="840">
        <f t="shared" si="169"/>
        <v>0</v>
      </c>
      <c r="BN116" s="841">
        <f>IF((AU116-AV116)=0,CRONOGRAMA!AV67+CRONOGRAMA!AZ67+CRONOGRAMA!BA67,CRONOGRAMA!AV67+CRONOGRAMA!AZ67+CRONOGRAMA!BA67+Seguimiento!AU116-Seguimiento!AV116)</f>
        <v>0</v>
      </c>
      <c r="BO116" s="868"/>
      <c r="BP116" s="843" t="e">
        <f t="shared" si="173"/>
        <v>#DIV/0!</v>
      </c>
      <c r="BQ116" s="1077"/>
      <c r="BR116" s="1078"/>
      <c r="BS116" s="1079"/>
      <c r="BT116" s="2615"/>
      <c r="BU116" s="2616"/>
      <c r="BV116" s="2616"/>
      <c r="BW116" s="2616"/>
      <c r="BX116" s="2616"/>
      <c r="BY116" s="2616"/>
      <c r="BZ116" s="2616"/>
      <c r="CA116" s="2616"/>
      <c r="CB116" s="2617"/>
      <c r="CC116" s="799"/>
      <c r="CD116" s="2620"/>
      <c r="CE116" s="2620"/>
      <c r="CF116" s="847"/>
      <c r="CG116" s="848"/>
      <c r="CH116" s="869"/>
      <c r="CI116" s="850"/>
      <c r="CJ116" s="851"/>
      <c r="CK116" s="851"/>
      <c r="CL116" s="851"/>
      <c r="CM116" s="2621"/>
      <c r="CN116" s="2621"/>
      <c r="CO116" s="2621"/>
      <c r="CP116" s="2621"/>
      <c r="CQ116" s="2621"/>
      <c r="CR116" s="2621"/>
      <c r="CS116" s="2621"/>
      <c r="CT116" s="2621"/>
      <c r="CU116" s="2621"/>
      <c r="CV116" s="799"/>
      <c r="CW116" s="2620"/>
      <c r="CX116" s="2620"/>
      <c r="CY116" s="847"/>
      <c r="CZ116" s="848"/>
      <c r="DA116" s="869"/>
      <c r="DB116" s="850"/>
      <c r="DC116" s="851"/>
      <c r="DD116" s="851"/>
      <c r="DE116" s="851"/>
      <c r="DF116" s="2621"/>
      <c r="DG116" s="2621"/>
      <c r="DH116" s="2621"/>
      <c r="DI116" s="2621"/>
      <c r="DJ116" s="2621"/>
      <c r="DK116" s="2621"/>
      <c r="DL116" s="2621"/>
      <c r="DM116" s="2621"/>
      <c r="DN116" s="2621"/>
      <c r="DO116" s="799"/>
    </row>
    <row r="117" spans="1:119" ht="0.6" customHeight="1" x14ac:dyDescent="0.2">
      <c r="A117" s="799"/>
      <c r="B117" s="2604"/>
      <c r="C117" s="2605"/>
      <c r="D117" s="2605"/>
      <c r="E117" s="2606"/>
      <c r="F117" s="2613"/>
      <c r="G117" s="2614"/>
      <c r="H117" s="840"/>
      <c r="I117" s="841"/>
      <c r="J117" s="868"/>
      <c r="K117" s="843" t="e">
        <f t="shared" si="170"/>
        <v>#DIV/0!</v>
      </c>
      <c r="L117" s="1077"/>
      <c r="M117" s="1078"/>
      <c r="N117" s="1079"/>
      <c r="O117" s="2615"/>
      <c r="P117" s="2616"/>
      <c r="Q117" s="2616"/>
      <c r="R117" s="2616"/>
      <c r="S117" s="2616"/>
      <c r="T117" s="2616"/>
      <c r="U117" s="2616"/>
      <c r="V117" s="2616"/>
      <c r="W117" s="2617"/>
      <c r="X117" s="799"/>
      <c r="Y117" s="2613">
        <f t="shared" si="148"/>
        <v>0</v>
      </c>
      <c r="Z117" s="2614"/>
      <c r="AA117" s="840">
        <f t="shared" si="166"/>
        <v>0</v>
      </c>
      <c r="AB117" s="841">
        <f t="shared" si="167"/>
        <v>0</v>
      </c>
      <c r="AC117" s="868"/>
      <c r="AD117" s="843" t="e">
        <f t="shared" si="171"/>
        <v>#DIV/0!</v>
      </c>
      <c r="AE117" s="1077"/>
      <c r="AF117" s="1078"/>
      <c r="AG117" s="1079"/>
      <c r="AH117" s="2615"/>
      <c r="AI117" s="2616"/>
      <c r="AJ117" s="2616"/>
      <c r="AK117" s="2616"/>
      <c r="AL117" s="2616"/>
      <c r="AM117" s="2616"/>
      <c r="AN117" s="2616"/>
      <c r="AO117" s="2616"/>
      <c r="AP117" s="2617"/>
      <c r="AQ117" s="799"/>
      <c r="AR117" s="2613">
        <f t="shared" si="152"/>
        <v>0</v>
      </c>
      <c r="AS117" s="2614"/>
      <c r="AT117" s="840">
        <f t="shared" si="168"/>
        <v>0</v>
      </c>
      <c r="AU117" s="841">
        <f>IF((AB117-AC117)=0,CRONOGRAMA!AC68+CRONOGRAMA!AG68+CRONOGRAMA!AH68,CRONOGRAMA!AC68+CRONOGRAMA!AG68+CRONOGRAMA!AH68+Seguimiento!AB117-Seguimiento!AC117)</f>
        <v>0</v>
      </c>
      <c r="AV117" s="868"/>
      <c r="AW117" s="843" t="e">
        <f t="shared" si="172"/>
        <v>#DIV/0!</v>
      </c>
      <c r="AX117" s="844"/>
      <c r="AY117" s="845"/>
      <c r="AZ117" s="846"/>
      <c r="BA117" s="2615"/>
      <c r="BB117" s="2616"/>
      <c r="BC117" s="2616"/>
      <c r="BD117" s="2616"/>
      <c r="BE117" s="2616"/>
      <c r="BF117" s="2616"/>
      <c r="BG117" s="2616"/>
      <c r="BH117" s="2616"/>
      <c r="BI117" s="2617"/>
      <c r="BJ117" s="799"/>
      <c r="BK117" s="2613">
        <f t="shared" si="156"/>
        <v>0</v>
      </c>
      <c r="BL117" s="2614"/>
      <c r="BM117" s="840">
        <f t="shared" si="169"/>
        <v>0</v>
      </c>
      <c r="BN117" s="841">
        <f>IF((AU117-AV117)=0,CRONOGRAMA!AV68+CRONOGRAMA!AZ68+CRONOGRAMA!BA68,CRONOGRAMA!AV68+CRONOGRAMA!AZ68+CRONOGRAMA!BA68+Seguimiento!AU117-Seguimiento!AV117)</f>
        <v>0</v>
      </c>
      <c r="BO117" s="868"/>
      <c r="BP117" s="843" t="e">
        <f t="shared" si="173"/>
        <v>#DIV/0!</v>
      </c>
      <c r="BQ117" s="1077"/>
      <c r="BR117" s="1078"/>
      <c r="BS117" s="1079"/>
      <c r="BT117" s="2615"/>
      <c r="BU117" s="2616"/>
      <c r="BV117" s="2616"/>
      <c r="BW117" s="2616"/>
      <c r="BX117" s="2616"/>
      <c r="BY117" s="2616"/>
      <c r="BZ117" s="2616"/>
      <c r="CA117" s="2616"/>
      <c r="CB117" s="2617"/>
      <c r="CC117" s="799"/>
      <c r="CD117" s="2620"/>
      <c r="CE117" s="2620"/>
      <c r="CF117" s="847"/>
      <c r="CG117" s="848"/>
      <c r="CH117" s="869"/>
      <c r="CI117" s="850"/>
      <c r="CJ117" s="851"/>
      <c r="CK117" s="851"/>
      <c r="CL117" s="851"/>
      <c r="CM117" s="2621"/>
      <c r="CN117" s="2621"/>
      <c r="CO117" s="2621"/>
      <c r="CP117" s="2621"/>
      <c r="CQ117" s="2621"/>
      <c r="CR117" s="2621"/>
      <c r="CS117" s="2621"/>
      <c r="CT117" s="2621"/>
      <c r="CU117" s="2621"/>
      <c r="CV117" s="799"/>
      <c r="CW117" s="2620"/>
      <c r="CX117" s="2620"/>
      <c r="CY117" s="847"/>
      <c r="CZ117" s="848"/>
      <c r="DA117" s="869"/>
      <c r="DB117" s="850"/>
      <c r="DC117" s="851"/>
      <c r="DD117" s="851"/>
      <c r="DE117" s="851"/>
      <c r="DF117" s="2621"/>
      <c r="DG117" s="2621"/>
      <c r="DH117" s="2621"/>
      <c r="DI117" s="2621"/>
      <c r="DJ117" s="2621"/>
      <c r="DK117" s="2621"/>
      <c r="DL117" s="2621"/>
      <c r="DM117" s="2621"/>
      <c r="DN117" s="2621"/>
      <c r="DO117" s="799"/>
    </row>
    <row r="118" spans="1:119" ht="0.6" customHeight="1" x14ac:dyDescent="0.2">
      <c r="A118" s="799"/>
      <c r="B118" s="2604"/>
      <c r="C118" s="2605"/>
      <c r="D118" s="2605"/>
      <c r="E118" s="2606"/>
      <c r="F118" s="2613"/>
      <c r="G118" s="2614"/>
      <c r="H118" s="840"/>
      <c r="I118" s="841"/>
      <c r="J118" s="868"/>
      <c r="K118" s="843" t="e">
        <f t="shared" si="170"/>
        <v>#DIV/0!</v>
      </c>
      <c r="L118" s="1077"/>
      <c r="M118" s="1078"/>
      <c r="N118" s="1079"/>
      <c r="O118" s="2615"/>
      <c r="P118" s="2616"/>
      <c r="Q118" s="2616"/>
      <c r="R118" s="2616"/>
      <c r="S118" s="2616"/>
      <c r="T118" s="2616"/>
      <c r="U118" s="2616"/>
      <c r="V118" s="2616"/>
      <c r="W118" s="2617"/>
      <c r="X118" s="799"/>
      <c r="Y118" s="2613">
        <f t="shared" si="148"/>
        <v>0</v>
      </c>
      <c r="Z118" s="2614"/>
      <c r="AA118" s="840">
        <f>+AA96</f>
        <v>0</v>
      </c>
      <c r="AB118" s="841">
        <f t="shared" si="167"/>
        <v>0</v>
      </c>
      <c r="AC118" s="868"/>
      <c r="AD118" s="843" t="e">
        <f t="shared" si="171"/>
        <v>#DIV/0!</v>
      </c>
      <c r="AE118" s="1077"/>
      <c r="AF118" s="1078"/>
      <c r="AG118" s="1079"/>
      <c r="AH118" s="2615"/>
      <c r="AI118" s="2616"/>
      <c r="AJ118" s="2616"/>
      <c r="AK118" s="2616"/>
      <c r="AL118" s="2616"/>
      <c r="AM118" s="2616"/>
      <c r="AN118" s="2616"/>
      <c r="AO118" s="2616"/>
      <c r="AP118" s="2617"/>
      <c r="AQ118" s="799"/>
      <c r="AR118" s="2613">
        <f t="shared" si="152"/>
        <v>0</v>
      </c>
      <c r="AS118" s="2614"/>
      <c r="AT118" s="840">
        <f>+AT96</f>
        <v>0</v>
      </c>
      <c r="AU118" s="841">
        <f>IF((AB118-AC118)=0,CRONOGRAMA!AC69+CRONOGRAMA!AG69+CRONOGRAMA!AH69,CRONOGRAMA!AC69+CRONOGRAMA!AG69+CRONOGRAMA!AH69+Seguimiento!AB118-Seguimiento!AC118)</f>
        <v>0</v>
      </c>
      <c r="AV118" s="868"/>
      <c r="AW118" s="843" t="e">
        <f t="shared" si="172"/>
        <v>#DIV/0!</v>
      </c>
      <c r="AX118" s="844"/>
      <c r="AY118" s="845"/>
      <c r="AZ118" s="846"/>
      <c r="BA118" s="2615"/>
      <c r="BB118" s="2616"/>
      <c r="BC118" s="2616"/>
      <c r="BD118" s="2616"/>
      <c r="BE118" s="2616"/>
      <c r="BF118" s="2616"/>
      <c r="BG118" s="2616"/>
      <c r="BH118" s="2616"/>
      <c r="BI118" s="2617"/>
      <c r="BJ118" s="799"/>
      <c r="BK118" s="2613">
        <f t="shared" si="156"/>
        <v>0</v>
      </c>
      <c r="BL118" s="2614"/>
      <c r="BM118" s="840">
        <f>+BM96</f>
        <v>0</v>
      </c>
      <c r="BN118" s="841">
        <f>IF((AU118-AV118)=0,CRONOGRAMA!AV69+CRONOGRAMA!AZ69+CRONOGRAMA!BA69,CRONOGRAMA!AV69+CRONOGRAMA!AZ69+CRONOGRAMA!BA69+Seguimiento!AU118-Seguimiento!AV118)</f>
        <v>0</v>
      </c>
      <c r="BO118" s="868"/>
      <c r="BP118" s="843" t="e">
        <f t="shared" si="173"/>
        <v>#DIV/0!</v>
      </c>
      <c r="BQ118" s="1077"/>
      <c r="BR118" s="1078"/>
      <c r="BS118" s="1079"/>
      <c r="BT118" s="2615"/>
      <c r="BU118" s="2616"/>
      <c r="BV118" s="2616"/>
      <c r="BW118" s="2616"/>
      <c r="BX118" s="2616"/>
      <c r="BY118" s="2616"/>
      <c r="BZ118" s="2616"/>
      <c r="CA118" s="2616"/>
      <c r="CB118" s="2617"/>
      <c r="CC118" s="799"/>
      <c r="CD118" s="2620"/>
      <c r="CE118" s="2620"/>
      <c r="CF118" s="847"/>
      <c r="CG118" s="848"/>
      <c r="CH118" s="869"/>
      <c r="CI118" s="850"/>
      <c r="CJ118" s="851"/>
      <c r="CK118" s="851"/>
      <c r="CL118" s="851"/>
      <c r="CM118" s="2621"/>
      <c r="CN118" s="2621"/>
      <c r="CO118" s="2621"/>
      <c r="CP118" s="2621"/>
      <c r="CQ118" s="2621"/>
      <c r="CR118" s="2621"/>
      <c r="CS118" s="2621"/>
      <c r="CT118" s="2621"/>
      <c r="CU118" s="2621"/>
      <c r="CV118" s="799"/>
      <c r="CW118" s="2620"/>
      <c r="CX118" s="2620"/>
      <c r="CY118" s="847"/>
      <c r="CZ118" s="848"/>
      <c r="DA118" s="869"/>
      <c r="DB118" s="850"/>
      <c r="DC118" s="851"/>
      <c r="DD118" s="851"/>
      <c r="DE118" s="851"/>
      <c r="DF118" s="2621"/>
      <c r="DG118" s="2621"/>
      <c r="DH118" s="2621"/>
      <c r="DI118" s="2621"/>
      <c r="DJ118" s="2621"/>
      <c r="DK118" s="2621"/>
      <c r="DL118" s="2621"/>
      <c r="DM118" s="2621"/>
      <c r="DN118" s="2621"/>
      <c r="DO118" s="799"/>
    </row>
    <row r="119" spans="1:119" ht="0.6" customHeight="1" x14ac:dyDescent="0.2">
      <c r="A119" s="799"/>
      <c r="B119" s="2604"/>
      <c r="C119" s="2605"/>
      <c r="D119" s="2605"/>
      <c r="E119" s="2606"/>
      <c r="F119" s="2613"/>
      <c r="G119" s="2614"/>
      <c r="H119" s="840"/>
      <c r="I119" s="841"/>
      <c r="J119" s="868"/>
      <c r="K119" s="843" t="e">
        <f t="shared" si="170"/>
        <v>#DIV/0!</v>
      </c>
      <c r="L119" s="1077"/>
      <c r="M119" s="1078"/>
      <c r="N119" s="1079"/>
      <c r="O119" s="2615"/>
      <c r="P119" s="2616"/>
      <c r="Q119" s="2616"/>
      <c r="R119" s="2616"/>
      <c r="S119" s="2616"/>
      <c r="T119" s="2616"/>
      <c r="U119" s="2616"/>
      <c r="V119" s="2616"/>
      <c r="W119" s="2617"/>
      <c r="X119" s="799"/>
      <c r="Y119" s="2613">
        <f t="shared" si="148"/>
        <v>0</v>
      </c>
      <c r="Z119" s="2614"/>
      <c r="AA119" s="840">
        <f>+AA97</f>
        <v>0</v>
      </c>
      <c r="AB119" s="841">
        <f t="shared" si="167"/>
        <v>0</v>
      </c>
      <c r="AC119" s="868"/>
      <c r="AD119" s="843" t="e">
        <f t="shared" si="171"/>
        <v>#DIV/0!</v>
      </c>
      <c r="AE119" s="1077"/>
      <c r="AF119" s="1078"/>
      <c r="AG119" s="1079"/>
      <c r="AH119" s="2615"/>
      <c r="AI119" s="2616"/>
      <c r="AJ119" s="2616"/>
      <c r="AK119" s="2616"/>
      <c r="AL119" s="2616"/>
      <c r="AM119" s="2616"/>
      <c r="AN119" s="2616"/>
      <c r="AO119" s="2616"/>
      <c r="AP119" s="2617"/>
      <c r="AQ119" s="799"/>
      <c r="AR119" s="2613">
        <f t="shared" si="152"/>
        <v>0</v>
      </c>
      <c r="AS119" s="2614"/>
      <c r="AT119" s="840">
        <f>+AT97</f>
        <v>0</v>
      </c>
      <c r="AU119" s="841">
        <f>IF((AB119-AC119)=0,CRONOGRAMA!AC70+CRONOGRAMA!AG70+CRONOGRAMA!AH70,CRONOGRAMA!AC70+CRONOGRAMA!AG70+CRONOGRAMA!AH70+Seguimiento!AB119-Seguimiento!AC119)</f>
        <v>0</v>
      </c>
      <c r="AV119" s="868"/>
      <c r="AW119" s="843" t="e">
        <f t="shared" si="172"/>
        <v>#DIV/0!</v>
      </c>
      <c r="AX119" s="844"/>
      <c r="AY119" s="845"/>
      <c r="AZ119" s="846"/>
      <c r="BA119" s="2615"/>
      <c r="BB119" s="2616"/>
      <c r="BC119" s="2616"/>
      <c r="BD119" s="2616"/>
      <c r="BE119" s="2616"/>
      <c r="BF119" s="2616"/>
      <c r="BG119" s="2616"/>
      <c r="BH119" s="2616"/>
      <c r="BI119" s="2617"/>
      <c r="BJ119" s="799"/>
      <c r="BK119" s="2613">
        <f t="shared" si="156"/>
        <v>0</v>
      </c>
      <c r="BL119" s="2614"/>
      <c r="BM119" s="840">
        <f>+BM97</f>
        <v>0</v>
      </c>
      <c r="BN119" s="841">
        <f>IF((AU119-AV119)=0,CRONOGRAMA!AV70+CRONOGRAMA!AZ70+CRONOGRAMA!BA70,CRONOGRAMA!AV70+CRONOGRAMA!AZ70+CRONOGRAMA!BA70+Seguimiento!AU119-Seguimiento!AV119)</f>
        <v>0</v>
      </c>
      <c r="BO119" s="868"/>
      <c r="BP119" s="843" t="e">
        <f t="shared" si="173"/>
        <v>#DIV/0!</v>
      </c>
      <c r="BQ119" s="1077"/>
      <c r="BR119" s="1078"/>
      <c r="BS119" s="1079"/>
      <c r="BT119" s="2615"/>
      <c r="BU119" s="2616"/>
      <c r="BV119" s="2616"/>
      <c r="BW119" s="2616"/>
      <c r="BX119" s="2616"/>
      <c r="BY119" s="2616"/>
      <c r="BZ119" s="2616"/>
      <c r="CA119" s="2616"/>
      <c r="CB119" s="2617"/>
      <c r="CC119" s="799"/>
      <c r="CD119" s="2620"/>
      <c r="CE119" s="2620"/>
      <c r="CF119" s="847"/>
      <c r="CG119" s="848"/>
      <c r="CH119" s="869"/>
      <c r="CI119" s="850"/>
      <c r="CJ119" s="851"/>
      <c r="CK119" s="851"/>
      <c r="CL119" s="851"/>
      <c r="CM119" s="2621"/>
      <c r="CN119" s="2621"/>
      <c r="CO119" s="2621"/>
      <c r="CP119" s="2621"/>
      <c r="CQ119" s="2621"/>
      <c r="CR119" s="2621"/>
      <c r="CS119" s="2621"/>
      <c r="CT119" s="2621"/>
      <c r="CU119" s="2621"/>
      <c r="CV119" s="799"/>
      <c r="CW119" s="2620"/>
      <c r="CX119" s="2620"/>
      <c r="CY119" s="847"/>
      <c r="CZ119" s="848"/>
      <c r="DA119" s="869"/>
      <c r="DB119" s="850"/>
      <c r="DC119" s="851"/>
      <c r="DD119" s="851"/>
      <c r="DE119" s="851"/>
      <c r="DF119" s="2621"/>
      <c r="DG119" s="2621"/>
      <c r="DH119" s="2621"/>
      <c r="DI119" s="2621"/>
      <c r="DJ119" s="2621"/>
      <c r="DK119" s="2621"/>
      <c r="DL119" s="2621"/>
      <c r="DM119" s="2621"/>
      <c r="DN119" s="2621"/>
      <c r="DO119" s="799"/>
    </row>
    <row r="120" spans="1:119" ht="0.6" customHeight="1" x14ac:dyDescent="0.2">
      <c r="A120" s="799"/>
      <c r="B120" s="2604"/>
      <c r="C120" s="2605"/>
      <c r="D120" s="2605"/>
      <c r="E120" s="2606"/>
      <c r="F120" s="2613"/>
      <c r="G120" s="2614"/>
      <c r="H120" s="840"/>
      <c r="I120" s="866"/>
      <c r="J120" s="868"/>
      <c r="K120" s="843" t="e">
        <f t="shared" si="170"/>
        <v>#DIV/0!</v>
      </c>
      <c r="L120" s="1077"/>
      <c r="M120" s="1078"/>
      <c r="N120" s="1079"/>
      <c r="O120" s="2615"/>
      <c r="P120" s="2616"/>
      <c r="Q120" s="2616"/>
      <c r="R120" s="2616"/>
      <c r="S120" s="2616"/>
      <c r="T120" s="2616"/>
      <c r="U120" s="2616"/>
      <c r="V120" s="2616"/>
      <c r="W120" s="2617"/>
      <c r="X120" s="799"/>
      <c r="Y120" s="2613">
        <f t="shared" si="148"/>
        <v>0</v>
      </c>
      <c r="Z120" s="2614"/>
      <c r="AA120" s="840">
        <f>+AA98</f>
        <v>0</v>
      </c>
      <c r="AB120" s="866"/>
      <c r="AC120" s="868"/>
      <c r="AD120" s="843" t="e">
        <f t="shared" si="171"/>
        <v>#DIV/0!</v>
      </c>
      <c r="AE120" s="1077"/>
      <c r="AF120" s="1078"/>
      <c r="AG120" s="1079"/>
      <c r="AH120" s="2615"/>
      <c r="AI120" s="2616"/>
      <c r="AJ120" s="2616"/>
      <c r="AK120" s="2616"/>
      <c r="AL120" s="2616"/>
      <c r="AM120" s="2616"/>
      <c r="AN120" s="2616"/>
      <c r="AO120" s="2616"/>
      <c r="AP120" s="2617"/>
      <c r="AQ120" s="799"/>
      <c r="AR120" s="2613">
        <f t="shared" si="152"/>
        <v>0</v>
      </c>
      <c r="AS120" s="2614"/>
      <c r="AT120" s="840">
        <f>+AT98</f>
        <v>0</v>
      </c>
      <c r="AU120" s="866">
        <f>IF((AB120-AC120)=0,CRONOGRAMA!AC71+CRONOGRAMA!AG71+CRONOGRAMA!AH71,CRONOGRAMA!AC71+CRONOGRAMA!AG71+CRONOGRAMA!AH71+Seguimiento!AB120-Seguimiento!AC120)</f>
        <v>0</v>
      </c>
      <c r="AV120" s="868"/>
      <c r="AW120" s="843" t="e">
        <f t="shared" si="172"/>
        <v>#DIV/0!</v>
      </c>
      <c r="AX120" s="844"/>
      <c r="AY120" s="845"/>
      <c r="AZ120" s="846"/>
      <c r="BA120" s="2615"/>
      <c r="BB120" s="2616"/>
      <c r="BC120" s="2616"/>
      <c r="BD120" s="2616"/>
      <c r="BE120" s="2616"/>
      <c r="BF120" s="2616"/>
      <c r="BG120" s="2616"/>
      <c r="BH120" s="2616"/>
      <c r="BI120" s="2617"/>
      <c r="BJ120" s="799"/>
      <c r="BK120" s="2613">
        <f t="shared" si="156"/>
        <v>0</v>
      </c>
      <c r="BL120" s="2614"/>
      <c r="BM120" s="840">
        <f>+BM98</f>
        <v>0</v>
      </c>
      <c r="BN120" s="866">
        <f>IF((AU120-AV120)=0,CRONOGRAMA!AV71+CRONOGRAMA!AZ71+CRONOGRAMA!BA71,CRONOGRAMA!AV71+CRONOGRAMA!AZ71+CRONOGRAMA!BA71+Seguimiento!AU120-Seguimiento!AV120)</f>
        <v>0</v>
      </c>
      <c r="BO120" s="868"/>
      <c r="BP120" s="843" t="e">
        <f t="shared" si="173"/>
        <v>#DIV/0!</v>
      </c>
      <c r="BQ120" s="1077"/>
      <c r="BR120" s="1078"/>
      <c r="BS120" s="1079"/>
      <c r="BT120" s="2615"/>
      <c r="BU120" s="2616"/>
      <c r="BV120" s="2616"/>
      <c r="BW120" s="2616"/>
      <c r="BX120" s="2616"/>
      <c r="BY120" s="2616"/>
      <c r="BZ120" s="2616"/>
      <c r="CA120" s="2616"/>
      <c r="CB120" s="2617"/>
      <c r="CC120" s="799"/>
      <c r="CD120" s="2620"/>
      <c r="CE120" s="2620"/>
      <c r="CF120" s="847"/>
      <c r="CG120" s="867"/>
      <c r="CH120" s="869"/>
      <c r="CI120" s="850"/>
      <c r="CJ120" s="851"/>
      <c r="CK120" s="851"/>
      <c r="CL120" s="851"/>
      <c r="CM120" s="2621"/>
      <c r="CN120" s="2621"/>
      <c r="CO120" s="2621"/>
      <c r="CP120" s="2621"/>
      <c r="CQ120" s="2621"/>
      <c r="CR120" s="2621"/>
      <c r="CS120" s="2621"/>
      <c r="CT120" s="2621"/>
      <c r="CU120" s="2621"/>
      <c r="CV120" s="799"/>
      <c r="CW120" s="2620"/>
      <c r="CX120" s="2620"/>
      <c r="CY120" s="847"/>
      <c r="CZ120" s="867"/>
      <c r="DA120" s="869"/>
      <c r="DB120" s="850"/>
      <c r="DC120" s="851"/>
      <c r="DD120" s="851"/>
      <c r="DE120" s="851"/>
      <c r="DF120" s="2621"/>
      <c r="DG120" s="2621"/>
      <c r="DH120" s="2621"/>
      <c r="DI120" s="2621"/>
      <c r="DJ120" s="2621"/>
      <c r="DK120" s="2621"/>
      <c r="DL120" s="2621"/>
      <c r="DM120" s="2621"/>
      <c r="DN120" s="2621"/>
      <c r="DO120" s="799"/>
    </row>
    <row r="121" spans="1:119" ht="0.6" customHeight="1" x14ac:dyDescent="0.2">
      <c r="A121" s="799"/>
      <c r="B121" s="2604"/>
      <c r="C121" s="2605"/>
      <c r="D121" s="2605"/>
      <c r="E121" s="2606"/>
      <c r="F121" s="2613"/>
      <c r="G121" s="2614"/>
      <c r="H121" s="840"/>
      <c r="I121" s="841"/>
      <c r="J121" s="868"/>
      <c r="K121" s="843" t="e">
        <f t="shared" si="170"/>
        <v>#DIV/0!</v>
      </c>
      <c r="L121" s="1077"/>
      <c r="M121" s="1078"/>
      <c r="N121" s="1079"/>
      <c r="O121" s="2615"/>
      <c r="P121" s="2616"/>
      <c r="Q121" s="2616"/>
      <c r="R121" s="2616"/>
      <c r="S121" s="2616"/>
      <c r="T121" s="2616"/>
      <c r="U121" s="2616"/>
      <c r="V121" s="2616"/>
      <c r="W121" s="2617"/>
      <c r="X121" s="799"/>
      <c r="Y121" s="2613">
        <f t="shared" si="148"/>
        <v>0</v>
      </c>
      <c r="Z121" s="2614"/>
      <c r="AA121" s="840">
        <f>+AA99</f>
        <v>0</v>
      </c>
      <c r="AB121" s="841">
        <f t="shared" si="167"/>
        <v>0</v>
      </c>
      <c r="AC121" s="868"/>
      <c r="AD121" s="843" t="e">
        <f t="shared" si="171"/>
        <v>#DIV/0!</v>
      </c>
      <c r="AE121" s="1077"/>
      <c r="AF121" s="1078"/>
      <c r="AG121" s="1079"/>
      <c r="AH121" s="2615"/>
      <c r="AI121" s="2616"/>
      <c r="AJ121" s="2616"/>
      <c r="AK121" s="2616"/>
      <c r="AL121" s="2616"/>
      <c r="AM121" s="2616"/>
      <c r="AN121" s="2616"/>
      <c r="AO121" s="2616"/>
      <c r="AP121" s="2617"/>
      <c r="AQ121" s="799"/>
      <c r="AR121" s="2613">
        <f t="shared" si="152"/>
        <v>0</v>
      </c>
      <c r="AS121" s="2614"/>
      <c r="AT121" s="840">
        <f>+AT99</f>
        <v>0</v>
      </c>
      <c r="AU121" s="841">
        <f>IF((AB121-AC121)=0,CRONOGRAMA!AC72+CRONOGRAMA!AG72+CRONOGRAMA!AH72,CRONOGRAMA!AC72+CRONOGRAMA!AG72+CRONOGRAMA!AH72+Seguimiento!AB121-Seguimiento!AC121)</f>
        <v>0</v>
      </c>
      <c r="AV121" s="868"/>
      <c r="AW121" s="843" t="e">
        <f t="shared" si="172"/>
        <v>#DIV/0!</v>
      </c>
      <c r="AX121" s="844"/>
      <c r="AY121" s="845"/>
      <c r="AZ121" s="846"/>
      <c r="BA121" s="2615"/>
      <c r="BB121" s="2616"/>
      <c r="BC121" s="2616"/>
      <c r="BD121" s="2616"/>
      <c r="BE121" s="2616"/>
      <c r="BF121" s="2616"/>
      <c r="BG121" s="2616"/>
      <c r="BH121" s="2616"/>
      <c r="BI121" s="2617"/>
      <c r="BJ121" s="799"/>
      <c r="BK121" s="2613">
        <f t="shared" si="156"/>
        <v>0</v>
      </c>
      <c r="BL121" s="2614"/>
      <c r="BM121" s="840">
        <f>+BM99</f>
        <v>0</v>
      </c>
      <c r="BN121" s="841">
        <f>IF((AU121-AV121)=0,CRONOGRAMA!AV72+CRONOGRAMA!AZ72+CRONOGRAMA!BA72,CRONOGRAMA!AV72+CRONOGRAMA!AZ72+CRONOGRAMA!BA72+Seguimiento!AU121-Seguimiento!AV121)</f>
        <v>0</v>
      </c>
      <c r="BO121" s="868"/>
      <c r="BP121" s="843" t="e">
        <f t="shared" si="173"/>
        <v>#DIV/0!</v>
      </c>
      <c r="BQ121" s="1077"/>
      <c r="BR121" s="1078"/>
      <c r="BS121" s="1079"/>
      <c r="BT121" s="2615"/>
      <c r="BU121" s="2616"/>
      <c r="BV121" s="2616"/>
      <c r="BW121" s="2616"/>
      <c r="BX121" s="2616"/>
      <c r="BY121" s="2616"/>
      <c r="BZ121" s="2616"/>
      <c r="CA121" s="2616"/>
      <c r="CB121" s="2617"/>
      <c r="CC121" s="799"/>
      <c r="CD121" s="2620"/>
      <c r="CE121" s="2620"/>
      <c r="CF121" s="847"/>
      <c r="CG121" s="848"/>
      <c r="CH121" s="869"/>
      <c r="CI121" s="850"/>
      <c r="CJ121" s="851"/>
      <c r="CK121" s="851"/>
      <c r="CL121" s="851"/>
      <c r="CM121" s="2621"/>
      <c r="CN121" s="2621"/>
      <c r="CO121" s="2621"/>
      <c r="CP121" s="2621"/>
      <c r="CQ121" s="2621"/>
      <c r="CR121" s="2621"/>
      <c r="CS121" s="2621"/>
      <c r="CT121" s="2621"/>
      <c r="CU121" s="2621"/>
      <c r="CV121" s="799"/>
      <c r="CW121" s="2620"/>
      <c r="CX121" s="2620"/>
      <c r="CY121" s="847"/>
      <c r="CZ121" s="848"/>
      <c r="DA121" s="869"/>
      <c r="DB121" s="850"/>
      <c r="DC121" s="851"/>
      <c r="DD121" s="851"/>
      <c r="DE121" s="851"/>
      <c r="DF121" s="2621"/>
      <c r="DG121" s="2621"/>
      <c r="DH121" s="2621"/>
      <c r="DI121" s="2621"/>
      <c r="DJ121" s="2621"/>
      <c r="DK121" s="2621"/>
      <c r="DL121" s="2621"/>
      <c r="DM121" s="2621"/>
      <c r="DN121" s="2621"/>
      <c r="DO121" s="799"/>
    </row>
    <row r="122" spans="1:119" ht="0.6" customHeight="1" thickBot="1" x14ac:dyDescent="0.25">
      <c r="A122" s="799"/>
      <c r="B122" s="2604"/>
      <c r="C122" s="2605"/>
      <c r="D122" s="2605"/>
      <c r="E122" s="2606"/>
      <c r="F122" s="2630"/>
      <c r="G122" s="2631"/>
      <c r="H122" s="840"/>
      <c r="I122" s="841"/>
      <c r="J122" s="868"/>
      <c r="K122" s="843" t="e">
        <f t="shared" si="170"/>
        <v>#DIV/0!</v>
      </c>
      <c r="L122" s="1080"/>
      <c r="M122" s="1081"/>
      <c r="N122" s="1082"/>
      <c r="O122" s="2632"/>
      <c r="P122" s="2633"/>
      <c r="Q122" s="2633"/>
      <c r="R122" s="2633"/>
      <c r="S122" s="2633"/>
      <c r="T122" s="2633"/>
      <c r="U122" s="2633"/>
      <c r="V122" s="2633"/>
      <c r="W122" s="2634"/>
      <c r="X122" s="799"/>
      <c r="Y122" s="2630">
        <f t="shared" si="148"/>
        <v>0</v>
      </c>
      <c r="Z122" s="2631"/>
      <c r="AA122" s="840">
        <f>+AA100</f>
        <v>0</v>
      </c>
      <c r="AB122" s="841">
        <f t="shared" si="167"/>
        <v>0</v>
      </c>
      <c r="AC122" s="868"/>
      <c r="AD122" s="843" t="e">
        <f t="shared" si="171"/>
        <v>#DIV/0!</v>
      </c>
      <c r="AE122" s="1080"/>
      <c r="AF122" s="1081"/>
      <c r="AG122" s="1082"/>
      <c r="AH122" s="2632"/>
      <c r="AI122" s="2633"/>
      <c r="AJ122" s="2633"/>
      <c r="AK122" s="2633"/>
      <c r="AL122" s="2633"/>
      <c r="AM122" s="2633"/>
      <c r="AN122" s="2633"/>
      <c r="AO122" s="2633"/>
      <c r="AP122" s="2634"/>
      <c r="AQ122" s="799"/>
      <c r="AR122" s="2630">
        <f t="shared" si="152"/>
        <v>0</v>
      </c>
      <c r="AS122" s="2631"/>
      <c r="AT122" s="840">
        <f>+AT100</f>
        <v>0</v>
      </c>
      <c r="AU122" s="841">
        <f>IF((AB122-AC122)=0,CRONOGRAMA!AC73+CRONOGRAMA!AG73+CRONOGRAMA!AH73,CRONOGRAMA!AC73+CRONOGRAMA!AG73+CRONOGRAMA!AH73+Seguimiento!AB122-Seguimiento!AC122)</f>
        <v>0</v>
      </c>
      <c r="AV122" s="868"/>
      <c r="AW122" s="843" t="e">
        <f t="shared" si="172"/>
        <v>#DIV/0!</v>
      </c>
      <c r="AX122" s="852"/>
      <c r="AY122" s="853"/>
      <c r="AZ122" s="854"/>
      <c r="BA122" s="2632"/>
      <c r="BB122" s="2633"/>
      <c r="BC122" s="2633"/>
      <c r="BD122" s="2633"/>
      <c r="BE122" s="2633"/>
      <c r="BF122" s="2633"/>
      <c r="BG122" s="2633"/>
      <c r="BH122" s="2633"/>
      <c r="BI122" s="2634"/>
      <c r="BJ122" s="799"/>
      <c r="BK122" s="2630">
        <f t="shared" si="156"/>
        <v>0</v>
      </c>
      <c r="BL122" s="2631"/>
      <c r="BM122" s="840">
        <f>+BM100</f>
        <v>0</v>
      </c>
      <c r="BN122" s="841">
        <f>IF((AU122-AV122)=0,CRONOGRAMA!AV73+CRONOGRAMA!AZ73+CRONOGRAMA!BA73,CRONOGRAMA!AV73+CRONOGRAMA!AZ73+CRONOGRAMA!BA73+Seguimiento!AU122-Seguimiento!AV122)</f>
        <v>0</v>
      </c>
      <c r="BO122" s="868"/>
      <c r="BP122" s="843" t="e">
        <f t="shared" si="173"/>
        <v>#DIV/0!</v>
      </c>
      <c r="BQ122" s="1080"/>
      <c r="BR122" s="1081"/>
      <c r="BS122" s="1082"/>
      <c r="BT122" s="2632"/>
      <c r="BU122" s="2633"/>
      <c r="BV122" s="2633"/>
      <c r="BW122" s="2633"/>
      <c r="BX122" s="2633"/>
      <c r="BY122" s="2633"/>
      <c r="BZ122" s="2633"/>
      <c r="CA122" s="2633"/>
      <c r="CB122" s="2634"/>
      <c r="CC122" s="799"/>
      <c r="CD122" s="2620"/>
      <c r="CE122" s="2620"/>
      <c r="CF122" s="847"/>
      <c r="CG122" s="848"/>
      <c r="CH122" s="869"/>
      <c r="CI122" s="850"/>
      <c r="CJ122" s="851"/>
      <c r="CK122" s="851"/>
      <c r="CL122" s="851"/>
      <c r="CM122" s="2621"/>
      <c r="CN122" s="2621"/>
      <c r="CO122" s="2621"/>
      <c r="CP122" s="2621"/>
      <c r="CQ122" s="2621"/>
      <c r="CR122" s="2621"/>
      <c r="CS122" s="2621"/>
      <c r="CT122" s="2621"/>
      <c r="CU122" s="2621"/>
      <c r="CV122" s="799"/>
      <c r="CW122" s="2620"/>
      <c r="CX122" s="2620"/>
      <c r="CY122" s="847"/>
      <c r="CZ122" s="848"/>
      <c r="DA122" s="869"/>
      <c r="DB122" s="850"/>
      <c r="DC122" s="851"/>
      <c r="DD122" s="851"/>
      <c r="DE122" s="851"/>
      <c r="DF122" s="2621"/>
      <c r="DG122" s="2621"/>
      <c r="DH122" s="2621"/>
      <c r="DI122" s="2621"/>
      <c r="DJ122" s="2621"/>
      <c r="DK122" s="2621"/>
      <c r="DL122" s="2621"/>
      <c r="DM122" s="2621"/>
      <c r="DN122" s="2621"/>
      <c r="DO122" s="799"/>
    </row>
    <row r="123" spans="1:119" ht="35.25" customHeight="1" thickTop="1" thickBot="1" x14ac:dyDescent="0.25">
      <c r="A123" s="799"/>
      <c r="B123" s="2607"/>
      <c r="C123" s="2608"/>
      <c r="D123" s="2608"/>
      <c r="E123" s="2609"/>
      <c r="F123" s="2641" t="s">
        <v>1116</v>
      </c>
      <c r="G123" s="2642"/>
      <c r="H123" s="2625" t="str">
        <f>+F102</f>
        <v>Cobertura arbórea mediante Sistemas Agroforestales / Silvopastoriles (SAF/SSP)</v>
      </c>
      <c r="I123" s="2625"/>
      <c r="J123" s="2625"/>
      <c r="K123" s="2626"/>
      <c r="L123" s="858">
        <f>K251/N251</f>
        <v>1</v>
      </c>
      <c r="M123" s="859">
        <f>L251/N251</f>
        <v>0</v>
      </c>
      <c r="N123" s="860">
        <f>M251/N251</f>
        <v>0</v>
      </c>
      <c r="O123" s="2627"/>
      <c r="P123" s="2628"/>
      <c r="Q123" s="2628"/>
      <c r="R123" s="2628"/>
      <c r="S123" s="2628"/>
      <c r="T123" s="2628"/>
      <c r="U123" s="2628"/>
      <c r="V123" s="2628"/>
      <c r="W123" s="2629"/>
      <c r="X123" s="799"/>
      <c r="Y123" s="2641" t="s">
        <v>1116</v>
      </c>
      <c r="Z123" s="2642"/>
      <c r="AA123" s="2625" t="str">
        <f>+Y102</f>
        <v>Cobertura arbórea mediante Sistemas Agroforestales / Silvopastoriles (SAF/SSP)</v>
      </c>
      <c r="AB123" s="2625"/>
      <c r="AC123" s="2625"/>
      <c r="AD123" s="2626"/>
      <c r="AE123" s="858">
        <f>AD251/AG251</f>
        <v>1</v>
      </c>
      <c r="AF123" s="859">
        <f>AE251/AG251</f>
        <v>0</v>
      </c>
      <c r="AG123" s="860">
        <f>AF251/AG251</f>
        <v>0</v>
      </c>
      <c r="AH123" s="2627"/>
      <c r="AI123" s="2628"/>
      <c r="AJ123" s="2628"/>
      <c r="AK123" s="2628"/>
      <c r="AL123" s="2628"/>
      <c r="AM123" s="2628"/>
      <c r="AN123" s="2628"/>
      <c r="AO123" s="2628"/>
      <c r="AP123" s="2629"/>
      <c r="AQ123" s="799"/>
      <c r="AR123" s="2641" t="s">
        <v>1116</v>
      </c>
      <c r="AS123" s="2642"/>
      <c r="AT123" s="2625" t="str">
        <f>+AR102</f>
        <v>Cobertura arbórea mediante Sistemas Agroforestales / Silvopastoriles (SAF/SSP)</v>
      </c>
      <c r="AU123" s="2625"/>
      <c r="AV123" s="2625"/>
      <c r="AW123" s="2626"/>
      <c r="AX123" s="858">
        <f>AW251/AZ251</f>
        <v>1</v>
      </c>
      <c r="AY123" s="859">
        <f>AX251/AZ251</f>
        <v>0</v>
      </c>
      <c r="AZ123" s="860">
        <f>AY251/AZ251</f>
        <v>0</v>
      </c>
      <c r="BA123" s="2627"/>
      <c r="BB123" s="2628"/>
      <c r="BC123" s="2628"/>
      <c r="BD123" s="2628"/>
      <c r="BE123" s="2628"/>
      <c r="BF123" s="2628"/>
      <c r="BG123" s="2628"/>
      <c r="BH123" s="2628"/>
      <c r="BI123" s="2629"/>
      <c r="BJ123" s="799"/>
      <c r="BK123" s="2641" t="s">
        <v>1116</v>
      </c>
      <c r="BL123" s="2642"/>
      <c r="BM123" s="2625" t="str">
        <f>+BK102</f>
        <v>Cobertura arbórea mediante Sistemas Agroforestales / Silvopastoriles (SAF/SSP)</v>
      </c>
      <c r="BN123" s="2625"/>
      <c r="BO123" s="2625"/>
      <c r="BP123" s="2626"/>
      <c r="BQ123" s="858">
        <f>BP251/BS251</f>
        <v>1</v>
      </c>
      <c r="BR123" s="859">
        <f>BQ251/BS251</f>
        <v>0</v>
      </c>
      <c r="BS123" s="860">
        <f>BR251/BS251</f>
        <v>0</v>
      </c>
      <c r="BT123" s="2627"/>
      <c r="BU123" s="2628"/>
      <c r="BV123" s="2628"/>
      <c r="BW123" s="2628"/>
      <c r="BX123" s="2628"/>
      <c r="BY123" s="2628"/>
      <c r="BZ123" s="2628"/>
      <c r="CA123" s="2628"/>
      <c r="CB123" s="2629"/>
      <c r="CC123" s="799"/>
      <c r="CD123" s="2638"/>
      <c r="CE123" s="2638"/>
      <c r="CF123" s="2639"/>
      <c r="CG123" s="2639"/>
      <c r="CH123" s="2639"/>
      <c r="CI123" s="2639"/>
      <c r="CJ123" s="861"/>
      <c r="CK123" s="861"/>
      <c r="CL123" s="861"/>
      <c r="CM123" s="2640"/>
      <c r="CN123" s="2640"/>
      <c r="CO123" s="2640"/>
      <c r="CP123" s="2640"/>
      <c r="CQ123" s="2640"/>
      <c r="CR123" s="2640"/>
      <c r="CS123" s="2640"/>
      <c r="CT123" s="2640"/>
      <c r="CU123" s="2640"/>
      <c r="CV123" s="799"/>
      <c r="CW123" s="2638"/>
      <c r="CX123" s="2638"/>
      <c r="CY123" s="2639"/>
      <c r="CZ123" s="2639"/>
      <c r="DA123" s="2639"/>
      <c r="DB123" s="2639"/>
      <c r="DC123" s="861"/>
      <c r="DD123" s="861"/>
      <c r="DE123" s="861"/>
      <c r="DF123" s="2640"/>
      <c r="DG123" s="2640"/>
      <c r="DH123" s="2640"/>
      <c r="DI123" s="2640"/>
      <c r="DJ123" s="2640"/>
      <c r="DK123" s="2640"/>
      <c r="DL123" s="2640"/>
      <c r="DM123" s="2640"/>
      <c r="DN123" s="2640"/>
      <c r="DO123" s="799"/>
    </row>
    <row r="124" spans="1:119" ht="12.75" customHeight="1" x14ac:dyDescent="0.2">
      <c r="A124" s="799"/>
      <c r="B124" s="2601" t="s">
        <v>1323</v>
      </c>
      <c r="C124" s="2602"/>
      <c r="D124" s="2602"/>
      <c r="E124" s="2603"/>
      <c r="F124" s="2643" t="str">
        <f>OBJETIVOS!D30</f>
        <v>Cercas o Barreras Vivas (CV - BV)</v>
      </c>
      <c r="G124" s="2644"/>
      <c r="H124" s="2644"/>
      <c r="I124" s="2644"/>
      <c r="J124" s="2644"/>
      <c r="K124" s="2644"/>
      <c r="L124" s="2644"/>
      <c r="M124" s="2644"/>
      <c r="N124" s="2644"/>
      <c r="O124" s="2644"/>
      <c r="P124" s="2644"/>
      <c r="Q124" s="2644"/>
      <c r="R124" s="2644"/>
      <c r="S124" s="2644"/>
      <c r="T124" s="2644"/>
      <c r="U124" s="2644"/>
      <c r="V124" s="2644"/>
      <c r="W124" s="2645"/>
      <c r="X124" s="799"/>
      <c r="Y124" s="2643" t="str">
        <f>F124</f>
        <v>Cercas o Barreras Vivas (CV - BV)</v>
      </c>
      <c r="Z124" s="2644"/>
      <c r="AA124" s="2644"/>
      <c r="AB124" s="2644"/>
      <c r="AC124" s="2644"/>
      <c r="AD124" s="2644"/>
      <c r="AE124" s="2644"/>
      <c r="AF124" s="2644"/>
      <c r="AG124" s="2644"/>
      <c r="AH124" s="2644"/>
      <c r="AI124" s="2644"/>
      <c r="AJ124" s="2644"/>
      <c r="AK124" s="2644"/>
      <c r="AL124" s="2644"/>
      <c r="AM124" s="2644"/>
      <c r="AN124" s="2644"/>
      <c r="AO124" s="2644"/>
      <c r="AP124" s="2645"/>
      <c r="AQ124" s="799"/>
      <c r="AR124" s="2643" t="str">
        <f>Y124</f>
        <v>Cercas o Barreras Vivas (CV - BV)</v>
      </c>
      <c r="AS124" s="2644"/>
      <c r="AT124" s="2644"/>
      <c r="AU124" s="2644"/>
      <c r="AV124" s="2644"/>
      <c r="AW124" s="2644"/>
      <c r="AX124" s="2644"/>
      <c r="AY124" s="2644"/>
      <c r="AZ124" s="2644"/>
      <c r="BA124" s="2644"/>
      <c r="BB124" s="2644"/>
      <c r="BC124" s="2644"/>
      <c r="BD124" s="2644"/>
      <c r="BE124" s="2644"/>
      <c r="BF124" s="2644"/>
      <c r="BG124" s="2644"/>
      <c r="BH124" s="2644"/>
      <c r="BI124" s="2645"/>
      <c r="BJ124" s="799"/>
      <c r="BK124" s="2643" t="str">
        <f>AR124</f>
        <v>Cercas o Barreras Vivas (CV - BV)</v>
      </c>
      <c r="BL124" s="2644"/>
      <c r="BM124" s="2644"/>
      <c r="BN124" s="2644"/>
      <c r="BO124" s="2644"/>
      <c r="BP124" s="2644"/>
      <c r="BQ124" s="2644"/>
      <c r="BR124" s="2644"/>
      <c r="BS124" s="2644"/>
      <c r="BT124" s="2644"/>
      <c r="BU124" s="2644"/>
      <c r="BV124" s="2644"/>
      <c r="BW124" s="2644"/>
      <c r="BX124" s="2644"/>
      <c r="BY124" s="2644"/>
      <c r="BZ124" s="2644"/>
      <c r="CA124" s="2644"/>
      <c r="CB124" s="2645"/>
      <c r="CC124" s="799"/>
      <c r="CD124" s="2597"/>
      <c r="CE124" s="2597"/>
      <c r="CF124" s="2597"/>
      <c r="CG124" s="2597"/>
      <c r="CH124" s="2597"/>
      <c r="CI124" s="2597"/>
      <c r="CJ124" s="2597"/>
      <c r="CK124" s="2597"/>
      <c r="CL124" s="2597"/>
      <c r="CM124" s="2597"/>
      <c r="CN124" s="2597"/>
      <c r="CO124" s="2597"/>
      <c r="CP124" s="2597"/>
      <c r="CQ124" s="2597"/>
      <c r="CR124" s="2597"/>
      <c r="CS124" s="2597"/>
      <c r="CT124" s="2597"/>
      <c r="CU124" s="2597"/>
      <c r="CV124" s="799"/>
      <c r="CW124" s="2597"/>
      <c r="CX124" s="2597"/>
      <c r="CY124" s="2597"/>
      <c r="CZ124" s="2597"/>
      <c r="DA124" s="2597"/>
      <c r="DB124" s="2597"/>
      <c r="DC124" s="2597"/>
      <c r="DD124" s="2597"/>
      <c r="DE124" s="2597"/>
      <c r="DF124" s="2597"/>
      <c r="DG124" s="2597"/>
      <c r="DH124" s="2597"/>
      <c r="DI124" s="2597"/>
      <c r="DJ124" s="2597"/>
      <c r="DK124" s="2597"/>
      <c r="DL124" s="2597"/>
      <c r="DM124" s="2597"/>
      <c r="DN124" s="2597"/>
      <c r="DO124" s="799"/>
    </row>
    <row r="125" spans="1:119" ht="17.25" customHeight="1" x14ac:dyDescent="0.2">
      <c r="A125" s="799"/>
      <c r="B125" s="2604"/>
      <c r="C125" s="2605"/>
      <c r="D125" s="2605"/>
      <c r="E125" s="2606"/>
      <c r="F125" s="2613" t="str">
        <f t="shared" ref="F125:F130" si="174">+F103</f>
        <v xml:space="preserve">5. Preparación del terreno                            </v>
      </c>
      <c r="G125" s="2614"/>
      <c r="H125" s="840" t="str">
        <f>+CRONOGRAMA!C61</f>
        <v>Has</v>
      </c>
      <c r="I125" s="841">
        <f>+CRONOGRAMA!$E$61+CRONOGRAMA!$I$61+CRONOGRAMA!$M$61</f>
        <v>0</v>
      </c>
      <c r="J125" s="868">
        <v>0</v>
      </c>
      <c r="K125" s="843" t="e">
        <f>J125/I125</f>
        <v>#DIV/0!</v>
      </c>
      <c r="L125" s="1077" t="str">
        <f t="shared" ref="L125:L130" si="175">+IF(I125=J125,"x",0)</f>
        <v>x</v>
      </c>
      <c r="M125" s="1078">
        <f t="shared" ref="M125:M130" si="176">+IF(L125="x",0,IF(J125&gt;0,"x",0))</f>
        <v>0</v>
      </c>
      <c r="N125" s="1079">
        <f t="shared" ref="N125:N130" si="177">+IF(L125="x",0,IF(M125="x",0,"x"))</f>
        <v>0</v>
      </c>
      <c r="O125" s="2615"/>
      <c r="P125" s="2616"/>
      <c r="Q125" s="2616"/>
      <c r="R125" s="2616"/>
      <c r="S125" s="2616"/>
      <c r="T125" s="2616"/>
      <c r="U125" s="2616"/>
      <c r="V125" s="2616"/>
      <c r="W125" s="2617"/>
      <c r="X125" s="799"/>
      <c r="Y125" s="2613" t="str">
        <f t="shared" ref="Y125:Y144" si="178">+Y103</f>
        <v xml:space="preserve">5. Preparación del terreno                            </v>
      </c>
      <c r="Z125" s="2614"/>
      <c r="AA125" s="840" t="str">
        <f>+AA103</f>
        <v>Has</v>
      </c>
      <c r="AB125" s="841">
        <f>IF((I125-J125)=0,CRONOGRAMA!Q61+CRONOGRAMA!U61+CRONOGRAMA!Y61,CRONOGRAMA!Q61+CRONOGRAMA!U61+CRONOGRAMA!Y61+Seguimiento!I125-Seguimiento!J125)</f>
        <v>0</v>
      </c>
      <c r="AC125" s="868"/>
      <c r="AD125" s="843" t="e">
        <f>AC125/AB125</f>
        <v>#DIV/0!</v>
      </c>
      <c r="AE125" s="1077" t="str">
        <f t="shared" ref="AE125:AE130" si="179">+IF(AB125=AC125,"x",0)</f>
        <v>x</v>
      </c>
      <c r="AF125" s="1078">
        <f t="shared" ref="AF125:AF130" si="180">+IF(AE125="x",0,IF(AC125&gt;0,"x",0))</f>
        <v>0</v>
      </c>
      <c r="AG125" s="1079">
        <f t="shared" ref="AG125:AG130" si="181">+IF(AE125="x",0,IF(AF125="x",0,"x"))</f>
        <v>0</v>
      </c>
      <c r="AH125" s="2615"/>
      <c r="AI125" s="2616"/>
      <c r="AJ125" s="2616"/>
      <c r="AK125" s="2616"/>
      <c r="AL125" s="2616"/>
      <c r="AM125" s="2616"/>
      <c r="AN125" s="2616"/>
      <c r="AO125" s="2616"/>
      <c r="AP125" s="2617"/>
      <c r="AQ125" s="799"/>
      <c r="AR125" s="2613" t="str">
        <f t="shared" ref="AR125:AR144" si="182">+AR103</f>
        <v xml:space="preserve">5. Preparación del terreno                            </v>
      </c>
      <c r="AS125" s="2614"/>
      <c r="AT125" s="840" t="str">
        <f>+AT103</f>
        <v>Has</v>
      </c>
      <c r="AU125" s="841">
        <f>IF((AB125-AC125)=0,CRONOGRAMA!AC61+CRONOGRAMA!AG61+CRONOGRAMA!AK61,CRONOGRAMA!AC61+CRONOGRAMA!AG61+CRONOGRAMA!AK61+Seguimiento!AB125-Seguimiento!AC125)</f>
        <v>0</v>
      </c>
      <c r="AV125" s="868"/>
      <c r="AW125" s="843" t="e">
        <f>AV125/AU125</f>
        <v>#DIV/0!</v>
      </c>
      <c r="AX125" s="1077" t="str">
        <f t="shared" ref="AX125:AX130" si="183">+IF(AU125=AV125,"x",0)</f>
        <v>x</v>
      </c>
      <c r="AY125" s="1078">
        <f t="shared" ref="AY125:AY130" si="184">+IF(AX125="x",0,IF(AV125&gt;0,"x",0))</f>
        <v>0</v>
      </c>
      <c r="AZ125" s="1079">
        <f t="shared" ref="AZ125:AZ130" si="185">+IF(AX125="x",0,IF(AY125="x",0,"x"))</f>
        <v>0</v>
      </c>
      <c r="BA125" s="2615"/>
      <c r="BB125" s="2616"/>
      <c r="BC125" s="2616"/>
      <c r="BD125" s="2616"/>
      <c r="BE125" s="2616"/>
      <c r="BF125" s="2616"/>
      <c r="BG125" s="2616"/>
      <c r="BH125" s="2616"/>
      <c r="BI125" s="2617"/>
      <c r="BJ125" s="799"/>
      <c r="BK125" s="2613" t="str">
        <f t="shared" ref="BK125:BK144" si="186">+BK103</f>
        <v xml:space="preserve">5. Preparación del terreno                            </v>
      </c>
      <c r="BL125" s="2614"/>
      <c r="BM125" s="840" t="str">
        <f>+BM103</f>
        <v>Has</v>
      </c>
      <c r="BN125" s="841">
        <f>IF((AU125-AV125)=0,CRONOGRAMA!AO61+CRONOGRAMA!AS61+CRONOGRAMA!AW61,CRONOGRAMA!AO61+CRONOGRAMA!AS61+CRONOGRAMA!AW61+AU125-AV125)</f>
        <v>0</v>
      </c>
      <c r="BO125" s="868"/>
      <c r="BP125" s="843" t="e">
        <f>BO125/BN125</f>
        <v>#DIV/0!</v>
      </c>
      <c r="BQ125" s="1077" t="str">
        <f t="shared" ref="BQ125:BQ130" si="187">+IF(BN125=BO125,"x",0)</f>
        <v>x</v>
      </c>
      <c r="BR125" s="1078">
        <f t="shared" ref="BR125:BR130" si="188">+IF(BQ125="x",0,IF(BO125&gt;0,"x",0))</f>
        <v>0</v>
      </c>
      <c r="BS125" s="1079">
        <f t="shared" ref="BS125:BS130" si="189">+IF(BQ125="x",0,IF(BR125="x",0,"x"))</f>
        <v>0</v>
      </c>
      <c r="BT125" s="2615"/>
      <c r="BU125" s="2616"/>
      <c r="BV125" s="2616"/>
      <c r="BW125" s="2616"/>
      <c r="BX125" s="2616"/>
      <c r="BY125" s="2616"/>
      <c r="BZ125" s="2616"/>
      <c r="CA125" s="2616"/>
      <c r="CB125" s="2617"/>
      <c r="CC125" s="799"/>
      <c r="CD125" s="2620"/>
      <c r="CE125" s="2620"/>
      <c r="CF125" s="847"/>
      <c r="CG125" s="848"/>
      <c r="CH125" s="869"/>
      <c r="CI125" s="850"/>
      <c r="CJ125" s="851"/>
      <c r="CK125" s="851"/>
      <c r="CL125" s="851"/>
      <c r="CM125" s="2621"/>
      <c r="CN125" s="2621"/>
      <c r="CO125" s="2621"/>
      <c r="CP125" s="2621"/>
      <c r="CQ125" s="2621"/>
      <c r="CR125" s="2621"/>
      <c r="CS125" s="2621"/>
      <c r="CT125" s="2621"/>
      <c r="CU125" s="2621"/>
      <c r="CV125" s="799"/>
      <c r="CW125" s="2620"/>
      <c r="CX125" s="2620"/>
      <c r="CY125" s="847"/>
      <c r="CZ125" s="848"/>
      <c r="DA125" s="869"/>
      <c r="DB125" s="850"/>
      <c r="DC125" s="851"/>
      <c r="DD125" s="851"/>
      <c r="DE125" s="851"/>
      <c r="DF125" s="2621"/>
      <c r="DG125" s="2621"/>
      <c r="DH125" s="2621"/>
      <c r="DI125" s="2621"/>
      <c r="DJ125" s="2621"/>
      <c r="DK125" s="2621"/>
      <c r="DL125" s="2621"/>
      <c r="DM125" s="2621"/>
      <c r="DN125" s="2621"/>
      <c r="DO125" s="799"/>
    </row>
    <row r="126" spans="1:119" ht="17.25" customHeight="1" x14ac:dyDescent="0.2">
      <c r="A126" s="799"/>
      <c r="B126" s="2604"/>
      <c r="C126" s="2605"/>
      <c r="D126" s="2605"/>
      <c r="E126" s="2606"/>
      <c r="F126" s="2613" t="str">
        <f t="shared" si="174"/>
        <v xml:space="preserve">6. Plantación (Siembra)                               </v>
      </c>
      <c r="G126" s="2614"/>
      <c r="H126" s="840" t="str">
        <f>+CRONOGRAMA!C62</f>
        <v>Has</v>
      </c>
      <c r="I126" s="841">
        <f>+CRONOGRAMA!$E$62+CRONOGRAMA!$I$62+CRONOGRAMA!$M$62</f>
        <v>0</v>
      </c>
      <c r="J126" s="868">
        <v>0</v>
      </c>
      <c r="K126" s="843" t="e">
        <f t="shared" ref="K126:K134" si="190">J126/I126</f>
        <v>#DIV/0!</v>
      </c>
      <c r="L126" s="1077" t="str">
        <f t="shared" si="175"/>
        <v>x</v>
      </c>
      <c r="M126" s="1078">
        <f t="shared" si="176"/>
        <v>0</v>
      </c>
      <c r="N126" s="1079">
        <f t="shared" si="177"/>
        <v>0</v>
      </c>
      <c r="O126" s="2615"/>
      <c r="P126" s="2616"/>
      <c r="Q126" s="2616"/>
      <c r="R126" s="2616"/>
      <c r="S126" s="2616"/>
      <c r="T126" s="2616"/>
      <c r="U126" s="2616"/>
      <c r="V126" s="2616"/>
      <c r="W126" s="2617"/>
      <c r="X126" s="799"/>
      <c r="Y126" s="2613" t="str">
        <f t="shared" si="178"/>
        <v xml:space="preserve">6. Plantación (Siembra)                               </v>
      </c>
      <c r="Z126" s="2614"/>
      <c r="AA126" s="840" t="str">
        <f>+AA104</f>
        <v>Has</v>
      </c>
      <c r="AB126" s="841">
        <f>IF((I126-J126)=0,CRONOGRAMA!Q62+CRONOGRAMA!U62+CRONOGRAMA!Y62,CRONOGRAMA!Q62+CRONOGRAMA!U62+CRONOGRAMA!Y62+Seguimiento!I126-Seguimiento!J126)</f>
        <v>0</v>
      </c>
      <c r="AC126" s="868"/>
      <c r="AD126" s="843" t="e">
        <f t="shared" ref="AD126:AD134" si="191">AC126/AB126</f>
        <v>#DIV/0!</v>
      </c>
      <c r="AE126" s="1077" t="str">
        <f t="shared" si="179"/>
        <v>x</v>
      </c>
      <c r="AF126" s="1078">
        <f t="shared" si="180"/>
        <v>0</v>
      </c>
      <c r="AG126" s="1079">
        <f t="shared" si="181"/>
        <v>0</v>
      </c>
      <c r="AH126" s="2615"/>
      <c r="AI126" s="2616"/>
      <c r="AJ126" s="2616"/>
      <c r="AK126" s="2616"/>
      <c r="AL126" s="2616"/>
      <c r="AM126" s="2616"/>
      <c r="AN126" s="2616"/>
      <c r="AO126" s="2616"/>
      <c r="AP126" s="2617"/>
      <c r="AQ126" s="799"/>
      <c r="AR126" s="2613" t="str">
        <f t="shared" si="182"/>
        <v xml:space="preserve">6. Plantación (Siembra)                               </v>
      </c>
      <c r="AS126" s="2614"/>
      <c r="AT126" s="840" t="str">
        <f>+AT104</f>
        <v>Has</v>
      </c>
      <c r="AU126" s="841">
        <f>IF((AB126-AC126)=0,CRONOGRAMA!AC62+CRONOGRAMA!AG62+CRONOGRAMA!AK62,CRONOGRAMA!AC62+CRONOGRAMA!AG62+CRONOGRAMA!AK62+Seguimiento!AB126-Seguimiento!AC126)</f>
        <v>0</v>
      </c>
      <c r="AV126" s="868"/>
      <c r="AW126" s="843" t="e">
        <f t="shared" ref="AW126:AW134" si="192">AV126/AU126</f>
        <v>#DIV/0!</v>
      </c>
      <c r="AX126" s="1077" t="str">
        <f t="shared" si="183"/>
        <v>x</v>
      </c>
      <c r="AY126" s="1078">
        <f t="shared" si="184"/>
        <v>0</v>
      </c>
      <c r="AZ126" s="1079">
        <f t="shared" si="185"/>
        <v>0</v>
      </c>
      <c r="BA126" s="2615"/>
      <c r="BB126" s="2616"/>
      <c r="BC126" s="2616"/>
      <c r="BD126" s="2616"/>
      <c r="BE126" s="2616"/>
      <c r="BF126" s="2616"/>
      <c r="BG126" s="2616"/>
      <c r="BH126" s="2616"/>
      <c r="BI126" s="2617"/>
      <c r="BJ126" s="799"/>
      <c r="BK126" s="2613" t="str">
        <f t="shared" si="186"/>
        <v xml:space="preserve">6. Plantación (Siembra)                               </v>
      </c>
      <c r="BL126" s="2614"/>
      <c r="BM126" s="840" t="str">
        <f>+BM104</f>
        <v>Has</v>
      </c>
      <c r="BN126" s="841">
        <f>IF((AU126-AV126)=0,CRONOGRAMA!AO62+CRONOGRAMA!AS62+CRONOGRAMA!AW62,CRONOGRAMA!AO62+CRONOGRAMA!AS62+CRONOGRAMA!AW62+AU126-AV126)</f>
        <v>0</v>
      </c>
      <c r="BO126" s="868"/>
      <c r="BP126" s="843" t="e">
        <f t="shared" ref="BP126:BP134" si="193">BO126/BN126</f>
        <v>#DIV/0!</v>
      </c>
      <c r="BQ126" s="1077" t="str">
        <f t="shared" si="187"/>
        <v>x</v>
      </c>
      <c r="BR126" s="1078">
        <f t="shared" si="188"/>
        <v>0</v>
      </c>
      <c r="BS126" s="1079">
        <f t="shared" si="189"/>
        <v>0</v>
      </c>
      <c r="BT126" s="2615"/>
      <c r="BU126" s="2616"/>
      <c r="BV126" s="2616"/>
      <c r="BW126" s="2616"/>
      <c r="BX126" s="2616"/>
      <c r="BY126" s="2616"/>
      <c r="BZ126" s="2616"/>
      <c r="CA126" s="2616"/>
      <c r="CB126" s="2617"/>
      <c r="CC126" s="799"/>
      <c r="CD126" s="2620"/>
      <c r="CE126" s="2620"/>
      <c r="CF126" s="847"/>
      <c r="CG126" s="848"/>
      <c r="CH126" s="869"/>
      <c r="CI126" s="850"/>
      <c r="CJ126" s="851"/>
      <c r="CK126" s="851"/>
      <c r="CL126" s="851"/>
      <c r="CM126" s="2621"/>
      <c r="CN126" s="2621"/>
      <c r="CO126" s="2621"/>
      <c r="CP126" s="2621"/>
      <c r="CQ126" s="2621"/>
      <c r="CR126" s="2621"/>
      <c r="CS126" s="2621"/>
      <c r="CT126" s="2621"/>
      <c r="CU126" s="2621"/>
      <c r="CV126" s="799"/>
      <c r="CW126" s="2620"/>
      <c r="CX126" s="2620"/>
      <c r="CY126" s="847"/>
      <c r="CZ126" s="848"/>
      <c r="DA126" s="869"/>
      <c r="DB126" s="850"/>
      <c r="DC126" s="851"/>
      <c r="DD126" s="851"/>
      <c r="DE126" s="851"/>
      <c r="DF126" s="2621"/>
      <c r="DG126" s="2621"/>
      <c r="DH126" s="2621"/>
      <c r="DI126" s="2621"/>
      <c r="DJ126" s="2621"/>
      <c r="DK126" s="2621"/>
      <c r="DL126" s="2621"/>
      <c r="DM126" s="2621"/>
      <c r="DN126" s="2621"/>
      <c r="DO126" s="799"/>
    </row>
    <row r="127" spans="1:119" ht="17.25" customHeight="1" x14ac:dyDescent="0.2">
      <c r="A127" s="799"/>
      <c r="B127" s="2604"/>
      <c r="C127" s="2605"/>
      <c r="D127" s="2605"/>
      <c r="E127" s="2606"/>
      <c r="F127" s="2613" t="str">
        <f t="shared" si="174"/>
        <v xml:space="preserve">7. Fertilización y Control Fitosa.                   </v>
      </c>
      <c r="G127" s="2614"/>
      <c r="H127" s="885" t="str">
        <f>+CRONOGRAMA!C63</f>
        <v>Has</v>
      </c>
      <c r="I127" s="841">
        <f>+CRONOGRAMA!$E$63+CRONOGRAMA!$I$63+CRONOGRAMA!$M$63</f>
        <v>0</v>
      </c>
      <c r="J127" s="868">
        <v>0</v>
      </c>
      <c r="K127" s="843" t="e">
        <f t="shared" si="190"/>
        <v>#DIV/0!</v>
      </c>
      <c r="L127" s="1077" t="str">
        <f t="shared" si="175"/>
        <v>x</v>
      </c>
      <c r="M127" s="1078">
        <f t="shared" si="176"/>
        <v>0</v>
      </c>
      <c r="N127" s="1079">
        <f t="shared" si="177"/>
        <v>0</v>
      </c>
      <c r="O127" s="2615"/>
      <c r="P127" s="2616"/>
      <c r="Q127" s="2616"/>
      <c r="R127" s="2616"/>
      <c r="S127" s="2616"/>
      <c r="T127" s="2616"/>
      <c r="U127" s="2616"/>
      <c r="V127" s="2616"/>
      <c r="W127" s="2617"/>
      <c r="X127" s="799"/>
      <c r="Y127" s="2613" t="str">
        <f t="shared" si="178"/>
        <v xml:space="preserve">7. Fertilización y Control Fitosa.                   </v>
      </c>
      <c r="Z127" s="2614"/>
      <c r="AA127" s="885" t="str">
        <f>+AA105</f>
        <v>Has</v>
      </c>
      <c r="AB127" s="841">
        <f>IF((I127-J127)=0,CRONOGRAMA!Q63+CRONOGRAMA!U63+CRONOGRAMA!Y63,CRONOGRAMA!Q63+CRONOGRAMA!U63+CRONOGRAMA!Y63+Seguimiento!I127-Seguimiento!J127)</f>
        <v>0</v>
      </c>
      <c r="AC127" s="868"/>
      <c r="AD127" s="843" t="e">
        <f t="shared" si="191"/>
        <v>#DIV/0!</v>
      </c>
      <c r="AE127" s="1077" t="str">
        <f t="shared" si="179"/>
        <v>x</v>
      </c>
      <c r="AF127" s="1078">
        <f t="shared" si="180"/>
        <v>0</v>
      </c>
      <c r="AG127" s="1079">
        <f t="shared" si="181"/>
        <v>0</v>
      </c>
      <c r="AH127" s="2615"/>
      <c r="AI127" s="2616"/>
      <c r="AJ127" s="2616"/>
      <c r="AK127" s="2616"/>
      <c r="AL127" s="2616"/>
      <c r="AM127" s="2616"/>
      <c r="AN127" s="2616"/>
      <c r="AO127" s="2616"/>
      <c r="AP127" s="2617"/>
      <c r="AQ127" s="799"/>
      <c r="AR127" s="2613" t="str">
        <f t="shared" si="182"/>
        <v xml:space="preserve">7. Fertilización y Control Fitosa.                   </v>
      </c>
      <c r="AS127" s="2614"/>
      <c r="AT127" s="885" t="str">
        <f>+AT105</f>
        <v>Has</v>
      </c>
      <c r="AU127" s="841">
        <f>IF((AB127-AC127)=0,CRONOGRAMA!AC63+CRONOGRAMA!AG63+CRONOGRAMA!AK63,CRONOGRAMA!AC63+CRONOGRAMA!AG63+CRONOGRAMA!AK63+Seguimiento!AB127-Seguimiento!AC127)</f>
        <v>0</v>
      </c>
      <c r="AV127" s="868"/>
      <c r="AW127" s="843" t="e">
        <f t="shared" si="192"/>
        <v>#DIV/0!</v>
      </c>
      <c r="AX127" s="1077" t="str">
        <f t="shared" si="183"/>
        <v>x</v>
      </c>
      <c r="AY127" s="1078">
        <f t="shared" si="184"/>
        <v>0</v>
      </c>
      <c r="AZ127" s="1079">
        <f t="shared" si="185"/>
        <v>0</v>
      </c>
      <c r="BA127" s="2615"/>
      <c r="BB127" s="2616"/>
      <c r="BC127" s="2616"/>
      <c r="BD127" s="2616"/>
      <c r="BE127" s="2616"/>
      <c r="BF127" s="2616"/>
      <c r="BG127" s="2616"/>
      <c r="BH127" s="2616"/>
      <c r="BI127" s="2617"/>
      <c r="BJ127" s="799"/>
      <c r="BK127" s="2613" t="str">
        <f t="shared" si="186"/>
        <v xml:space="preserve">7. Fertilización y Control Fitosa.                   </v>
      </c>
      <c r="BL127" s="2614"/>
      <c r="BM127" s="885" t="str">
        <f>+BM105</f>
        <v>Has</v>
      </c>
      <c r="BN127" s="841">
        <f>IF((AU127-AV127)=0,CRONOGRAMA!AO63+CRONOGRAMA!AS63+CRONOGRAMA!AW63,CRONOGRAMA!AO63+CRONOGRAMA!AS63+CRONOGRAMA!AW63+AU127-AV127)</f>
        <v>0</v>
      </c>
      <c r="BO127" s="868"/>
      <c r="BP127" s="843" t="e">
        <f t="shared" si="193"/>
        <v>#DIV/0!</v>
      </c>
      <c r="BQ127" s="1077" t="str">
        <f t="shared" si="187"/>
        <v>x</v>
      </c>
      <c r="BR127" s="1078">
        <f t="shared" si="188"/>
        <v>0</v>
      </c>
      <c r="BS127" s="1079">
        <f t="shared" si="189"/>
        <v>0</v>
      </c>
      <c r="BT127" s="2615"/>
      <c r="BU127" s="2616"/>
      <c r="BV127" s="2616"/>
      <c r="BW127" s="2616"/>
      <c r="BX127" s="2616"/>
      <c r="BY127" s="2616"/>
      <c r="BZ127" s="2616"/>
      <c r="CA127" s="2616"/>
      <c r="CB127" s="2617"/>
      <c r="CC127" s="799"/>
      <c r="CD127" s="2620"/>
      <c r="CE127" s="2620"/>
      <c r="CF127" s="847"/>
      <c r="CG127" s="848"/>
      <c r="CH127" s="869"/>
      <c r="CI127" s="850"/>
      <c r="CJ127" s="851"/>
      <c r="CK127" s="851"/>
      <c r="CL127" s="851"/>
      <c r="CM127" s="2621"/>
      <c r="CN127" s="2621"/>
      <c r="CO127" s="2621"/>
      <c r="CP127" s="2621"/>
      <c r="CQ127" s="2621"/>
      <c r="CR127" s="2621"/>
      <c r="CS127" s="2621"/>
      <c r="CT127" s="2621"/>
      <c r="CU127" s="2621"/>
      <c r="CV127" s="799"/>
      <c r="CW127" s="2620"/>
      <c r="CX127" s="2620"/>
      <c r="CY127" s="847"/>
      <c r="CZ127" s="848"/>
      <c r="DA127" s="869"/>
      <c r="DB127" s="850"/>
      <c r="DC127" s="851"/>
      <c r="DD127" s="851"/>
      <c r="DE127" s="851"/>
      <c r="DF127" s="2621"/>
      <c r="DG127" s="2621"/>
      <c r="DH127" s="2621"/>
      <c r="DI127" s="2621"/>
      <c r="DJ127" s="2621"/>
      <c r="DK127" s="2621"/>
      <c r="DL127" s="2621"/>
      <c r="DM127" s="2621"/>
      <c r="DN127" s="2621"/>
      <c r="DO127" s="799"/>
    </row>
    <row r="128" spans="1:119" ht="17.25" customHeight="1" x14ac:dyDescent="0.2">
      <c r="A128" s="799"/>
      <c r="B128" s="2604"/>
      <c r="C128" s="2605"/>
      <c r="D128" s="2605"/>
      <c r="E128" s="2606"/>
      <c r="F128" s="2613" t="str">
        <f t="shared" si="174"/>
        <v xml:space="preserve">8. Reposición (material vegetal)                 </v>
      </c>
      <c r="G128" s="2614"/>
      <c r="H128" s="885" t="str">
        <f>+CRONOGRAMA!C64</f>
        <v>Plántulas</v>
      </c>
      <c r="I128" s="841">
        <f>+CRONOGRAMA!$E$64+CRONOGRAMA!$I$64+CRONOGRAMA!$M$64</f>
        <v>0</v>
      </c>
      <c r="J128" s="868">
        <v>0</v>
      </c>
      <c r="K128" s="843" t="e">
        <f t="shared" si="190"/>
        <v>#DIV/0!</v>
      </c>
      <c r="L128" s="1077" t="str">
        <f t="shared" si="175"/>
        <v>x</v>
      </c>
      <c r="M128" s="1078">
        <f t="shared" si="176"/>
        <v>0</v>
      </c>
      <c r="N128" s="1079">
        <f t="shared" si="177"/>
        <v>0</v>
      </c>
      <c r="O128" s="2615"/>
      <c r="P128" s="2616"/>
      <c r="Q128" s="2616"/>
      <c r="R128" s="2616"/>
      <c r="S128" s="2616"/>
      <c r="T128" s="2616"/>
      <c r="U128" s="2616"/>
      <c r="V128" s="2616"/>
      <c r="W128" s="2617"/>
      <c r="X128" s="799"/>
      <c r="Y128" s="2613" t="str">
        <f t="shared" si="178"/>
        <v xml:space="preserve">8. Reposición (material vegetal)                 </v>
      </c>
      <c r="Z128" s="2614"/>
      <c r="AA128" s="885" t="str">
        <f>+AA106</f>
        <v>Plántulas</v>
      </c>
      <c r="AB128" s="841">
        <f>IF((I128-J128)=0,CRONOGRAMA!Q64+CRONOGRAMA!U64+CRONOGRAMA!Y64,CRONOGRAMA!Q64+CRONOGRAMA!U64+CRONOGRAMA!Y64+Seguimiento!I128-Seguimiento!J128)</f>
        <v>0</v>
      </c>
      <c r="AC128" s="868"/>
      <c r="AD128" s="843" t="e">
        <f t="shared" si="191"/>
        <v>#DIV/0!</v>
      </c>
      <c r="AE128" s="1077" t="str">
        <f t="shared" si="179"/>
        <v>x</v>
      </c>
      <c r="AF128" s="1078">
        <f t="shared" si="180"/>
        <v>0</v>
      </c>
      <c r="AG128" s="1079">
        <f t="shared" si="181"/>
        <v>0</v>
      </c>
      <c r="AH128" s="2615"/>
      <c r="AI128" s="2616"/>
      <c r="AJ128" s="2616"/>
      <c r="AK128" s="2616"/>
      <c r="AL128" s="2616"/>
      <c r="AM128" s="2616"/>
      <c r="AN128" s="2616"/>
      <c r="AO128" s="2616"/>
      <c r="AP128" s="2617"/>
      <c r="AQ128" s="799"/>
      <c r="AR128" s="2613" t="str">
        <f t="shared" si="182"/>
        <v xml:space="preserve">8. Reposición (material vegetal)                 </v>
      </c>
      <c r="AS128" s="2614"/>
      <c r="AT128" s="885" t="str">
        <f>+AT106</f>
        <v>Plántulas</v>
      </c>
      <c r="AU128" s="841">
        <f>IF((AB128-AC128)=0,CRONOGRAMA!AC64+CRONOGRAMA!AG64+CRONOGRAMA!AK64,CRONOGRAMA!AC64+CRONOGRAMA!AG64+CRONOGRAMA!AK64+Seguimiento!AB128-Seguimiento!AC128)</f>
        <v>0</v>
      </c>
      <c r="AV128" s="868"/>
      <c r="AW128" s="843" t="e">
        <f t="shared" si="192"/>
        <v>#DIV/0!</v>
      </c>
      <c r="AX128" s="1077" t="str">
        <f t="shared" si="183"/>
        <v>x</v>
      </c>
      <c r="AY128" s="1078">
        <f t="shared" si="184"/>
        <v>0</v>
      </c>
      <c r="AZ128" s="1079">
        <f t="shared" si="185"/>
        <v>0</v>
      </c>
      <c r="BA128" s="2615"/>
      <c r="BB128" s="2616"/>
      <c r="BC128" s="2616"/>
      <c r="BD128" s="2616"/>
      <c r="BE128" s="2616"/>
      <c r="BF128" s="2616"/>
      <c r="BG128" s="2616"/>
      <c r="BH128" s="2616"/>
      <c r="BI128" s="2617"/>
      <c r="BJ128" s="799"/>
      <c r="BK128" s="2613" t="str">
        <f t="shared" si="186"/>
        <v xml:space="preserve">8. Reposición (material vegetal)                 </v>
      </c>
      <c r="BL128" s="2614"/>
      <c r="BM128" s="885" t="str">
        <f t="shared" ref="BM128:BM129" si="194">+BM106</f>
        <v>Plántulas</v>
      </c>
      <c r="BN128" s="841">
        <f>IF((AU128-AV128)=0,CRONOGRAMA!AO64+CRONOGRAMA!AS64+CRONOGRAMA!AW64,CRONOGRAMA!AO64+CRONOGRAMA!AS64+CRONOGRAMA!AW64+AU128-AV128)</f>
        <v>0</v>
      </c>
      <c r="BO128" s="868"/>
      <c r="BP128" s="843" t="e">
        <f t="shared" si="193"/>
        <v>#DIV/0!</v>
      </c>
      <c r="BQ128" s="1077" t="str">
        <f t="shared" si="187"/>
        <v>x</v>
      </c>
      <c r="BR128" s="1078">
        <f t="shared" si="188"/>
        <v>0</v>
      </c>
      <c r="BS128" s="1079">
        <f t="shared" si="189"/>
        <v>0</v>
      </c>
      <c r="BT128" s="2615"/>
      <c r="BU128" s="2616"/>
      <c r="BV128" s="2616"/>
      <c r="BW128" s="2616"/>
      <c r="BX128" s="2616"/>
      <c r="BY128" s="2616"/>
      <c r="BZ128" s="2616"/>
      <c r="CA128" s="2616"/>
      <c r="CB128" s="2617"/>
      <c r="CC128" s="799"/>
      <c r="CD128" s="2620"/>
      <c r="CE128" s="2620"/>
      <c r="CF128" s="847"/>
      <c r="CG128" s="848"/>
      <c r="CH128" s="869"/>
      <c r="CI128" s="850"/>
      <c r="CJ128" s="851"/>
      <c r="CK128" s="851"/>
      <c r="CL128" s="851"/>
      <c r="CM128" s="2621"/>
      <c r="CN128" s="2621"/>
      <c r="CO128" s="2621"/>
      <c r="CP128" s="2621"/>
      <c r="CQ128" s="2621"/>
      <c r="CR128" s="2621"/>
      <c r="CS128" s="2621"/>
      <c r="CT128" s="2621"/>
      <c r="CU128" s="2621"/>
      <c r="CV128" s="799"/>
      <c r="CW128" s="2620"/>
      <c r="CX128" s="2620"/>
      <c r="CY128" s="847"/>
      <c r="CZ128" s="848"/>
      <c r="DA128" s="869"/>
      <c r="DB128" s="850"/>
      <c r="DC128" s="851"/>
      <c r="DD128" s="851"/>
      <c r="DE128" s="851"/>
      <c r="DF128" s="2621"/>
      <c r="DG128" s="2621"/>
      <c r="DH128" s="2621"/>
      <c r="DI128" s="2621"/>
      <c r="DJ128" s="2621"/>
      <c r="DK128" s="2621"/>
      <c r="DL128" s="2621"/>
      <c r="DM128" s="2621"/>
      <c r="DN128" s="2621"/>
      <c r="DO128" s="799"/>
    </row>
    <row r="129" spans="1:119" ht="17.25" customHeight="1" x14ac:dyDescent="0.2">
      <c r="A129" s="799"/>
      <c r="B129" s="2604"/>
      <c r="C129" s="2605"/>
      <c r="D129" s="2605"/>
      <c r="E129" s="2606"/>
      <c r="F129" s="2613" t="str">
        <f t="shared" si="174"/>
        <v xml:space="preserve">9. Limpias                                                    </v>
      </c>
      <c r="G129" s="2614"/>
      <c r="H129" s="885" t="str">
        <f>+CRONOGRAMA!C65</f>
        <v>Has</v>
      </c>
      <c r="I129" s="841">
        <f>+CRONOGRAMA!$E$65+CRONOGRAMA!$I$65+CRONOGRAMA!$M$65</f>
        <v>0</v>
      </c>
      <c r="J129" s="868"/>
      <c r="K129" s="843" t="e">
        <f t="shared" si="190"/>
        <v>#DIV/0!</v>
      </c>
      <c r="L129" s="1077" t="str">
        <f t="shared" si="175"/>
        <v>x</v>
      </c>
      <c r="M129" s="1078">
        <f t="shared" si="176"/>
        <v>0</v>
      </c>
      <c r="N129" s="1079">
        <f t="shared" si="177"/>
        <v>0</v>
      </c>
      <c r="O129" s="2615"/>
      <c r="P129" s="2616"/>
      <c r="Q129" s="2616"/>
      <c r="R129" s="2616"/>
      <c r="S129" s="2616"/>
      <c r="T129" s="2616"/>
      <c r="U129" s="2616"/>
      <c r="V129" s="2616"/>
      <c r="W129" s="2617"/>
      <c r="X129" s="799"/>
      <c r="Y129" s="2613" t="str">
        <f t="shared" si="178"/>
        <v xml:space="preserve">9. Limpias                                                    </v>
      </c>
      <c r="Z129" s="2614"/>
      <c r="AA129" s="885" t="str">
        <f>+AA107</f>
        <v>Has</v>
      </c>
      <c r="AB129" s="841">
        <f>IF((I129-J129)=0,CRONOGRAMA!Q65+CRONOGRAMA!U65+CRONOGRAMA!Y65,CRONOGRAMA!Q65+CRONOGRAMA!U65+CRONOGRAMA!Y65+Seguimiento!I129-Seguimiento!J129)</f>
        <v>0</v>
      </c>
      <c r="AC129" s="868"/>
      <c r="AD129" s="843" t="e">
        <f t="shared" si="191"/>
        <v>#DIV/0!</v>
      </c>
      <c r="AE129" s="1077" t="str">
        <f t="shared" si="179"/>
        <v>x</v>
      </c>
      <c r="AF129" s="1078">
        <f t="shared" si="180"/>
        <v>0</v>
      </c>
      <c r="AG129" s="1079">
        <f t="shared" si="181"/>
        <v>0</v>
      </c>
      <c r="AH129" s="2615"/>
      <c r="AI129" s="2616"/>
      <c r="AJ129" s="2616"/>
      <c r="AK129" s="2616"/>
      <c r="AL129" s="2616"/>
      <c r="AM129" s="2616"/>
      <c r="AN129" s="2616"/>
      <c r="AO129" s="2616"/>
      <c r="AP129" s="2617"/>
      <c r="AQ129" s="799"/>
      <c r="AR129" s="2613" t="str">
        <f t="shared" si="182"/>
        <v xml:space="preserve">9. Limpias                                                    </v>
      </c>
      <c r="AS129" s="2614"/>
      <c r="AT129" s="885" t="str">
        <f>+AT107</f>
        <v>Has</v>
      </c>
      <c r="AU129" s="841">
        <f>IF((AB129-AC129)=0,CRONOGRAMA!AC65+CRONOGRAMA!AG65+CRONOGRAMA!AK65,CRONOGRAMA!AC65+CRONOGRAMA!AG65+CRONOGRAMA!AK65+Seguimiento!AB129-Seguimiento!AC129)</f>
        <v>0</v>
      </c>
      <c r="AV129" s="868"/>
      <c r="AW129" s="843" t="e">
        <f t="shared" si="192"/>
        <v>#DIV/0!</v>
      </c>
      <c r="AX129" s="1077" t="str">
        <f t="shared" si="183"/>
        <v>x</v>
      </c>
      <c r="AY129" s="1078">
        <f t="shared" si="184"/>
        <v>0</v>
      </c>
      <c r="AZ129" s="1079">
        <f t="shared" si="185"/>
        <v>0</v>
      </c>
      <c r="BA129" s="2615"/>
      <c r="BB129" s="2616"/>
      <c r="BC129" s="2616"/>
      <c r="BD129" s="2616"/>
      <c r="BE129" s="2616"/>
      <c r="BF129" s="2616"/>
      <c r="BG129" s="2616"/>
      <c r="BH129" s="2616"/>
      <c r="BI129" s="2617"/>
      <c r="BJ129" s="799"/>
      <c r="BK129" s="2613" t="str">
        <f t="shared" si="186"/>
        <v xml:space="preserve">9. Limpias                                                    </v>
      </c>
      <c r="BL129" s="2614"/>
      <c r="BM129" s="885" t="str">
        <f t="shared" si="194"/>
        <v>Has</v>
      </c>
      <c r="BN129" s="841">
        <f>IF((AU129-AV129)=0,CRONOGRAMA!AO65+CRONOGRAMA!AS65+CRONOGRAMA!AW65,CRONOGRAMA!AO65+CRONOGRAMA!AS65+CRONOGRAMA!AW65+AU129-AV129)</f>
        <v>0</v>
      </c>
      <c r="BO129" s="868"/>
      <c r="BP129" s="843" t="e">
        <f t="shared" si="193"/>
        <v>#DIV/0!</v>
      </c>
      <c r="BQ129" s="1077" t="str">
        <f t="shared" si="187"/>
        <v>x</v>
      </c>
      <c r="BR129" s="1078">
        <f t="shared" si="188"/>
        <v>0</v>
      </c>
      <c r="BS129" s="1079">
        <f t="shared" si="189"/>
        <v>0</v>
      </c>
      <c r="BT129" s="2615"/>
      <c r="BU129" s="2616"/>
      <c r="BV129" s="2616"/>
      <c r="BW129" s="2616"/>
      <c r="BX129" s="2616"/>
      <c r="BY129" s="2616"/>
      <c r="BZ129" s="2616"/>
      <c r="CA129" s="2616"/>
      <c r="CB129" s="2617"/>
      <c r="CC129" s="799"/>
      <c r="CD129" s="2620"/>
      <c r="CE129" s="2620"/>
      <c r="CF129" s="847"/>
      <c r="CG129" s="848"/>
      <c r="CH129" s="869"/>
      <c r="CI129" s="850"/>
      <c r="CJ129" s="851"/>
      <c r="CK129" s="851"/>
      <c r="CL129" s="851"/>
      <c r="CM129" s="2621"/>
      <c r="CN129" s="2621"/>
      <c r="CO129" s="2621"/>
      <c r="CP129" s="2621"/>
      <c r="CQ129" s="2621"/>
      <c r="CR129" s="2621"/>
      <c r="CS129" s="2621"/>
      <c r="CT129" s="2621"/>
      <c r="CU129" s="2621"/>
      <c r="CV129" s="799"/>
      <c r="CW129" s="2620"/>
      <c r="CX129" s="2620"/>
      <c r="CY129" s="847"/>
      <c r="CZ129" s="848"/>
      <c r="DA129" s="869"/>
      <c r="DB129" s="850"/>
      <c r="DC129" s="851"/>
      <c r="DD129" s="851"/>
      <c r="DE129" s="851"/>
      <c r="DF129" s="2621"/>
      <c r="DG129" s="2621"/>
      <c r="DH129" s="2621"/>
      <c r="DI129" s="2621"/>
      <c r="DJ129" s="2621"/>
      <c r="DK129" s="2621"/>
      <c r="DL129" s="2621"/>
      <c r="DM129" s="2621"/>
      <c r="DN129" s="2621"/>
      <c r="DO129" s="799"/>
    </row>
    <row r="130" spans="1:119" ht="17.25" customHeight="1" thickBot="1" x14ac:dyDescent="0.25">
      <c r="A130" s="799"/>
      <c r="B130" s="2604"/>
      <c r="C130" s="2605"/>
      <c r="D130" s="2605"/>
      <c r="E130" s="2606"/>
      <c r="F130" s="2613" t="str">
        <f t="shared" si="174"/>
        <v xml:space="preserve">10. Pago de Mano de obra                      </v>
      </c>
      <c r="G130" s="2614"/>
      <c r="H130" s="840" t="str">
        <f>+CRONOGRAMA!C66</f>
        <v>Valor  $</v>
      </c>
      <c r="I130" s="841">
        <f>+CRONOGRAMA!$E$66+CRONOGRAMA!$I$66+CRONOGRAMA!$M$66</f>
        <v>0</v>
      </c>
      <c r="J130" s="868">
        <v>0</v>
      </c>
      <c r="K130" s="843" t="e">
        <f t="shared" si="190"/>
        <v>#DIV/0!</v>
      </c>
      <c r="L130" s="1080" t="str">
        <f t="shared" si="175"/>
        <v>x</v>
      </c>
      <c r="M130" s="1081">
        <f t="shared" si="176"/>
        <v>0</v>
      </c>
      <c r="N130" s="1082">
        <f t="shared" si="177"/>
        <v>0</v>
      </c>
      <c r="O130" s="2615"/>
      <c r="P130" s="2616"/>
      <c r="Q130" s="2616"/>
      <c r="R130" s="2616"/>
      <c r="S130" s="2616"/>
      <c r="T130" s="2616"/>
      <c r="U130" s="2616"/>
      <c r="V130" s="2616"/>
      <c r="W130" s="2617"/>
      <c r="X130" s="799"/>
      <c r="Y130" s="2613" t="str">
        <f t="shared" si="178"/>
        <v xml:space="preserve">10. Pago de Mano de obra                      </v>
      </c>
      <c r="Z130" s="2614"/>
      <c r="AA130" s="840" t="str">
        <f t="shared" ref="AA130:AA139" si="195">+AA108</f>
        <v>Valor  $</v>
      </c>
      <c r="AB130" s="841">
        <f>IF((I130-J130)=0,CRONOGRAMA!Q66+CRONOGRAMA!U66+CRONOGRAMA!Y66,CRONOGRAMA!Q66+CRONOGRAMA!U66+CRONOGRAMA!Y66+Seguimiento!I130-Seguimiento!J130)</f>
        <v>0</v>
      </c>
      <c r="AC130" s="868"/>
      <c r="AD130" s="843" t="e">
        <f t="shared" si="191"/>
        <v>#DIV/0!</v>
      </c>
      <c r="AE130" s="1080" t="str">
        <f t="shared" si="179"/>
        <v>x</v>
      </c>
      <c r="AF130" s="1081">
        <f t="shared" si="180"/>
        <v>0</v>
      </c>
      <c r="AG130" s="1082">
        <f t="shared" si="181"/>
        <v>0</v>
      </c>
      <c r="AH130" s="2615"/>
      <c r="AI130" s="2616"/>
      <c r="AJ130" s="2616"/>
      <c r="AK130" s="2616"/>
      <c r="AL130" s="2616"/>
      <c r="AM130" s="2616"/>
      <c r="AN130" s="2616"/>
      <c r="AO130" s="2616"/>
      <c r="AP130" s="2617"/>
      <c r="AQ130" s="799"/>
      <c r="AR130" s="2613" t="str">
        <f t="shared" si="182"/>
        <v xml:space="preserve">10. Pago de Mano de obra                      </v>
      </c>
      <c r="AS130" s="2614"/>
      <c r="AT130" s="840" t="str">
        <f t="shared" ref="AT130:AT139" si="196">+AT108</f>
        <v>Valor  $</v>
      </c>
      <c r="AU130" s="841">
        <f>IF((AB130-AC130)=0,CRONOGRAMA!AC66+CRONOGRAMA!AG66+CRONOGRAMA!AK66,CRONOGRAMA!AC66+CRONOGRAMA!AG66+CRONOGRAMA!AK66+Seguimiento!AB130-Seguimiento!AC130)</f>
        <v>0</v>
      </c>
      <c r="AV130" s="868"/>
      <c r="AW130" s="843" t="e">
        <f t="shared" si="192"/>
        <v>#DIV/0!</v>
      </c>
      <c r="AX130" s="1080" t="str">
        <f t="shared" si="183"/>
        <v>x</v>
      </c>
      <c r="AY130" s="1081">
        <f t="shared" si="184"/>
        <v>0</v>
      </c>
      <c r="AZ130" s="1082">
        <f t="shared" si="185"/>
        <v>0</v>
      </c>
      <c r="BA130" s="2615"/>
      <c r="BB130" s="2616"/>
      <c r="BC130" s="2616"/>
      <c r="BD130" s="2616"/>
      <c r="BE130" s="2616"/>
      <c r="BF130" s="2616"/>
      <c r="BG130" s="2616"/>
      <c r="BH130" s="2616"/>
      <c r="BI130" s="2617"/>
      <c r="BJ130" s="799"/>
      <c r="BK130" s="2613" t="str">
        <f t="shared" si="186"/>
        <v xml:space="preserve">10. Pago de Mano de obra                      </v>
      </c>
      <c r="BL130" s="2614"/>
      <c r="BM130" s="840" t="str">
        <f t="shared" ref="BM130:BM139" si="197">+BM108</f>
        <v>Valor  $</v>
      </c>
      <c r="BN130" s="841">
        <f>IF((AU130-AV130)=0,CRONOGRAMA!AO66+CRONOGRAMA!AS66+CRONOGRAMA!AW66,CRONOGRAMA!AO66+CRONOGRAMA!AS66+CRONOGRAMA!AW66+AU130-AV130)</f>
        <v>0</v>
      </c>
      <c r="BO130" s="868"/>
      <c r="BP130" s="843" t="e">
        <f t="shared" si="193"/>
        <v>#DIV/0!</v>
      </c>
      <c r="BQ130" s="1080" t="str">
        <f t="shared" si="187"/>
        <v>x</v>
      </c>
      <c r="BR130" s="1081">
        <f t="shared" si="188"/>
        <v>0</v>
      </c>
      <c r="BS130" s="1082">
        <f t="shared" si="189"/>
        <v>0</v>
      </c>
      <c r="BT130" s="2615"/>
      <c r="BU130" s="2616"/>
      <c r="BV130" s="2616"/>
      <c r="BW130" s="2616"/>
      <c r="BX130" s="2616"/>
      <c r="BY130" s="2616"/>
      <c r="BZ130" s="2616"/>
      <c r="CA130" s="2616"/>
      <c r="CB130" s="2617"/>
      <c r="CC130" s="799"/>
      <c r="CD130" s="2620"/>
      <c r="CE130" s="2620"/>
      <c r="CF130" s="847"/>
      <c r="CG130" s="848"/>
      <c r="CH130" s="869"/>
      <c r="CI130" s="850"/>
      <c r="CJ130" s="851"/>
      <c r="CK130" s="851"/>
      <c r="CL130" s="851"/>
      <c r="CM130" s="2621"/>
      <c r="CN130" s="2621"/>
      <c r="CO130" s="2621"/>
      <c r="CP130" s="2621"/>
      <c r="CQ130" s="2621"/>
      <c r="CR130" s="2621"/>
      <c r="CS130" s="2621"/>
      <c r="CT130" s="2621"/>
      <c r="CU130" s="2621"/>
      <c r="CV130" s="799"/>
      <c r="CW130" s="2620"/>
      <c r="CX130" s="2620"/>
      <c r="CY130" s="847"/>
      <c r="CZ130" s="848"/>
      <c r="DA130" s="869"/>
      <c r="DB130" s="850"/>
      <c r="DC130" s="851"/>
      <c r="DD130" s="851"/>
      <c r="DE130" s="851"/>
      <c r="DF130" s="2621"/>
      <c r="DG130" s="2621"/>
      <c r="DH130" s="2621"/>
      <c r="DI130" s="2621"/>
      <c r="DJ130" s="2621"/>
      <c r="DK130" s="2621"/>
      <c r="DL130" s="2621"/>
      <c r="DM130" s="2621"/>
      <c r="DN130" s="2621"/>
      <c r="DO130" s="799"/>
    </row>
    <row r="131" spans="1:119" ht="0.6" customHeight="1" thickTop="1" x14ac:dyDescent="0.2">
      <c r="A131" s="799"/>
      <c r="B131" s="2604"/>
      <c r="C131" s="2605"/>
      <c r="D131" s="2605"/>
      <c r="E131" s="2606"/>
      <c r="F131" s="2613"/>
      <c r="G131" s="2614"/>
      <c r="H131" s="840"/>
      <c r="I131" s="841"/>
      <c r="J131" s="868"/>
      <c r="K131" s="843" t="e">
        <f t="shared" si="190"/>
        <v>#DIV/0!</v>
      </c>
      <c r="L131" s="1077"/>
      <c r="M131" s="1078"/>
      <c r="N131" s="1079"/>
      <c r="O131" s="2615"/>
      <c r="P131" s="2616"/>
      <c r="Q131" s="2616"/>
      <c r="R131" s="2616"/>
      <c r="S131" s="2616"/>
      <c r="T131" s="2616"/>
      <c r="U131" s="2616"/>
      <c r="V131" s="2616"/>
      <c r="W131" s="2617"/>
      <c r="X131" s="799"/>
      <c r="Y131" s="2613">
        <f t="shared" si="178"/>
        <v>0</v>
      </c>
      <c r="Z131" s="2614"/>
      <c r="AA131" s="840">
        <f t="shared" si="195"/>
        <v>0</v>
      </c>
      <c r="AB131" s="841">
        <f t="shared" ref="AB131:AB144" si="198">+I131-J131</f>
        <v>0</v>
      </c>
      <c r="AC131" s="868"/>
      <c r="AD131" s="843" t="e">
        <f t="shared" si="191"/>
        <v>#DIV/0!</v>
      </c>
      <c r="AE131" s="1077"/>
      <c r="AF131" s="1078"/>
      <c r="AG131" s="1079"/>
      <c r="AH131" s="2615"/>
      <c r="AI131" s="2616"/>
      <c r="AJ131" s="2616"/>
      <c r="AK131" s="2616"/>
      <c r="AL131" s="2616"/>
      <c r="AM131" s="2616"/>
      <c r="AN131" s="2616"/>
      <c r="AO131" s="2616"/>
      <c r="AP131" s="2617"/>
      <c r="AQ131" s="799"/>
      <c r="AR131" s="2613">
        <f t="shared" si="182"/>
        <v>0</v>
      </c>
      <c r="AS131" s="2614"/>
      <c r="AT131" s="840">
        <f t="shared" si="196"/>
        <v>0</v>
      </c>
      <c r="AU131" s="841">
        <f t="shared" ref="AU131:AU144" si="199">+I131-J131-AC131</f>
        <v>0</v>
      </c>
      <c r="AV131" s="868"/>
      <c r="AW131" s="843" t="e">
        <f t="shared" si="192"/>
        <v>#DIV/0!</v>
      </c>
      <c r="AX131" s="844"/>
      <c r="AY131" s="845"/>
      <c r="AZ131" s="846"/>
      <c r="BA131" s="2615"/>
      <c r="BB131" s="2616"/>
      <c r="BC131" s="2616"/>
      <c r="BD131" s="2616"/>
      <c r="BE131" s="2616"/>
      <c r="BF131" s="2616"/>
      <c r="BG131" s="2616"/>
      <c r="BH131" s="2616"/>
      <c r="BI131" s="2617"/>
      <c r="BJ131" s="799"/>
      <c r="BK131" s="2613">
        <f t="shared" si="186"/>
        <v>0</v>
      </c>
      <c r="BL131" s="2614"/>
      <c r="BM131" s="840">
        <f t="shared" si="197"/>
        <v>0</v>
      </c>
      <c r="BN131" s="841">
        <f t="shared" ref="BN131:BN134" si="200">+I131-J131-AC131-AV131</f>
        <v>0</v>
      </c>
      <c r="BO131" s="868"/>
      <c r="BP131" s="843" t="e">
        <f t="shared" si="193"/>
        <v>#DIV/0!</v>
      </c>
      <c r="BQ131" s="1077"/>
      <c r="BR131" s="1078"/>
      <c r="BS131" s="1079"/>
      <c r="BT131" s="2615"/>
      <c r="BU131" s="2616"/>
      <c r="BV131" s="2616"/>
      <c r="BW131" s="2616"/>
      <c r="BX131" s="2616"/>
      <c r="BY131" s="2616"/>
      <c r="BZ131" s="2616"/>
      <c r="CA131" s="2616"/>
      <c r="CB131" s="2617"/>
      <c r="CC131" s="799"/>
      <c r="CD131" s="2620"/>
      <c r="CE131" s="2620"/>
      <c r="CF131" s="847"/>
      <c r="CG131" s="848"/>
      <c r="CH131" s="869"/>
      <c r="CI131" s="850"/>
      <c r="CJ131" s="851"/>
      <c r="CK131" s="851"/>
      <c r="CL131" s="851"/>
      <c r="CM131" s="2621"/>
      <c r="CN131" s="2621"/>
      <c r="CO131" s="2621"/>
      <c r="CP131" s="2621"/>
      <c r="CQ131" s="2621"/>
      <c r="CR131" s="2621"/>
      <c r="CS131" s="2621"/>
      <c r="CT131" s="2621"/>
      <c r="CU131" s="2621"/>
      <c r="CV131" s="799"/>
      <c r="CW131" s="2620"/>
      <c r="CX131" s="2620"/>
      <c r="CY131" s="847"/>
      <c r="CZ131" s="848"/>
      <c r="DA131" s="869"/>
      <c r="DB131" s="850"/>
      <c r="DC131" s="851"/>
      <c r="DD131" s="851"/>
      <c r="DE131" s="851"/>
      <c r="DF131" s="2621"/>
      <c r="DG131" s="2621"/>
      <c r="DH131" s="2621"/>
      <c r="DI131" s="2621"/>
      <c r="DJ131" s="2621"/>
      <c r="DK131" s="2621"/>
      <c r="DL131" s="2621"/>
      <c r="DM131" s="2621"/>
      <c r="DN131" s="2621"/>
      <c r="DO131" s="799"/>
    </row>
    <row r="132" spans="1:119" ht="0.6" customHeight="1" x14ac:dyDescent="0.2">
      <c r="A132" s="799"/>
      <c r="B132" s="2604"/>
      <c r="C132" s="2605"/>
      <c r="D132" s="2605"/>
      <c r="E132" s="2606"/>
      <c r="F132" s="2613"/>
      <c r="G132" s="2614"/>
      <c r="H132" s="840"/>
      <c r="I132" s="866"/>
      <c r="J132" s="868"/>
      <c r="K132" s="843" t="e">
        <f t="shared" si="190"/>
        <v>#DIV/0!</v>
      </c>
      <c r="L132" s="1077"/>
      <c r="M132" s="1078"/>
      <c r="N132" s="1079"/>
      <c r="O132" s="2615"/>
      <c r="P132" s="2616"/>
      <c r="Q132" s="2616"/>
      <c r="R132" s="2616"/>
      <c r="S132" s="2616"/>
      <c r="T132" s="2616"/>
      <c r="U132" s="2616"/>
      <c r="V132" s="2616"/>
      <c r="W132" s="2617"/>
      <c r="X132" s="799"/>
      <c r="Y132" s="2613">
        <f t="shared" si="178"/>
        <v>0</v>
      </c>
      <c r="Z132" s="2614"/>
      <c r="AA132" s="840">
        <f t="shared" si="195"/>
        <v>0</v>
      </c>
      <c r="AB132" s="866">
        <f t="shared" si="198"/>
        <v>0</v>
      </c>
      <c r="AC132" s="868"/>
      <c r="AD132" s="843" t="e">
        <f t="shared" si="191"/>
        <v>#DIV/0!</v>
      </c>
      <c r="AE132" s="1077"/>
      <c r="AF132" s="1078"/>
      <c r="AG132" s="1079"/>
      <c r="AH132" s="2615"/>
      <c r="AI132" s="2616"/>
      <c r="AJ132" s="2616"/>
      <c r="AK132" s="2616"/>
      <c r="AL132" s="2616"/>
      <c r="AM132" s="2616"/>
      <c r="AN132" s="2616"/>
      <c r="AO132" s="2616"/>
      <c r="AP132" s="2617"/>
      <c r="AQ132" s="799"/>
      <c r="AR132" s="2613">
        <f t="shared" si="182"/>
        <v>0</v>
      </c>
      <c r="AS132" s="2614"/>
      <c r="AT132" s="840">
        <f t="shared" si="196"/>
        <v>0</v>
      </c>
      <c r="AU132" s="866">
        <f t="shared" si="199"/>
        <v>0</v>
      </c>
      <c r="AV132" s="868"/>
      <c r="AW132" s="843" t="e">
        <f t="shared" si="192"/>
        <v>#DIV/0!</v>
      </c>
      <c r="AX132" s="844"/>
      <c r="AY132" s="845"/>
      <c r="AZ132" s="846"/>
      <c r="BA132" s="2615"/>
      <c r="BB132" s="2616"/>
      <c r="BC132" s="2616"/>
      <c r="BD132" s="2616"/>
      <c r="BE132" s="2616"/>
      <c r="BF132" s="2616"/>
      <c r="BG132" s="2616"/>
      <c r="BH132" s="2616"/>
      <c r="BI132" s="2617"/>
      <c r="BJ132" s="799"/>
      <c r="BK132" s="2613">
        <f t="shared" si="186"/>
        <v>0</v>
      </c>
      <c r="BL132" s="2614"/>
      <c r="BM132" s="840">
        <f t="shared" si="197"/>
        <v>0</v>
      </c>
      <c r="BN132" s="866">
        <f t="shared" si="200"/>
        <v>0</v>
      </c>
      <c r="BO132" s="868"/>
      <c r="BP132" s="843" t="e">
        <f t="shared" si="193"/>
        <v>#DIV/0!</v>
      </c>
      <c r="BQ132" s="1077"/>
      <c r="BR132" s="1078"/>
      <c r="BS132" s="1079"/>
      <c r="BT132" s="2615"/>
      <c r="BU132" s="2616"/>
      <c r="BV132" s="2616"/>
      <c r="BW132" s="2616"/>
      <c r="BX132" s="2616"/>
      <c r="BY132" s="2616"/>
      <c r="BZ132" s="2616"/>
      <c r="CA132" s="2616"/>
      <c r="CB132" s="2617"/>
      <c r="CC132" s="799"/>
      <c r="CD132" s="2620"/>
      <c r="CE132" s="2620"/>
      <c r="CF132" s="847"/>
      <c r="CG132" s="867"/>
      <c r="CH132" s="869"/>
      <c r="CI132" s="850"/>
      <c r="CJ132" s="851"/>
      <c r="CK132" s="851"/>
      <c r="CL132" s="851"/>
      <c r="CM132" s="2621"/>
      <c r="CN132" s="2621"/>
      <c r="CO132" s="2621"/>
      <c r="CP132" s="2621"/>
      <c r="CQ132" s="2621"/>
      <c r="CR132" s="2621"/>
      <c r="CS132" s="2621"/>
      <c r="CT132" s="2621"/>
      <c r="CU132" s="2621"/>
      <c r="CV132" s="799"/>
      <c r="CW132" s="2620"/>
      <c r="CX132" s="2620"/>
      <c r="CY132" s="847"/>
      <c r="CZ132" s="867"/>
      <c r="DA132" s="869"/>
      <c r="DB132" s="850"/>
      <c r="DC132" s="851"/>
      <c r="DD132" s="851"/>
      <c r="DE132" s="851"/>
      <c r="DF132" s="2621"/>
      <c r="DG132" s="2621"/>
      <c r="DH132" s="2621"/>
      <c r="DI132" s="2621"/>
      <c r="DJ132" s="2621"/>
      <c r="DK132" s="2621"/>
      <c r="DL132" s="2621"/>
      <c r="DM132" s="2621"/>
      <c r="DN132" s="2621"/>
      <c r="DO132" s="799"/>
    </row>
    <row r="133" spans="1:119" ht="0.6" customHeight="1" x14ac:dyDescent="0.2">
      <c r="A133" s="799"/>
      <c r="B133" s="2604"/>
      <c r="C133" s="2605"/>
      <c r="D133" s="2605"/>
      <c r="E133" s="2606"/>
      <c r="F133" s="2613"/>
      <c r="G133" s="2614"/>
      <c r="H133" s="840"/>
      <c r="I133" s="841"/>
      <c r="J133" s="868"/>
      <c r="K133" s="843" t="e">
        <f t="shared" si="190"/>
        <v>#DIV/0!</v>
      </c>
      <c r="L133" s="1077"/>
      <c r="M133" s="1078"/>
      <c r="N133" s="1079"/>
      <c r="O133" s="2615"/>
      <c r="P133" s="2616"/>
      <c r="Q133" s="2616"/>
      <c r="R133" s="2616"/>
      <c r="S133" s="2616"/>
      <c r="T133" s="2616"/>
      <c r="U133" s="2616"/>
      <c r="V133" s="2616"/>
      <c r="W133" s="2617"/>
      <c r="X133" s="799"/>
      <c r="Y133" s="2613">
        <f t="shared" si="178"/>
        <v>0</v>
      </c>
      <c r="Z133" s="2614"/>
      <c r="AA133" s="840">
        <f t="shared" si="195"/>
        <v>0</v>
      </c>
      <c r="AB133" s="841">
        <f t="shared" si="198"/>
        <v>0</v>
      </c>
      <c r="AC133" s="868"/>
      <c r="AD133" s="843" t="e">
        <f t="shared" si="191"/>
        <v>#DIV/0!</v>
      </c>
      <c r="AE133" s="1077"/>
      <c r="AF133" s="1078"/>
      <c r="AG133" s="1079"/>
      <c r="AH133" s="2615"/>
      <c r="AI133" s="2616"/>
      <c r="AJ133" s="2616"/>
      <c r="AK133" s="2616"/>
      <c r="AL133" s="2616"/>
      <c r="AM133" s="2616"/>
      <c r="AN133" s="2616"/>
      <c r="AO133" s="2616"/>
      <c r="AP133" s="2617"/>
      <c r="AQ133" s="799"/>
      <c r="AR133" s="2613">
        <f t="shared" si="182"/>
        <v>0</v>
      </c>
      <c r="AS133" s="2614"/>
      <c r="AT133" s="840">
        <f t="shared" si="196"/>
        <v>0</v>
      </c>
      <c r="AU133" s="841">
        <f t="shared" si="199"/>
        <v>0</v>
      </c>
      <c r="AV133" s="868"/>
      <c r="AW133" s="843" t="e">
        <f t="shared" si="192"/>
        <v>#DIV/0!</v>
      </c>
      <c r="AX133" s="844"/>
      <c r="AY133" s="845"/>
      <c r="AZ133" s="846"/>
      <c r="BA133" s="2615"/>
      <c r="BB133" s="2616"/>
      <c r="BC133" s="2616"/>
      <c r="BD133" s="2616"/>
      <c r="BE133" s="2616"/>
      <c r="BF133" s="2616"/>
      <c r="BG133" s="2616"/>
      <c r="BH133" s="2616"/>
      <c r="BI133" s="2617"/>
      <c r="BJ133" s="799"/>
      <c r="BK133" s="2613">
        <f t="shared" si="186"/>
        <v>0</v>
      </c>
      <c r="BL133" s="2614"/>
      <c r="BM133" s="840">
        <f t="shared" si="197"/>
        <v>0</v>
      </c>
      <c r="BN133" s="841">
        <f t="shared" si="200"/>
        <v>0</v>
      </c>
      <c r="BO133" s="868"/>
      <c r="BP133" s="843" t="e">
        <f t="shared" si="193"/>
        <v>#DIV/0!</v>
      </c>
      <c r="BQ133" s="1077"/>
      <c r="BR133" s="1078"/>
      <c r="BS133" s="1079"/>
      <c r="BT133" s="2615"/>
      <c r="BU133" s="2616"/>
      <c r="BV133" s="2616"/>
      <c r="BW133" s="2616"/>
      <c r="BX133" s="2616"/>
      <c r="BY133" s="2616"/>
      <c r="BZ133" s="2616"/>
      <c r="CA133" s="2616"/>
      <c r="CB133" s="2617"/>
      <c r="CC133" s="799"/>
      <c r="CD133" s="2620"/>
      <c r="CE133" s="2620"/>
      <c r="CF133" s="847"/>
      <c r="CG133" s="848"/>
      <c r="CH133" s="869"/>
      <c r="CI133" s="850"/>
      <c r="CJ133" s="851"/>
      <c r="CK133" s="851"/>
      <c r="CL133" s="851"/>
      <c r="CM133" s="2621"/>
      <c r="CN133" s="2621"/>
      <c r="CO133" s="2621"/>
      <c r="CP133" s="2621"/>
      <c r="CQ133" s="2621"/>
      <c r="CR133" s="2621"/>
      <c r="CS133" s="2621"/>
      <c r="CT133" s="2621"/>
      <c r="CU133" s="2621"/>
      <c r="CV133" s="799"/>
      <c r="CW133" s="2620"/>
      <c r="CX133" s="2620"/>
      <c r="CY133" s="847"/>
      <c r="CZ133" s="848"/>
      <c r="DA133" s="869"/>
      <c r="DB133" s="850"/>
      <c r="DC133" s="851"/>
      <c r="DD133" s="851"/>
      <c r="DE133" s="851"/>
      <c r="DF133" s="2621"/>
      <c r="DG133" s="2621"/>
      <c r="DH133" s="2621"/>
      <c r="DI133" s="2621"/>
      <c r="DJ133" s="2621"/>
      <c r="DK133" s="2621"/>
      <c r="DL133" s="2621"/>
      <c r="DM133" s="2621"/>
      <c r="DN133" s="2621"/>
      <c r="DO133" s="799"/>
    </row>
    <row r="134" spans="1:119" ht="0.6" customHeight="1" x14ac:dyDescent="0.2">
      <c r="A134" s="799"/>
      <c r="B134" s="2604"/>
      <c r="C134" s="2605"/>
      <c r="D134" s="2605"/>
      <c r="E134" s="2606"/>
      <c r="F134" s="2613"/>
      <c r="G134" s="2614"/>
      <c r="H134" s="840"/>
      <c r="I134" s="841"/>
      <c r="J134" s="868"/>
      <c r="K134" s="843" t="e">
        <f t="shared" si="190"/>
        <v>#DIV/0!</v>
      </c>
      <c r="L134" s="1077"/>
      <c r="M134" s="1078"/>
      <c r="N134" s="1079"/>
      <c r="O134" s="2615"/>
      <c r="P134" s="2616"/>
      <c r="Q134" s="2616"/>
      <c r="R134" s="2616"/>
      <c r="S134" s="2616"/>
      <c r="T134" s="2616"/>
      <c r="U134" s="2616"/>
      <c r="V134" s="2616"/>
      <c r="W134" s="2617"/>
      <c r="X134" s="799"/>
      <c r="Y134" s="2613">
        <f t="shared" si="178"/>
        <v>0</v>
      </c>
      <c r="Z134" s="2614"/>
      <c r="AA134" s="840">
        <f t="shared" si="195"/>
        <v>0</v>
      </c>
      <c r="AB134" s="841">
        <f t="shared" si="198"/>
        <v>0</v>
      </c>
      <c r="AC134" s="868"/>
      <c r="AD134" s="843" t="e">
        <f t="shared" si="191"/>
        <v>#DIV/0!</v>
      </c>
      <c r="AE134" s="1077"/>
      <c r="AF134" s="1078"/>
      <c r="AG134" s="1079"/>
      <c r="AH134" s="2615"/>
      <c r="AI134" s="2616"/>
      <c r="AJ134" s="2616"/>
      <c r="AK134" s="2616"/>
      <c r="AL134" s="2616"/>
      <c r="AM134" s="2616"/>
      <c r="AN134" s="2616"/>
      <c r="AO134" s="2616"/>
      <c r="AP134" s="2617"/>
      <c r="AQ134" s="799"/>
      <c r="AR134" s="2613">
        <f t="shared" si="182"/>
        <v>0</v>
      </c>
      <c r="AS134" s="2614"/>
      <c r="AT134" s="840">
        <f t="shared" si="196"/>
        <v>0</v>
      </c>
      <c r="AU134" s="841">
        <f t="shared" si="199"/>
        <v>0</v>
      </c>
      <c r="AV134" s="868"/>
      <c r="AW134" s="843" t="e">
        <f t="shared" si="192"/>
        <v>#DIV/0!</v>
      </c>
      <c r="AX134" s="844"/>
      <c r="AY134" s="845"/>
      <c r="AZ134" s="846"/>
      <c r="BA134" s="2615"/>
      <c r="BB134" s="2616"/>
      <c r="BC134" s="2616"/>
      <c r="BD134" s="2616"/>
      <c r="BE134" s="2616"/>
      <c r="BF134" s="2616"/>
      <c r="BG134" s="2616"/>
      <c r="BH134" s="2616"/>
      <c r="BI134" s="2617"/>
      <c r="BJ134" s="799"/>
      <c r="BK134" s="2613">
        <f t="shared" si="186"/>
        <v>0</v>
      </c>
      <c r="BL134" s="2614"/>
      <c r="BM134" s="840">
        <f t="shared" si="197"/>
        <v>0</v>
      </c>
      <c r="BN134" s="841">
        <f t="shared" si="200"/>
        <v>0</v>
      </c>
      <c r="BO134" s="868"/>
      <c r="BP134" s="843" t="e">
        <f t="shared" si="193"/>
        <v>#DIV/0!</v>
      </c>
      <c r="BQ134" s="1077"/>
      <c r="BR134" s="1078"/>
      <c r="BS134" s="1079"/>
      <c r="BT134" s="2615"/>
      <c r="BU134" s="2616"/>
      <c r="BV134" s="2616"/>
      <c r="BW134" s="2616"/>
      <c r="BX134" s="2616"/>
      <c r="BY134" s="2616"/>
      <c r="BZ134" s="2616"/>
      <c r="CA134" s="2616"/>
      <c r="CB134" s="2617"/>
      <c r="CC134" s="799"/>
      <c r="CD134" s="2620"/>
      <c r="CE134" s="2620"/>
      <c r="CF134" s="847"/>
      <c r="CG134" s="848"/>
      <c r="CH134" s="869"/>
      <c r="CI134" s="850"/>
      <c r="CJ134" s="851"/>
      <c r="CK134" s="851"/>
      <c r="CL134" s="851"/>
      <c r="CM134" s="2621"/>
      <c r="CN134" s="2621"/>
      <c r="CO134" s="2621"/>
      <c r="CP134" s="2621"/>
      <c r="CQ134" s="2621"/>
      <c r="CR134" s="2621"/>
      <c r="CS134" s="2621"/>
      <c r="CT134" s="2621"/>
      <c r="CU134" s="2621"/>
      <c r="CV134" s="799"/>
      <c r="CW134" s="2620"/>
      <c r="CX134" s="2620"/>
      <c r="CY134" s="847"/>
      <c r="CZ134" s="848"/>
      <c r="DA134" s="869"/>
      <c r="DB134" s="850"/>
      <c r="DC134" s="851"/>
      <c r="DD134" s="851"/>
      <c r="DE134" s="851"/>
      <c r="DF134" s="2621"/>
      <c r="DG134" s="2621"/>
      <c r="DH134" s="2621"/>
      <c r="DI134" s="2621"/>
      <c r="DJ134" s="2621"/>
      <c r="DK134" s="2621"/>
      <c r="DL134" s="2621"/>
      <c r="DM134" s="2621"/>
      <c r="DN134" s="2621"/>
      <c r="DO134" s="799"/>
    </row>
    <row r="135" spans="1:119" ht="0.6" customHeight="1" x14ac:dyDescent="0.2">
      <c r="A135" s="799"/>
      <c r="B135" s="2604"/>
      <c r="C135" s="2605"/>
      <c r="D135" s="2605"/>
      <c r="E135" s="2606"/>
      <c r="F135" s="2613"/>
      <c r="G135" s="2614"/>
      <c r="H135" s="840"/>
      <c r="I135" s="841"/>
      <c r="J135" s="868"/>
      <c r="K135" s="843" t="e">
        <f>J135/I135</f>
        <v>#DIV/0!</v>
      </c>
      <c r="L135" s="1077"/>
      <c r="M135" s="1078"/>
      <c r="N135" s="1079"/>
      <c r="O135" s="2615"/>
      <c r="P135" s="2616"/>
      <c r="Q135" s="2616"/>
      <c r="R135" s="2616"/>
      <c r="S135" s="2616"/>
      <c r="T135" s="2616"/>
      <c r="U135" s="2616"/>
      <c r="V135" s="2616"/>
      <c r="W135" s="2617"/>
      <c r="X135" s="799"/>
      <c r="Y135" s="2613">
        <f t="shared" si="178"/>
        <v>0</v>
      </c>
      <c r="Z135" s="2614"/>
      <c r="AA135" s="840">
        <f t="shared" si="195"/>
        <v>0</v>
      </c>
      <c r="AB135" s="841"/>
      <c r="AC135" s="868"/>
      <c r="AD135" s="843" t="e">
        <f>AC135/AB135</f>
        <v>#DIV/0!</v>
      </c>
      <c r="AE135" s="1077"/>
      <c r="AF135" s="1078"/>
      <c r="AG135" s="1079"/>
      <c r="AH135" s="2615"/>
      <c r="AI135" s="2616"/>
      <c r="AJ135" s="2616"/>
      <c r="AK135" s="2616"/>
      <c r="AL135" s="2616"/>
      <c r="AM135" s="2616"/>
      <c r="AN135" s="2616"/>
      <c r="AO135" s="2616"/>
      <c r="AP135" s="2617"/>
      <c r="AQ135" s="799"/>
      <c r="AR135" s="2613">
        <f t="shared" si="182"/>
        <v>0</v>
      </c>
      <c r="AS135" s="2614"/>
      <c r="AT135" s="840">
        <f t="shared" si="196"/>
        <v>0</v>
      </c>
      <c r="AU135" s="841"/>
      <c r="AV135" s="868"/>
      <c r="AW135" s="843" t="e">
        <f>AV135/AU135</f>
        <v>#DIV/0!</v>
      </c>
      <c r="AX135" s="844"/>
      <c r="AY135" s="845"/>
      <c r="AZ135" s="846"/>
      <c r="BA135" s="2615"/>
      <c r="BB135" s="2616"/>
      <c r="BC135" s="2616"/>
      <c r="BD135" s="2616"/>
      <c r="BE135" s="2616"/>
      <c r="BF135" s="2616"/>
      <c r="BG135" s="2616"/>
      <c r="BH135" s="2616"/>
      <c r="BI135" s="2617"/>
      <c r="BJ135" s="799"/>
      <c r="BK135" s="2613">
        <f t="shared" si="186"/>
        <v>0</v>
      </c>
      <c r="BL135" s="2614"/>
      <c r="BM135" s="840">
        <f t="shared" si="197"/>
        <v>0</v>
      </c>
      <c r="BN135" s="841"/>
      <c r="BO135" s="868"/>
      <c r="BP135" s="843" t="e">
        <f>BO135/BN135</f>
        <v>#DIV/0!</v>
      </c>
      <c r="BQ135" s="1077"/>
      <c r="BR135" s="1078"/>
      <c r="BS135" s="1079"/>
      <c r="BT135" s="2615"/>
      <c r="BU135" s="2616"/>
      <c r="BV135" s="2616"/>
      <c r="BW135" s="2616"/>
      <c r="BX135" s="2616"/>
      <c r="BY135" s="2616"/>
      <c r="BZ135" s="2616"/>
      <c r="CA135" s="2616"/>
      <c r="CB135" s="2617"/>
      <c r="CC135" s="799"/>
      <c r="CD135" s="2620"/>
      <c r="CE135" s="2620"/>
      <c r="CF135" s="847"/>
      <c r="CG135" s="848"/>
      <c r="CH135" s="869"/>
      <c r="CI135" s="850"/>
      <c r="CJ135" s="851"/>
      <c r="CK135" s="851"/>
      <c r="CL135" s="851"/>
      <c r="CM135" s="2621"/>
      <c r="CN135" s="2621"/>
      <c r="CO135" s="2621"/>
      <c r="CP135" s="2621"/>
      <c r="CQ135" s="2621"/>
      <c r="CR135" s="2621"/>
      <c r="CS135" s="2621"/>
      <c r="CT135" s="2621"/>
      <c r="CU135" s="2621"/>
      <c r="CV135" s="799"/>
      <c r="CW135" s="2620"/>
      <c r="CX135" s="2620"/>
      <c r="CY135" s="847"/>
      <c r="CZ135" s="848"/>
      <c r="DA135" s="869"/>
      <c r="DB135" s="850"/>
      <c r="DC135" s="851"/>
      <c r="DD135" s="851"/>
      <c r="DE135" s="851"/>
      <c r="DF135" s="2621"/>
      <c r="DG135" s="2621"/>
      <c r="DH135" s="2621"/>
      <c r="DI135" s="2621"/>
      <c r="DJ135" s="2621"/>
      <c r="DK135" s="2621"/>
      <c r="DL135" s="2621"/>
      <c r="DM135" s="2621"/>
      <c r="DN135" s="2621"/>
      <c r="DO135" s="799"/>
    </row>
    <row r="136" spans="1:119" ht="0.6" customHeight="1" x14ac:dyDescent="0.2">
      <c r="A136" s="799"/>
      <c r="B136" s="2604"/>
      <c r="C136" s="2605"/>
      <c r="D136" s="2605"/>
      <c r="E136" s="2606"/>
      <c r="F136" s="2613"/>
      <c r="G136" s="2614"/>
      <c r="H136" s="840"/>
      <c r="I136" s="841"/>
      <c r="J136" s="868"/>
      <c r="K136" s="843" t="e">
        <f t="shared" ref="K136:K144" si="201">J136/I136</f>
        <v>#DIV/0!</v>
      </c>
      <c r="L136" s="1077"/>
      <c r="M136" s="1078"/>
      <c r="N136" s="1079"/>
      <c r="O136" s="2615"/>
      <c r="P136" s="2616"/>
      <c r="Q136" s="2616"/>
      <c r="R136" s="2616"/>
      <c r="S136" s="2616"/>
      <c r="T136" s="2616"/>
      <c r="U136" s="2616"/>
      <c r="V136" s="2616"/>
      <c r="W136" s="2617"/>
      <c r="X136" s="799"/>
      <c r="Y136" s="2613">
        <f t="shared" si="178"/>
        <v>0</v>
      </c>
      <c r="Z136" s="2614"/>
      <c r="AA136" s="840">
        <f t="shared" si="195"/>
        <v>0</v>
      </c>
      <c r="AB136" s="841">
        <f t="shared" si="198"/>
        <v>0</v>
      </c>
      <c r="AC136" s="868"/>
      <c r="AD136" s="843" t="e">
        <f t="shared" ref="AD136:AD144" si="202">AC136/AB136</f>
        <v>#DIV/0!</v>
      </c>
      <c r="AE136" s="1077"/>
      <c r="AF136" s="1078"/>
      <c r="AG136" s="1079"/>
      <c r="AH136" s="2615"/>
      <c r="AI136" s="2616"/>
      <c r="AJ136" s="2616"/>
      <c r="AK136" s="2616"/>
      <c r="AL136" s="2616"/>
      <c r="AM136" s="2616"/>
      <c r="AN136" s="2616"/>
      <c r="AO136" s="2616"/>
      <c r="AP136" s="2617"/>
      <c r="AQ136" s="799"/>
      <c r="AR136" s="2613">
        <f t="shared" si="182"/>
        <v>0</v>
      </c>
      <c r="AS136" s="2614"/>
      <c r="AT136" s="840">
        <f t="shared" si="196"/>
        <v>0</v>
      </c>
      <c r="AU136" s="841">
        <f t="shared" si="199"/>
        <v>0</v>
      </c>
      <c r="AV136" s="868"/>
      <c r="AW136" s="843" t="e">
        <f t="shared" ref="AW136:AW144" si="203">AV136/AU136</f>
        <v>#DIV/0!</v>
      </c>
      <c r="AX136" s="844"/>
      <c r="AY136" s="845"/>
      <c r="AZ136" s="846"/>
      <c r="BA136" s="2615"/>
      <c r="BB136" s="2616"/>
      <c r="BC136" s="2616"/>
      <c r="BD136" s="2616"/>
      <c r="BE136" s="2616"/>
      <c r="BF136" s="2616"/>
      <c r="BG136" s="2616"/>
      <c r="BH136" s="2616"/>
      <c r="BI136" s="2617"/>
      <c r="BJ136" s="799"/>
      <c r="BK136" s="2613">
        <f t="shared" si="186"/>
        <v>0</v>
      </c>
      <c r="BL136" s="2614"/>
      <c r="BM136" s="840">
        <f t="shared" si="197"/>
        <v>0</v>
      </c>
      <c r="BN136" s="841">
        <f t="shared" ref="BN136:BN141" si="204">+I136-J136-AC136-AV136</f>
        <v>0</v>
      </c>
      <c r="BO136" s="868"/>
      <c r="BP136" s="843" t="e">
        <f t="shared" ref="BP136:BP144" si="205">BO136/BN136</f>
        <v>#DIV/0!</v>
      </c>
      <c r="BQ136" s="1077"/>
      <c r="BR136" s="1078"/>
      <c r="BS136" s="1079"/>
      <c r="BT136" s="2615"/>
      <c r="BU136" s="2616"/>
      <c r="BV136" s="2616"/>
      <c r="BW136" s="2616"/>
      <c r="BX136" s="2616"/>
      <c r="BY136" s="2616"/>
      <c r="BZ136" s="2616"/>
      <c r="CA136" s="2616"/>
      <c r="CB136" s="2617"/>
      <c r="CC136" s="799"/>
      <c r="CD136" s="2620"/>
      <c r="CE136" s="2620"/>
      <c r="CF136" s="847"/>
      <c r="CG136" s="848"/>
      <c r="CH136" s="869"/>
      <c r="CI136" s="850"/>
      <c r="CJ136" s="851"/>
      <c r="CK136" s="851"/>
      <c r="CL136" s="851"/>
      <c r="CM136" s="2621"/>
      <c r="CN136" s="2621"/>
      <c r="CO136" s="2621"/>
      <c r="CP136" s="2621"/>
      <c r="CQ136" s="2621"/>
      <c r="CR136" s="2621"/>
      <c r="CS136" s="2621"/>
      <c r="CT136" s="2621"/>
      <c r="CU136" s="2621"/>
      <c r="CV136" s="799"/>
      <c r="CW136" s="2620"/>
      <c r="CX136" s="2620"/>
      <c r="CY136" s="847"/>
      <c r="CZ136" s="848"/>
      <c r="DA136" s="869"/>
      <c r="DB136" s="850"/>
      <c r="DC136" s="851"/>
      <c r="DD136" s="851"/>
      <c r="DE136" s="851"/>
      <c r="DF136" s="2621"/>
      <c r="DG136" s="2621"/>
      <c r="DH136" s="2621"/>
      <c r="DI136" s="2621"/>
      <c r="DJ136" s="2621"/>
      <c r="DK136" s="2621"/>
      <c r="DL136" s="2621"/>
      <c r="DM136" s="2621"/>
      <c r="DN136" s="2621"/>
      <c r="DO136" s="799"/>
    </row>
    <row r="137" spans="1:119" ht="0.6" customHeight="1" x14ac:dyDescent="0.2">
      <c r="A137" s="799"/>
      <c r="B137" s="2604"/>
      <c r="C137" s="2605"/>
      <c r="D137" s="2605"/>
      <c r="E137" s="2606"/>
      <c r="F137" s="2613"/>
      <c r="G137" s="2614"/>
      <c r="H137" s="840"/>
      <c r="I137" s="841"/>
      <c r="J137" s="868"/>
      <c r="K137" s="843" t="e">
        <f t="shared" si="201"/>
        <v>#DIV/0!</v>
      </c>
      <c r="L137" s="1077"/>
      <c r="M137" s="1078"/>
      <c r="N137" s="1079"/>
      <c r="O137" s="2615"/>
      <c r="P137" s="2616"/>
      <c r="Q137" s="2616"/>
      <c r="R137" s="2616"/>
      <c r="S137" s="2616"/>
      <c r="T137" s="2616"/>
      <c r="U137" s="2616"/>
      <c r="V137" s="2616"/>
      <c r="W137" s="2617"/>
      <c r="X137" s="799"/>
      <c r="Y137" s="2613">
        <f t="shared" si="178"/>
        <v>0</v>
      </c>
      <c r="Z137" s="2614"/>
      <c r="AA137" s="840">
        <f t="shared" si="195"/>
        <v>0</v>
      </c>
      <c r="AB137" s="841">
        <f t="shared" si="198"/>
        <v>0</v>
      </c>
      <c r="AC137" s="868"/>
      <c r="AD137" s="843" t="e">
        <f t="shared" si="202"/>
        <v>#DIV/0!</v>
      </c>
      <c r="AE137" s="1077"/>
      <c r="AF137" s="1078"/>
      <c r="AG137" s="1079"/>
      <c r="AH137" s="2615"/>
      <c r="AI137" s="2616"/>
      <c r="AJ137" s="2616"/>
      <c r="AK137" s="2616"/>
      <c r="AL137" s="2616"/>
      <c r="AM137" s="2616"/>
      <c r="AN137" s="2616"/>
      <c r="AO137" s="2616"/>
      <c r="AP137" s="2617"/>
      <c r="AQ137" s="799"/>
      <c r="AR137" s="2613">
        <f t="shared" si="182"/>
        <v>0</v>
      </c>
      <c r="AS137" s="2614"/>
      <c r="AT137" s="840">
        <f t="shared" si="196"/>
        <v>0</v>
      </c>
      <c r="AU137" s="841">
        <f t="shared" si="199"/>
        <v>0</v>
      </c>
      <c r="AV137" s="868"/>
      <c r="AW137" s="843" t="e">
        <f t="shared" si="203"/>
        <v>#DIV/0!</v>
      </c>
      <c r="AX137" s="844"/>
      <c r="AY137" s="845"/>
      <c r="AZ137" s="846"/>
      <c r="BA137" s="2615"/>
      <c r="BB137" s="2616"/>
      <c r="BC137" s="2616"/>
      <c r="BD137" s="2616"/>
      <c r="BE137" s="2616"/>
      <c r="BF137" s="2616"/>
      <c r="BG137" s="2616"/>
      <c r="BH137" s="2616"/>
      <c r="BI137" s="2617"/>
      <c r="BJ137" s="799"/>
      <c r="BK137" s="2613">
        <f t="shared" si="186"/>
        <v>0</v>
      </c>
      <c r="BL137" s="2614"/>
      <c r="BM137" s="840">
        <f t="shared" si="197"/>
        <v>0</v>
      </c>
      <c r="BN137" s="841">
        <f t="shared" si="204"/>
        <v>0</v>
      </c>
      <c r="BO137" s="868"/>
      <c r="BP137" s="843" t="e">
        <f t="shared" si="205"/>
        <v>#DIV/0!</v>
      </c>
      <c r="BQ137" s="1077"/>
      <c r="BR137" s="1078"/>
      <c r="BS137" s="1079"/>
      <c r="BT137" s="2615"/>
      <c r="BU137" s="2616"/>
      <c r="BV137" s="2616"/>
      <c r="BW137" s="2616"/>
      <c r="BX137" s="2616"/>
      <c r="BY137" s="2616"/>
      <c r="BZ137" s="2616"/>
      <c r="CA137" s="2616"/>
      <c r="CB137" s="2617"/>
      <c r="CC137" s="799"/>
      <c r="CD137" s="2620"/>
      <c r="CE137" s="2620"/>
      <c r="CF137" s="847"/>
      <c r="CG137" s="848"/>
      <c r="CH137" s="869"/>
      <c r="CI137" s="850"/>
      <c r="CJ137" s="851"/>
      <c r="CK137" s="851"/>
      <c r="CL137" s="851"/>
      <c r="CM137" s="2621"/>
      <c r="CN137" s="2621"/>
      <c r="CO137" s="2621"/>
      <c r="CP137" s="2621"/>
      <c r="CQ137" s="2621"/>
      <c r="CR137" s="2621"/>
      <c r="CS137" s="2621"/>
      <c r="CT137" s="2621"/>
      <c r="CU137" s="2621"/>
      <c r="CV137" s="799"/>
      <c r="CW137" s="2620"/>
      <c r="CX137" s="2620"/>
      <c r="CY137" s="847"/>
      <c r="CZ137" s="848"/>
      <c r="DA137" s="869"/>
      <c r="DB137" s="850"/>
      <c r="DC137" s="851"/>
      <c r="DD137" s="851"/>
      <c r="DE137" s="851"/>
      <c r="DF137" s="2621"/>
      <c r="DG137" s="2621"/>
      <c r="DH137" s="2621"/>
      <c r="DI137" s="2621"/>
      <c r="DJ137" s="2621"/>
      <c r="DK137" s="2621"/>
      <c r="DL137" s="2621"/>
      <c r="DM137" s="2621"/>
      <c r="DN137" s="2621"/>
      <c r="DO137" s="799"/>
    </row>
    <row r="138" spans="1:119" ht="0.6" customHeight="1" x14ac:dyDescent="0.2">
      <c r="A138" s="799"/>
      <c r="B138" s="2604"/>
      <c r="C138" s="2605"/>
      <c r="D138" s="2605"/>
      <c r="E138" s="2606"/>
      <c r="F138" s="2613"/>
      <c r="G138" s="2614"/>
      <c r="H138" s="840"/>
      <c r="I138" s="841"/>
      <c r="J138" s="868"/>
      <c r="K138" s="843" t="e">
        <f t="shared" si="201"/>
        <v>#DIV/0!</v>
      </c>
      <c r="L138" s="1077"/>
      <c r="M138" s="1078"/>
      <c r="N138" s="1079"/>
      <c r="O138" s="2615"/>
      <c r="P138" s="2616"/>
      <c r="Q138" s="2616"/>
      <c r="R138" s="2616"/>
      <c r="S138" s="2616"/>
      <c r="T138" s="2616"/>
      <c r="U138" s="2616"/>
      <c r="V138" s="2616"/>
      <c r="W138" s="2617"/>
      <c r="X138" s="799"/>
      <c r="Y138" s="2613">
        <f t="shared" si="178"/>
        <v>0</v>
      </c>
      <c r="Z138" s="2614"/>
      <c r="AA138" s="840">
        <f t="shared" si="195"/>
        <v>0</v>
      </c>
      <c r="AB138" s="841">
        <f t="shared" si="198"/>
        <v>0</v>
      </c>
      <c r="AC138" s="868"/>
      <c r="AD138" s="843" t="e">
        <f t="shared" si="202"/>
        <v>#DIV/0!</v>
      </c>
      <c r="AE138" s="1077"/>
      <c r="AF138" s="1078"/>
      <c r="AG138" s="1079"/>
      <c r="AH138" s="2615"/>
      <c r="AI138" s="2616"/>
      <c r="AJ138" s="2616"/>
      <c r="AK138" s="2616"/>
      <c r="AL138" s="2616"/>
      <c r="AM138" s="2616"/>
      <c r="AN138" s="2616"/>
      <c r="AO138" s="2616"/>
      <c r="AP138" s="2617"/>
      <c r="AQ138" s="799"/>
      <c r="AR138" s="2613">
        <f t="shared" si="182"/>
        <v>0</v>
      </c>
      <c r="AS138" s="2614"/>
      <c r="AT138" s="840">
        <f t="shared" si="196"/>
        <v>0</v>
      </c>
      <c r="AU138" s="841">
        <f t="shared" si="199"/>
        <v>0</v>
      </c>
      <c r="AV138" s="868"/>
      <c r="AW138" s="843" t="e">
        <f t="shared" si="203"/>
        <v>#DIV/0!</v>
      </c>
      <c r="AX138" s="844"/>
      <c r="AY138" s="845"/>
      <c r="AZ138" s="846"/>
      <c r="BA138" s="2615"/>
      <c r="BB138" s="2616"/>
      <c r="BC138" s="2616"/>
      <c r="BD138" s="2616"/>
      <c r="BE138" s="2616"/>
      <c r="BF138" s="2616"/>
      <c r="BG138" s="2616"/>
      <c r="BH138" s="2616"/>
      <c r="BI138" s="2617"/>
      <c r="BJ138" s="799"/>
      <c r="BK138" s="2613">
        <f t="shared" si="186"/>
        <v>0</v>
      </c>
      <c r="BL138" s="2614"/>
      <c r="BM138" s="840">
        <f t="shared" si="197"/>
        <v>0</v>
      </c>
      <c r="BN138" s="841">
        <f t="shared" si="204"/>
        <v>0</v>
      </c>
      <c r="BO138" s="868"/>
      <c r="BP138" s="843" t="e">
        <f t="shared" si="205"/>
        <v>#DIV/0!</v>
      </c>
      <c r="BQ138" s="1077"/>
      <c r="BR138" s="1078"/>
      <c r="BS138" s="1079"/>
      <c r="BT138" s="2615"/>
      <c r="BU138" s="2616"/>
      <c r="BV138" s="2616"/>
      <c r="BW138" s="2616"/>
      <c r="BX138" s="2616"/>
      <c r="BY138" s="2616"/>
      <c r="BZ138" s="2616"/>
      <c r="CA138" s="2616"/>
      <c r="CB138" s="2617"/>
      <c r="CC138" s="799"/>
      <c r="CD138" s="2620"/>
      <c r="CE138" s="2620"/>
      <c r="CF138" s="847"/>
      <c r="CG138" s="848"/>
      <c r="CH138" s="869"/>
      <c r="CI138" s="850"/>
      <c r="CJ138" s="851"/>
      <c r="CK138" s="851"/>
      <c r="CL138" s="851"/>
      <c r="CM138" s="2621"/>
      <c r="CN138" s="2621"/>
      <c r="CO138" s="2621"/>
      <c r="CP138" s="2621"/>
      <c r="CQ138" s="2621"/>
      <c r="CR138" s="2621"/>
      <c r="CS138" s="2621"/>
      <c r="CT138" s="2621"/>
      <c r="CU138" s="2621"/>
      <c r="CV138" s="799"/>
      <c r="CW138" s="2620"/>
      <c r="CX138" s="2620"/>
      <c r="CY138" s="847"/>
      <c r="CZ138" s="848"/>
      <c r="DA138" s="869"/>
      <c r="DB138" s="850"/>
      <c r="DC138" s="851"/>
      <c r="DD138" s="851"/>
      <c r="DE138" s="851"/>
      <c r="DF138" s="2621"/>
      <c r="DG138" s="2621"/>
      <c r="DH138" s="2621"/>
      <c r="DI138" s="2621"/>
      <c r="DJ138" s="2621"/>
      <c r="DK138" s="2621"/>
      <c r="DL138" s="2621"/>
      <c r="DM138" s="2621"/>
      <c r="DN138" s="2621"/>
      <c r="DO138" s="799"/>
    </row>
    <row r="139" spans="1:119" ht="0.6" customHeight="1" x14ac:dyDescent="0.2">
      <c r="A139" s="799"/>
      <c r="B139" s="2604"/>
      <c r="C139" s="2605"/>
      <c r="D139" s="2605"/>
      <c r="E139" s="2606"/>
      <c r="F139" s="2613"/>
      <c r="G139" s="2614"/>
      <c r="H139" s="840"/>
      <c r="I139" s="841"/>
      <c r="J139" s="868"/>
      <c r="K139" s="843" t="e">
        <f t="shared" si="201"/>
        <v>#DIV/0!</v>
      </c>
      <c r="L139" s="1077"/>
      <c r="M139" s="1078"/>
      <c r="N139" s="1079"/>
      <c r="O139" s="2615"/>
      <c r="P139" s="2616"/>
      <c r="Q139" s="2616"/>
      <c r="R139" s="2616"/>
      <c r="S139" s="2616"/>
      <c r="T139" s="2616"/>
      <c r="U139" s="2616"/>
      <c r="V139" s="2616"/>
      <c r="W139" s="2617"/>
      <c r="X139" s="799"/>
      <c r="Y139" s="2613">
        <f t="shared" si="178"/>
        <v>0</v>
      </c>
      <c r="Z139" s="2614"/>
      <c r="AA139" s="840">
        <f t="shared" si="195"/>
        <v>0</v>
      </c>
      <c r="AB139" s="841">
        <f t="shared" si="198"/>
        <v>0</v>
      </c>
      <c r="AC139" s="868"/>
      <c r="AD139" s="843" t="e">
        <f t="shared" si="202"/>
        <v>#DIV/0!</v>
      </c>
      <c r="AE139" s="1077"/>
      <c r="AF139" s="1078"/>
      <c r="AG139" s="1079"/>
      <c r="AH139" s="2615"/>
      <c r="AI139" s="2616"/>
      <c r="AJ139" s="2616"/>
      <c r="AK139" s="2616"/>
      <c r="AL139" s="2616"/>
      <c r="AM139" s="2616"/>
      <c r="AN139" s="2616"/>
      <c r="AO139" s="2616"/>
      <c r="AP139" s="2617"/>
      <c r="AQ139" s="799"/>
      <c r="AR139" s="2613">
        <f t="shared" si="182"/>
        <v>0</v>
      </c>
      <c r="AS139" s="2614"/>
      <c r="AT139" s="840">
        <f t="shared" si="196"/>
        <v>0</v>
      </c>
      <c r="AU139" s="841">
        <f t="shared" si="199"/>
        <v>0</v>
      </c>
      <c r="AV139" s="868"/>
      <c r="AW139" s="843" t="e">
        <f t="shared" si="203"/>
        <v>#DIV/0!</v>
      </c>
      <c r="AX139" s="844"/>
      <c r="AY139" s="845"/>
      <c r="AZ139" s="846"/>
      <c r="BA139" s="2615"/>
      <c r="BB139" s="2616"/>
      <c r="BC139" s="2616"/>
      <c r="BD139" s="2616"/>
      <c r="BE139" s="2616"/>
      <c r="BF139" s="2616"/>
      <c r="BG139" s="2616"/>
      <c r="BH139" s="2616"/>
      <c r="BI139" s="2617"/>
      <c r="BJ139" s="799"/>
      <c r="BK139" s="2613">
        <f t="shared" si="186"/>
        <v>0</v>
      </c>
      <c r="BL139" s="2614"/>
      <c r="BM139" s="840">
        <f t="shared" si="197"/>
        <v>0</v>
      </c>
      <c r="BN139" s="841">
        <f t="shared" si="204"/>
        <v>0</v>
      </c>
      <c r="BO139" s="868"/>
      <c r="BP139" s="843" t="e">
        <f t="shared" si="205"/>
        <v>#DIV/0!</v>
      </c>
      <c r="BQ139" s="1077"/>
      <c r="BR139" s="1078"/>
      <c r="BS139" s="1079"/>
      <c r="BT139" s="2615"/>
      <c r="BU139" s="2616"/>
      <c r="BV139" s="2616"/>
      <c r="BW139" s="2616"/>
      <c r="BX139" s="2616"/>
      <c r="BY139" s="2616"/>
      <c r="BZ139" s="2616"/>
      <c r="CA139" s="2616"/>
      <c r="CB139" s="2617"/>
      <c r="CC139" s="799"/>
      <c r="CD139" s="2620"/>
      <c r="CE139" s="2620"/>
      <c r="CF139" s="847"/>
      <c r="CG139" s="848"/>
      <c r="CH139" s="869"/>
      <c r="CI139" s="850"/>
      <c r="CJ139" s="851"/>
      <c r="CK139" s="851"/>
      <c r="CL139" s="851"/>
      <c r="CM139" s="2621"/>
      <c r="CN139" s="2621"/>
      <c r="CO139" s="2621"/>
      <c r="CP139" s="2621"/>
      <c r="CQ139" s="2621"/>
      <c r="CR139" s="2621"/>
      <c r="CS139" s="2621"/>
      <c r="CT139" s="2621"/>
      <c r="CU139" s="2621"/>
      <c r="CV139" s="799"/>
      <c r="CW139" s="2620"/>
      <c r="CX139" s="2620"/>
      <c r="CY139" s="847"/>
      <c r="CZ139" s="848"/>
      <c r="DA139" s="869"/>
      <c r="DB139" s="850"/>
      <c r="DC139" s="851"/>
      <c r="DD139" s="851"/>
      <c r="DE139" s="851"/>
      <c r="DF139" s="2621"/>
      <c r="DG139" s="2621"/>
      <c r="DH139" s="2621"/>
      <c r="DI139" s="2621"/>
      <c r="DJ139" s="2621"/>
      <c r="DK139" s="2621"/>
      <c r="DL139" s="2621"/>
      <c r="DM139" s="2621"/>
      <c r="DN139" s="2621"/>
      <c r="DO139" s="799"/>
    </row>
    <row r="140" spans="1:119" ht="0.6" customHeight="1" x14ac:dyDescent="0.2">
      <c r="A140" s="799"/>
      <c r="B140" s="2604"/>
      <c r="C140" s="2605"/>
      <c r="D140" s="2605"/>
      <c r="E140" s="2606"/>
      <c r="F140" s="2613"/>
      <c r="G140" s="2614"/>
      <c r="H140" s="840"/>
      <c r="I140" s="841"/>
      <c r="J140" s="868"/>
      <c r="K140" s="843" t="e">
        <f t="shared" si="201"/>
        <v>#DIV/0!</v>
      </c>
      <c r="L140" s="1077"/>
      <c r="M140" s="1078"/>
      <c r="N140" s="1079"/>
      <c r="O140" s="2615"/>
      <c r="P140" s="2616"/>
      <c r="Q140" s="2616"/>
      <c r="R140" s="2616"/>
      <c r="S140" s="2616"/>
      <c r="T140" s="2616"/>
      <c r="U140" s="2616"/>
      <c r="V140" s="2616"/>
      <c r="W140" s="2617"/>
      <c r="X140" s="799"/>
      <c r="Y140" s="2613">
        <f t="shared" si="178"/>
        <v>0</v>
      </c>
      <c r="Z140" s="2614"/>
      <c r="AA140" s="840">
        <f>+AA118</f>
        <v>0</v>
      </c>
      <c r="AB140" s="841">
        <f t="shared" si="198"/>
        <v>0</v>
      </c>
      <c r="AC140" s="868"/>
      <c r="AD140" s="843" t="e">
        <f t="shared" si="202"/>
        <v>#DIV/0!</v>
      </c>
      <c r="AE140" s="1077"/>
      <c r="AF140" s="1078"/>
      <c r="AG140" s="1079"/>
      <c r="AH140" s="2615"/>
      <c r="AI140" s="2616"/>
      <c r="AJ140" s="2616"/>
      <c r="AK140" s="2616"/>
      <c r="AL140" s="2616"/>
      <c r="AM140" s="2616"/>
      <c r="AN140" s="2616"/>
      <c r="AO140" s="2616"/>
      <c r="AP140" s="2617"/>
      <c r="AQ140" s="799"/>
      <c r="AR140" s="2613">
        <f t="shared" si="182"/>
        <v>0</v>
      </c>
      <c r="AS140" s="2614"/>
      <c r="AT140" s="840">
        <f>+AT118</f>
        <v>0</v>
      </c>
      <c r="AU140" s="841">
        <f t="shared" si="199"/>
        <v>0</v>
      </c>
      <c r="AV140" s="868"/>
      <c r="AW140" s="843" t="e">
        <f t="shared" si="203"/>
        <v>#DIV/0!</v>
      </c>
      <c r="AX140" s="844"/>
      <c r="AY140" s="845"/>
      <c r="AZ140" s="846"/>
      <c r="BA140" s="2615"/>
      <c r="BB140" s="2616"/>
      <c r="BC140" s="2616"/>
      <c r="BD140" s="2616"/>
      <c r="BE140" s="2616"/>
      <c r="BF140" s="2616"/>
      <c r="BG140" s="2616"/>
      <c r="BH140" s="2616"/>
      <c r="BI140" s="2617"/>
      <c r="BJ140" s="799"/>
      <c r="BK140" s="2613">
        <f t="shared" si="186"/>
        <v>0</v>
      </c>
      <c r="BL140" s="2614"/>
      <c r="BM140" s="840">
        <f>+BM118</f>
        <v>0</v>
      </c>
      <c r="BN140" s="841">
        <f t="shared" si="204"/>
        <v>0</v>
      </c>
      <c r="BO140" s="868"/>
      <c r="BP140" s="843" t="e">
        <f t="shared" si="205"/>
        <v>#DIV/0!</v>
      </c>
      <c r="BQ140" s="1077"/>
      <c r="BR140" s="1078"/>
      <c r="BS140" s="1079"/>
      <c r="BT140" s="2615"/>
      <c r="BU140" s="2616"/>
      <c r="BV140" s="2616"/>
      <c r="BW140" s="2616"/>
      <c r="BX140" s="2616"/>
      <c r="BY140" s="2616"/>
      <c r="BZ140" s="2616"/>
      <c r="CA140" s="2616"/>
      <c r="CB140" s="2617"/>
      <c r="CC140" s="799"/>
      <c r="CD140" s="2620"/>
      <c r="CE140" s="2620"/>
      <c r="CF140" s="847"/>
      <c r="CG140" s="848"/>
      <c r="CH140" s="869"/>
      <c r="CI140" s="850"/>
      <c r="CJ140" s="851"/>
      <c r="CK140" s="851"/>
      <c r="CL140" s="851"/>
      <c r="CM140" s="2621"/>
      <c r="CN140" s="2621"/>
      <c r="CO140" s="2621"/>
      <c r="CP140" s="2621"/>
      <c r="CQ140" s="2621"/>
      <c r="CR140" s="2621"/>
      <c r="CS140" s="2621"/>
      <c r="CT140" s="2621"/>
      <c r="CU140" s="2621"/>
      <c r="CV140" s="799"/>
      <c r="CW140" s="2620"/>
      <c r="CX140" s="2620"/>
      <c r="CY140" s="847"/>
      <c r="CZ140" s="848"/>
      <c r="DA140" s="869"/>
      <c r="DB140" s="850"/>
      <c r="DC140" s="851"/>
      <c r="DD140" s="851"/>
      <c r="DE140" s="851"/>
      <c r="DF140" s="2621"/>
      <c r="DG140" s="2621"/>
      <c r="DH140" s="2621"/>
      <c r="DI140" s="2621"/>
      <c r="DJ140" s="2621"/>
      <c r="DK140" s="2621"/>
      <c r="DL140" s="2621"/>
      <c r="DM140" s="2621"/>
      <c r="DN140" s="2621"/>
      <c r="DO140" s="799"/>
    </row>
    <row r="141" spans="1:119" ht="0.6" customHeight="1" x14ac:dyDescent="0.2">
      <c r="A141" s="799"/>
      <c r="B141" s="2604"/>
      <c r="C141" s="2605"/>
      <c r="D141" s="2605"/>
      <c r="E141" s="2606"/>
      <c r="F141" s="2613"/>
      <c r="G141" s="2614"/>
      <c r="H141" s="840"/>
      <c r="I141" s="841"/>
      <c r="J141" s="868"/>
      <c r="K141" s="843" t="e">
        <f t="shared" si="201"/>
        <v>#DIV/0!</v>
      </c>
      <c r="L141" s="1077"/>
      <c r="M141" s="1078"/>
      <c r="N141" s="1079"/>
      <c r="O141" s="2615"/>
      <c r="P141" s="2616"/>
      <c r="Q141" s="2616"/>
      <c r="R141" s="2616"/>
      <c r="S141" s="2616"/>
      <c r="T141" s="2616"/>
      <c r="U141" s="2616"/>
      <c r="V141" s="2616"/>
      <c r="W141" s="2617"/>
      <c r="X141" s="799"/>
      <c r="Y141" s="2613">
        <f t="shared" si="178"/>
        <v>0</v>
      </c>
      <c r="Z141" s="2614"/>
      <c r="AA141" s="840">
        <f>+AA119</f>
        <v>0</v>
      </c>
      <c r="AB141" s="841">
        <f t="shared" si="198"/>
        <v>0</v>
      </c>
      <c r="AC141" s="868"/>
      <c r="AD141" s="843" t="e">
        <f t="shared" si="202"/>
        <v>#DIV/0!</v>
      </c>
      <c r="AE141" s="1077"/>
      <c r="AF141" s="1078"/>
      <c r="AG141" s="1079"/>
      <c r="AH141" s="2615"/>
      <c r="AI141" s="2616"/>
      <c r="AJ141" s="2616"/>
      <c r="AK141" s="2616"/>
      <c r="AL141" s="2616"/>
      <c r="AM141" s="2616"/>
      <c r="AN141" s="2616"/>
      <c r="AO141" s="2616"/>
      <c r="AP141" s="2617"/>
      <c r="AQ141" s="799"/>
      <c r="AR141" s="2613">
        <f t="shared" si="182"/>
        <v>0</v>
      </c>
      <c r="AS141" s="2614"/>
      <c r="AT141" s="840">
        <f>+AT119</f>
        <v>0</v>
      </c>
      <c r="AU141" s="841">
        <f t="shared" si="199"/>
        <v>0</v>
      </c>
      <c r="AV141" s="868"/>
      <c r="AW141" s="843" t="e">
        <f t="shared" si="203"/>
        <v>#DIV/0!</v>
      </c>
      <c r="AX141" s="844"/>
      <c r="AY141" s="845"/>
      <c r="AZ141" s="846"/>
      <c r="BA141" s="2615"/>
      <c r="BB141" s="2616"/>
      <c r="BC141" s="2616"/>
      <c r="BD141" s="2616"/>
      <c r="BE141" s="2616"/>
      <c r="BF141" s="2616"/>
      <c r="BG141" s="2616"/>
      <c r="BH141" s="2616"/>
      <c r="BI141" s="2617"/>
      <c r="BJ141" s="799"/>
      <c r="BK141" s="2613">
        <f t="shared" si="186"/>
        <v>0</v>
      </c>
      <c r="BL141" s="2614"/>
      <c r="BM141" s="840">
        <f>+BM119</f>
        <v>0</v>
      </c>
      <c r="BN141" s="841">
        <f t="shared" si="204"/>
        <v>0</v>
      </c>
      <c r="BO141" s="868"/>
      <c r="BP141" s="843" t="e">
        <f t="shared" si="205"/>
        <v>#DIV/0!</v>
      </c>
      <c r="BQ141" s="1077"/>
      <c r="BR141" s="1078"/>
      <c r="BS141" s="1079"/>
      <c r="BT141" s="2615"/>
      <c r="BU141" s="2616"/>
      <c r="BV141" s="2616"/>
      <c r="BW141" s="2616"/>
      <c r="BX141" s="2616"/>
      <c r="BY141" s="2616"/>
      <c r="BZ141" s="2616"/>
      <c r="CA141" s="2616"/>
      <c r="CB141" s="2617"/>
      <c r="CC141" s="799"/>
      <c r="CD141" s="2620"/>
      <c r="CE141" s="2620"/>
      <c r="CF141" s="847"/>
      <c r="CG141" s="848"/>
      <c r="CH141" s="869"/>
      <c r="CI141" s="850"/>
      <c r="CJ141" s="851"/>
      <c r="CK141" s="851"/>
      <c r="CL141" s="851"/>
      <c r="CM141" s="2621"/>
      <c r="CN141" s="2621"/>
      <c r="CO141" s="2621"/>
      <c r="CP141" s="2621"/>
      <c r="CQ141" s="2621"/>
      <c r="CR141" s="2621"/>
      <c r="CS141" s="2621"/>
      <c r="CT141" s="2621"/>
      <c r="CU141" s="2621"/>
      <c r="CV141" s="799"/>
      <c r="CW141" s="2620"/>
      <c r="CX141" s="2620"/>
      <c r="CY141" s="847"/>
      <c r="CZ141" s="848"/>
      <c r="DA141" s="869"/>
      <c r="DB141" s="850"/>
      <c r="DC141" s="851"/>
      <c r="DD141" s="851"/>
      <c r="DE141" s="851"/>
      <c r="DF141" s="2621"/>
      <c r="DG141" s="2621"/>
      <c r="DH141" s="2621"/>
      <c r="DI141" s="2621"/>
      <c r="DJ141" s="2621"/>
      <c r="DK141" s="2621"/>
      <c r="DL141" s="2621"/>
      <c r="DM141" s="2621"/>
      <c r="DN141" s="2621"/>
      <c r="DO141" s="799"/>
    </row>
    <row r="142" spans="1:119" ht="0.6" customHeight="1" x14ac:dyDescent="0.2">
      <c r="A142" s="799"/>
      <c r="B142" s="2604"/>
      <c r="C142" s="2605"/>
      <c r="D142" s="2605"/>
      <c r="E142" s="2606"/>
      <c r="F142" s="2613"/>
      <c r="G142" s="2614"/>
      <c r="H142" s="840"/>
      <c r="I142" s="866"/>
      <c r="J142" s="868"/>
      <c r="K142" s="843" t="e">
        <f t="shared" si="201"/>
        <v>#DIV/0!</v>
      </c>
      <c r="L142" s="1077"/>
      <c r="M142" s="1078"/>
      <c r="N142" s="1079"/>
      <c r="O142" s="2615"/>
      <c r="P142" s="2616"/>
      <c r="Q142" s="2616"/>
      <c r="R142" s="2616"/>
      <c r="S142" s="2616"/>
      <c r="T142" s="2616"/>
      <c r="U142" s="2616"/>
      <c r="V142" s="2616"/>
      <c r="W142" s="2617"/>
      <c r="X142" s="799"/>
      <c r="Y142" s="2613">
        <f t="shared" si="178"/>
        <v>0</v>
      </c>
      <c r="Z142" s="2614"/>
      <c r="AA142" s="840">
        <f>+AA120</f>
        <v>0</v>
      </c>
      <c r="AB142" s="866"/>
      <c r="AC142" s="868"/>
      <c r="AD142" s="843" t="e">
        <f t="shared" si="202"/>
        <v>#DIV/0!</v>
      </c>
      <c r="AE142" s="1077"/>
      <c r="AF142" s="1078"/>
      <c r="AG142" s="1079"/>
      <c r="AH142" s="2615"/>
      <c r="AI142" s="2616"/>
      <c r="AJ142" s="2616"/>
      <c r="AK142" s="2616"/>
      <c r="AL142" s="2616"/>
      <c r="AM142" s="2616"/>
      <c r="AN142" s="2616"/>
      <c r="AO142" s="2616"/>
      <c r="AP142" s="2617"/>
      <c r="AQ142" s="799"/>
      <c r="AR142" s="2613">
        <f t="shared" si="182"/>
        <v>0</v>
      </c>
      <c r="AS142" s="2614"/>
      <c r="AT142" s="840">
        <f>+AT120</f>
        <v>0</v>
      </c>
      <c r="AU142" s="866"/>
      <c r="AV142" s="868"/>
      <c r="AW142" s="843" t="e">
        <f t="shared" si="203"/>
        <v>#DIV/0!</v>
      </c>
      <c r="AX142" s="844"/>
      <c r="AY142" s="845"/>
      <c r="AZ142" s="846"/>
      <c r="BA142" s="2615"/>
      <c r="BB142" s="2616"/>
      <c r="BC142" s="2616"/>
      <c r="BD142" s="2616"/>
      <c r="BE142" s="2616"/>
      <c r="BF142" s="2616"/>
      <c r="BG142" s="2616"/>
      <c r="BH142" s="2616"/>
      <c r="BI142" s="2617"/>
      <c r="BJ142" s="799"/>
      <c r="BK142" s="2613">
        <f t="shared" si="186"/>
        <v>0</v>
      </c>
      <c r="BL142" s="2614"/>
      <c r="BM142" s="840">
        <f>+BM120</f>
        <v>0</v>
      </c>
      <c r="BN142" s="866"/>
      <c r="BO142" s="868"/>
      <c r="BP142" s="843" t="e">
        <f t="shared" si="205"/>
        <v>#DIV/0!</v>
      </c>
      <c r="BQ142" s="1077"/>
      <c r="BR142" s="1078"/>
      <c r="BS142" s="1079"/>
      <c r="BT142" s="2615"/>
      <c r="BU142" s="2616"/>
      <c r="BV142" s="2616"/>
      <c r="BW142" s="2616"/>
      <c r="BX142" s="2616"/>
      <c r="BY142" s="2616"/>
      <c r="BZ142" s="2616"/>
      <c r="CA142" s="2616"/>
      <c r="CB142" s="2617"/>
      <c r="CC142" s="799"/>
      <c r="CD142" s="2620"/>
      <c r="CE142" s="2620"/>
      <c r="CF142" s="847"/>
      <c r="CG142" s="867"/>
      <c r="CH142" s="869"/>
      <c r="CI142" s="850"/>
      <c r="CJ142" s="851"/>
      <c r="CK142" s="851"/>
      <c r="CL142" s="851"/>
      <c r="CM142" s="2621"/>
      <c r="CN142" s="2621"/>
      <c r="CO142" s="2621"/>
      <c r="CP142" s="2621"/>
      <c r="CQ142" s="2621"/>
      <c r="CR142" s="2621"/>
      <c r="CS142" s="2621"/>
      <c r="CT142" s="2621"/>
      <c r="CU142" s="2621"/>
      <c r="CV142" s="799"/>
      <c r="CW142" s="2620"/>
      <c r="CX142" s="2620"/>
      <c r="CY142" s="847"/>
      <c r="CZ142" s="867"/>
      <c r="DA142" s="869"/>
      <c r="DB142" s="850"/>
      <c r="DC142" s="851"/>
      <c r="DD142" s="851"/>
      <c r="DE142" s="851"/>
      <c r="DF142" s="2621"/>
      <c r="DG142" s="2621"/>
      <c r="DH142" s="2621"/>
      <c r="DI142" s="2621"/>
      <c r="DJ142" s="2621"/>
      <c r="DK142" s="2621"/>
      <c r="DL142" s="2621"/>
      <c r="DM142" s="2621"/>
      <c r="DN142" s="2621"/>
      <c r="DO142" s="799"/>
    </row>
    <row r="143" spans="1:119" ht="0.6" customHeight="1" x14ac:dyDescent="0.2">
      <c r="A143" s="799"/>
      <c r="B143" s="2604"/>
      <c r="C143" s="2605"/>
      <c r="D143" s="2605"/>
      <c r="E143" s="2606"/>
      <c r="F143" s="2613"/>
      <c r="G143" s="2614"/>
      <c r="H143" s="840"/>
      <c r="I143" s="841"/>
      <c r="J143" s="868"/>
      <c r="K143" s="843" t="e">
        <f t="shared" si="201"/>
        <v>#DIV/0!</v>
      </c>
      <c r="L143" s="1077"/>
      <c r="M143" s="1078"/>
      <c r="N143" s="1079"/>
      <c r="O143" s="2615"/>
      <c r="P143" s="2616"/>
      <c r="Q143" s="2616"/>
      <c r="R143" s="2616"/>
      <c r="S143" s="2616"/>
      <c r="T143" s="2616"/>
      <c r="U143" s="2616"/>
      <c r="V143" s="2616"/>
      <c r="W143" s="2617"/>
      <c r="X143" s="799"/>
      <c r="Y143" s="2613">
        <f t="shared" si="178"/>
        <v>0</v>
      </c>
      <c r="Z143" s="2614"/>
      <c r="AA143" s="840">
        <f>+AA121</f>
        <v>0</v>
      </c>
      <c r="AB143" s="841">
        <f t="shared" si="198"/>
        <v>0</v>
      </c>
      <c r="AC143" s="868"/>
      <c r="AD143" s="843" t="e">
        <f t="shared" si="202"/>
        <v>#DIV/0!</v>
      </c>
      <c r="AE143" s="1077"/>
      <c r="AF143" s="1078"/>
      <c r="AG143" s="1079"/>
      <c r="AH143" s="2615"/>
      <c r="AI143" s="2616"/>
      <c r="AJ143" s="2616"/>
      <c r="AK143" s="2616"/>
      <c r="AL143" s="2616"/>
      <c r="AM143" s="2616"/>
      <c r="AN143" s="2616"/>
      <c r="AO143" s="2616"/>
      <c r="AP143" s="2617"/>
      <c r="AQ143" s="799"/>
      <c r="AR143" s="2613">
        <f t="shared" si="182"/>
        <v>0</v>
      </c>
      <c r="AS143" s="2614"/>
      <c r="AT143" s="840">
        <f>+AT121</f>
        <v>0</v>
      </c>
      <c r="AU143" s="841">
        <f t="shared" si="199"/>
        <v>0</v>
      </c>
      <c r="AV143" s="868"/>
      <c r="AW143" s="843" t="e">
        <f t="shared" si="203"/>
        <v>#DIV/0!</v>
      </c>
      <c r="AX143" s="844"/>
      <c r="AY143" s="845"/>
      <c r="AZ143" s="846"/>
      <c r="BA143" s="2615"/>
      <c r="BB143" s="2616"/>
      <c r="BC143" s="2616"/>
      <c r="BD143" s="2616"/>
      <c r="BE143" s="2616"/>
      <c r="BF143" s="2616"/>
      <c r="BG143" s="2616"/>
      <c r="BH143" s="2616"/>
      <c r="BI143" s="2617"/>
      <c r="BJ143" s="799"/>
      <c r="BK143" s="2613">
        <f t="shared" si="186"/>
        <v>0</v>
      </c>
      <c r="BL143" s="2614"/>
      <c r="BM143" s="840">
        <f>+BM121</f>
        <v>0</v>
      </c>
      <c r="BN143" s="841">
        <f t="shared" ref="BN143:BN144" si="206">+I143-J143-AC143-AV143</f>
        <v>0</v>
      </c>
      <c r="BO143" s="868"/>
      <c r="BP143" s="843" t="e">
        <f t="shared" si="205"/>
        <v>#DIV/0!</v>
      </c>
      <c r="BQ143" s="1077"/>
      <c r="BR143" s="1078"/>
      <c r="BS143" s="1079"/>
      <c r="BT143" s="2615"/>
      <c r="BU143" s="2616"/>
      <c r="BV143" s="2616"/>
      <c r="BW143" s="2616"/>
      <c r="BX143" s="2616"/>
      <c r="BY143" s="2616"/>
      <c r="BZ143" s="2616"/>
      <c r="CA143" s="2616"/>
      <c r="CB143" s="2617"/>
      <c r="CC143" s="799"/>
      <c r="CD143" s="2620"/>
      <c r="CE143" s="2620"/>
      <c r="CF143" s="847"/>
      <c r="CG143" s="848"/>
      <c r="CH143" s="869"/>
      <c r="CI143" s="850"/>
      <c r="CJ143" s="851"/>
      <c r="CK143" s="851"/>
      <c r="CL143" s="851"/>
      <c r="CM143" s="2621"/>
      <c r="CN143" s="2621"/>
      <c r="CO143" s="2621"/>
      <c r="CP143" s="2621"/>
      <c r="CQ143" s="2621"/>
      <c r="CR143" s="2621"/>
      <c r="CS143" s="2621"/>
      <c r="CT143" s="2621"/>
      <c r="CU143" s="2621"/>
      <c r="CV143" s="799"/>
      <c r="CW143" s="2620"/>
      <c r="CX143" s="2620"/>
      <c r="CY143" s="847"/>
      <c r="CZ143" s="848"/>
      <c r="DA143" s="869"/>
      <c r="DB143" s="850"/>
      <c r="DC143" s="851"/>
      <c r="DD143" s="851"/>
      <c r="DE143" s="851"/>
      <c r="DF143" s="2621"/>
      <c r="DG143" s="2621"/>
      <c r="DH143" s="2621"/>
      <c r="DI143" s="2621"/>
      <c r="DJ143" s="2621"/>
      <c r="DK143" s="2621"/>
      <c r="DL143" s="2621"/>
      <c r="DM143" s="2621"/>
      <c r="DN143" s="2621"/>
      <c r="DO143" s="799"/>
    </row>
    <row r="144" spans="1:119" ht="0.6" customHeight="1" thickBot="1" x14ac:dyDescent="0.25">
      <c r="A144" s="799"/>
      <c r="B144" s="2604"/>
      <c r="C144" s="2605"/>
      <c r="D144" s="2605"/>
      <c r="E144" s="2606"/>
      <c r="F144" s="2630"/>
      <c r="G144" s="2631"/>
      <c r="H144" s="840"/>
      <c r="I144" s="841"/>
      <c r="J144" s="868"/>
      <c r="K144" s="843" t="e">
        <f t="shared" si="201"/>
        <v>#DIV/0!</v>
      </c>
      <c r="L144" s="1080"/>
      <c r="M144" s="1081"/>
      <c r="N144" s="1082"/>
      <c r="O144" s="2632"/>
      <c r="P144" s="2633"/>
      <c r="Q144" s="2633"/>
      <c r="R144" s="2633"/>
      <c r="S144" s="2633"/>
      <c r="T144" s="2633"/>
      <c r="U144" s="2633"/>
      <c r="V144" s="2633"/>
      <c r="W144" s="2634"/>
      <c r="X144" s="799"/>
      <c r="Y144" s="2630">
        <f t="shared" si="178"/>
        <v>0</v>
      </c>
      <c r="Z144" s="2631"/>
      <c r="AA144" s="840">
        <f>+AA122</f>
        <v>0</v>
      </c>
      <c r="AB144" s="841">
        <f t="shared" si="198"/>
        <v>0</v>
      </c>
      <c r="AC144" s="868"/>
      <c r="AD144" s="843" t="e">
        <f t="shared" si="202"/>
        <v>#DIV/0!</v>
      </c>
      <c r="AE144" s="1080"/>
      <c r="AF144" s="1081"/>
      <c r="AG144" s="1082"/>
      <c r="AH144" s="2632"/>
      <c r="AI144" s="2633"/>
      <c r="AJ144" s="2633"/>
      <c r="AK144" s="2633"/>
      <c r="AL144" s="2633"/>
      <c r="AM144" s="2633"/>
      <c r="AN144" s="2633"/>
      <c r="AO144" s="2633"/>
      <c r="AP144" s="2634"/>
      <c r="AQ144" s="799"/>
      <c r="AR144" s="2630">
        <f t="shared" si="182"/>
        <v>0</v>
      </c>
      <c r="AS144" s="2631"/>
      <c r="AT144" s="840">
        <f>+AT122</f>
        <v>0</v>
      </c>
      <c r="AU144" s="841">
        <f t="shared" si="199"/>
        <v>0</v>
      </c>
      <c r="AV144" s="868"/>
      <c r="AW144" s="843" t="e">
        <f t="shared" si="203"/>
        <v>#DIV/0!</v>
      </c>
      <c r="AX144" s="852"/>
      <c r="AY144" s="853"/>
      <c r="AZ144" s="854"/>
      <c r="BA144" s="2632"/>
      <c r="BB144" s="2633"/>
      <c r="BC144" s="2633"/>
      <c r="BD144" s="2633"/>
      <c r="BE144" s="2633"/>
      <c r="BF144" s="2633"/>
      <c r="BG144" s="2633"/>
      <c r="BH144" s="2633"/>
      <c r="BI144" s="2634"/>
      <c r="BJ144" s="799"/>
      <c r="BK144" s="2630">
        <f t="shared" si="186"/>
        <v>0</v>
      </c>
      <c r="BL144" s="2631"/>
      <c r="BM144" s="840">
        <f>+BM122</f>
        <v>0</v>
      </c>
      <c r="BN144" s="841">
        <f t="shared" si="206"/>
        <v>0</v>
      </c>
      <c r="BO144" s="868"/>
      <c r="BP144" s="843" t="e">
        <f t="shared" si="205"/>
        <v>#DIV/0!</v>
      </c>
      <c r="BQ144" s="1080"/>
      <c r="BR144" s="1081"/>
      <c r="BS144" s="1082"/>
      <c r="BT144" s="2632"/>
      <c r="BU144" s="2633"/>
      <c r="BV144" s="2633"/>
      <c r="BW144" s="2633"/>
      <c r="BX144" s="2633"/>
      <c r="BY144" s="2633"/>
      <c r="BZ144" s="2633"/>
      <c r="CA144" s="2633"/>
      <c r="CB144" s="2634"/>
      <c r="CC144" s="799"/>
      <c r="CD144" s="2620"/>
      <c r="CE144" s="2620"/>
      <c r="CF144" s="847"/>
      <c r="CG144" s="848"/>
      <c r="CH144" s="869"/>
      <c r="CI144" s="850"/>
      <c r="CJ144" s="851"/>
      <c r="CK144" s="851"/>
      <c r="CL144" s="851"/>
      <c r="CM144" s="2621"/>
      <c r="CN144" s="2621"/>
      <c r="CO144" s="2621"/>
      <c r="CP144" s="2621"/>
      <c r="CQ144" s="2621"/>
      <c r="CR144" s="2621"/>
      <c r="CS144" s="2621"/>
      <c r="CT144" s="2621"/>
      <c r="CU144" s="2621"/>
      <c r="CV144" s="799"/>
      <c r="CW144" s="2620"/>
      <c r="CX144" s="2620"/>
      <c r="CY144" s="847"/>
      <c r="CZ144" s="848"/>
      <c r="DA144" s="869"/>
      <c r="DB144" s="850"/>
      <c r="DC144" s="851"/>
      <c r="DD144" s="851"/>
      <c r="DE144" s="851"/>
      <c r="DF144" s="2621"/>
      <c r="DG144" s="2621"/>
      <c r="DH144" s="2621"/>
      <c r="DI144" s="2621"/>
      <c r="DJ144" s="2621"/>
      <c r="DK144" s="2621"/>
      <c r="DL144" s="2621"/>
      <c r="DM144" s="2621"/>
      <c r="DN144" s="2621"/>
      <c r="DO144" s="799"/>
    </row>
    <row r="145" spans="1:119" ht="40.5" customHeight="1" thickTop="1" thickBot="1" x14ac:dyDescent="0.25">
      <c r="A145" s="799"/>
      <c r="B145" s="2607"/>
      <c r="C145" s="2608"/>
      <c r="D145" s="2608"/>
      <c r="E145" s="2609"/>
      <c r="F145" s="2641" t="s">
        <v>1116</v>
      </c>
      <c r="G145" s="2642"/>
      <c r="H145" s="2625" t="str">
        <f>+F124</f>
        <v>Cercas o Barreras Vivas (CV - BV)</v>
      </c>
      <c r="I145" s="2625"/>
      <c r="J145" s="2625"/>
      <c r="K145" s="2626"/>
      <c r="L145" s="858">
        <f>K252/N252</f>
        <v>1</v>
      </c>
      <c r="M145" s="859">
        <f>L252/N252</f>
        <v>0</v>
      </c>
      <c r="N145" s="860">
        <f>M252/N252</f>
        <v>0</v>
      </c>
      <c r="O145" s="2627"/>
      <c r="P145" s="2628"/>
      <c r="Q145" s="2628"/>
      <c r="R145" s="2628"/>
      <c r="S145" s="2628"/>
      <c r="T145" s="2628"/>
      <c r="U145" s="2628"/>
      <c r="V145" s="2628"/>
      <c r="W145" s="2629"/>
      <c r="X145" s="799"/>
      <c r="Y145" s="2641" t="s">
        <v>1116</v>
      </c>
      <c r="Z145" s="2642"/>
      <c r="AA145" s="2625" t="str">
        <f>+Y124</f>
        <v>Cercas o Barreras Vivas (CV - BV)</v>
      </c>
      <c r="AB145" s="2625"/>
      <c r="AC145" s="2625"/>
      <c r="AD145" s="2626"/>
      <c r="AE145" s="858">
        <f>AD252/AG252</f>
        <v>1</v>
      </c>
      <c r="AF145" s="859">
        <f>AE252/AG252</f>
        <v>0</v>
      </c>
      <c r="AG145" s="860">
        <f>AF252/AG252</f>
        <v>0</v>
      </c>
      <c r="AH145" s="2627"/>
      <c r="AI145" s="2628"/>
      <c r="AJ145" s="2628"/>
      <c r="AK145" s="2628"/>
      <c r="AL145" s="2628"/>
      <c r="AM145" s="2628"/>
      <c r="AN145" s="2628"/>
      <c r="AO145" s="2628"/>
      <c r="AP145" s="2629"/>
      <c r="AQ145" s="799"/>
      <c r="AR145" s="2641" t="s">
        <v>1116</v>
      </c>
      <c r="AS145" s="2642"/>
      <c r="AT145" s="2625" t="str">
        <f>+AR124</f>
        <v>Cercas o Barreras Vivas (CV - BV)</v>
      </c>
      <c r="AU145" s="2625"/>
      <c r="AV145" s="2625"/>
      <c r="AW145" s="2626"/>
      <c r="AX145" s="858">
        <f>AW252/AZ252</f>
        <v>1</v>
      </c>
      <c r="AY145" s="859">
        <f>AX252/AZ252</f>
        <v>0</v>
      </c>
      <c r="AZ145" s="860">
        <f>AY252/AZ252</f>
        <v>0</v>
      </c>
      <c r="BA145" s="2627"/>
      <c r="BB145" s="2628"/>
      <c r="BC145" s="2628"/>
      <c r="BD145" s="2628"/>
      <c r="BE145" s="2628"/>
      <c r="BF145" s="2628"/>
      <c r="BG145" s="2628"/>
      <c r="BH145" s="2628"/>
      <c r="BI145" s="2629"/>
      <c r="BJ145" s="799"/>
      <c r="BK145" s="2641" t="s">
        <v>1116</v>
      </c>
      <c r="BL145" s="2642"/>
      <c r="BM145" s="2625" t="str">
        <f>+BK124</f>
        <v>Cercas o Barreras Vivas (CV - BV)</v>
      </c>
      <c r="BN145" s="2625"/>
      <c r="BO145" s="2625"/>
      <c r="BP145" s="2626"/>
      <c r="BQ145" s="858">
        <f>BP252/BS252</f>
        <v>1</v>
      </c>
      <c r="BR145" s="859">
        <f>BQ252/BS252</f>
        <v>0</v>
      </c>
      <c r="BS145" s="860">
        <f>BR252/BS252</f>
        <v>0</v>
      </c>
      <c r="BT145" s="2627"/>
      <c r="BU145" s="2628"/>
      <c r="BV145" s="2628"/>
      <c r="BW145" s="2628"/>
      <c r="BX145" s="2628"/>
      <c r="BY145" s="2628"/>
      <c r="BZ145" s="2628"/>
      <c r="CA145" s="2628"/>
      <c r="CB145" s="2629"/>
      <c r="CC145" s="799"/>
      <c r="CD145" s="2638"/>
      <c r="CE145" s="2638"/>
      <c r="CF145" s="2639"/>
      <c r="CG145" s="2639"/>
      <c r="CH145" s="2639"/>
      <c r="CI145" s="2639"/>
      <c r="CJ145" s="861"/>
      <c r="CK145" s="861"/>
      <c r="CL145" s="861"/>
      <c r="CM145" s="2640"/>
      <c r="CN145" s="2640"/>
      <c r="CO145" s="2640"/>
      <c r="CP145" s="2640"/>
      <c r="CQ145" s="2640"/>
      <c r="CR145" s="2640"/>
      <c r="CS145" s="2640"/>
      <c r="CT145" s="2640"/>
      <c r="CU145" s="2640"/>
      <c r="CV145" s="799"/>
      <c r="CW145" s="2638"/>
      <c r="CX145" s="2638"/>
      <c r="CY145" s="2639"/>
      <c r="CZ145" s="2639"/>
      <c r="DA145" s="2639"/>
      <c r="DB145" s="2639"/>
      <c r="DC145" s="861"/>
      <c r="DD145" s="861"/>
      <c r="DE145" s="861"/>
      <c r="DF145" s="2640"/>
      <c r="DG145" s="2640"/>
      <c r="DH145" s="2640"/>
      <c r="DI145" s="2640"/>
      <c r="DJ145" s="2640"/>
      <c r="DK145" s="2640"/>
      <c r="DL145" s="2640"/>
      <c r="DM145" s="2640"/>
      <c r="DN145" s="2640"/>
      <c r="DO145" s="799"/>
    </row>
    <row r="146" spans="1:119" ht="18.75" customHeight="1" x14ac:dyDescent="0.2">
      <c r="A146" s="799"/>
      <c r="B146" s="2601" t="s">
        <v>1324</v>
      </c>
      <c r="C146" s="2602"/>
      <c r="D146" s="2602"/>
      <c r="E146" s="2603"/>
      <c r="F146" s="2643">
        <f>OBJETIVOS!D31</f>
        <v>0</v>
      </c>
      <c r="G146" s="2644"/>
      <c r="H146" s="2644"/>
      <c r="I146" s="2644"/>
      <c r="J146" s="2644"/>
      <c r="K146" s="2644"/>
      <c r="L146" s="2644"/>
      <c r="M146" s="2644"/>
      <c r="N146" s="2644"/>
      <c r="O146" s="2644"/>
      <c r="P146" s="2644"/>
      <c r="Q146" s="2644"/>
      <c r="R146" s="2644"/>
      <c r="S146" s="2644"/>
      <c r="T146" s="2644"/>
      <c r="U146" s="2644"/>
      <c r="V146" s="2644"/>
      <c r="W146" s="2645"/>
      <c r="X146" s="799"/>
      <c r="Y146" s="2643">
        <f>F146</f>
        <v>0</v>
      </c>
      <c r="Z146" s="2644"/>
      <c r="AA146" s="2644"/>
      <c r="AB146" s="2644"/>
      <c r="AC146" s="2644"/>
      <c r="AD146" s="2644"/>
      <c r="AE146" s="2644"/>
      <c r="AF146" s="2644"/>
      <c r="AG146" s="2644"/>
      <c r="AH146" s="2644"/>
      <c r="AI146" s="2644"/>
      <c r="AJ146" s="2644"/>
      <c r="AK146" s="2644"/>
      <c r="AL146" s="2644"/>
      <c r="AM146" s="2644"/>
      <c r="AN146" s="2644"/>
      <c r="AO146" s="2644"/>
      <c r="AP146" s="2645"/>
      <c r="AQ146" s="799"/>
      <c r="AR146" s="2643">
        <f>Y146</f>
        <v>0</v>
      </c>
      <c r="AS146" s="2644"/>
      <c r="AT146" s="2644"/>
      <c r="AU146" s="2644"/>
      <c r="AV146" s="2644"/>
      <c r="AW146" s="2644"/>
      <c r="AX146" s="2644"/>
      <c r="AY146" s="2644"/>
      <c r="AZ146" s="2644"/>
      <c r="BA146" s="2644"/>
      <c r="BB146" s="2644"/>
      <c r="BC146" s="2644"/>
      <c r="BD146" s="2644"/>
      <c r="BE146" s="2644"/>
      <c r="BF146" s="2644"/>
      <c r="BG146" s="2644"/>
      <c r="BH146" s="2644"/>
      <c r="BI146" s="2645"/>
      <c r="BJ146" s="799"/>
      <c r="BK146" s="2643">
        <f>AR146</f>
        <v>0</v>
      </c>
      <c r="BL146" s="2644"/>
      <c r="BM146" s="2644"/>
      <c r="BN146" s="2644"/>
      <c r="BO146" s="2644"/>
      <c r="BP146" s="2644"/>
      <c r="BQ146" s="2644"/>
      <c r="BR146" s="2644"/>
      <c r="BS146" s="2644"/>
      <c r="BT146" s="2644"/>
      <c r="BU146" s="2644"/>
      <c r="BV146" s="2644"/>
      <c r="BW146" s="2644"/>
      <c r="BX146" s="2644"/>
      <c r="BY146" s="2644"/>
      <c r="BZ146" s="2644"/>
      <c r="CA146" s="2644"/>
      <c r="CB146" s="2645"/>
      <c r="CC146" s="799"/>
      <c r="CD146" s="2597"/>
      <c r="CE146" s="2597"/>
      <c r="CF146" s="2597"/>
      <c r="CG146" s="2597"/>
      <c r="CH146" s="2597"/>
      <c r="CI146" s="2597"/>
      <c r="CJ146" s="2597"/>
      <c r="CK146" s="2597"/>
      <c r="CL146" s="2597"/>
      <c r="CM146" s="2597"/>
      <c r="CN146" s="2597"/>
      <c r="CO146" s="2597"/>
      <c r="CP146" s="2597"/>
      <c r="CQ146" s="2597"/>
      <c r="CR146" s="2597"/>
      <c r="CS146" s="2597"/>
      <c r="CT146" s="2597"/>
      <c r="CU146" s="2597"/>
      <c r="CV146" s="799"/>
      <c r="CW146" s="2597"/>
      <c r="CX146" s="2597"/>
      <c r="CY146" s="2597"/>
      <c r="CZ146" s="2597"/>
      <c r="DA146" s="2597"/>
      <c r="DB146" s="2597"/>
      <c r="DC146" s="2597"/>
      <c r="DD146" s="2597"/>
      <c r="DE146" s="2597"/>
      <c r="DF146" s="2597"/>
      <c r="DG146" s="2597"/>
      <c r="DH146" s="2597"/>
      <c r="DI146" s="2597"/>
      <c r="DJ146" s="2597"/>
      <c r="DK146" s="2597"/>
      <c r="DL146" s="2597"/>
      <c r="DM146" s="2597"/>
      <c r="DN146" s="2597"/>
      <c r="DO146" s="799"/>
    </row>
    <row r="147" spans="1:119" ht="17.25" customHeight="1" x14ac:dyDescent="0.2">
      <c r="A147" s="799"/>
      <c r="B147" s="2604"/>
      <c r="C147" s="2605"/>
      <c r="D147" s="2605"/>
      <c r="E147" s="2606"/>
      <c r="F147" s="2613" t="str">
        <f t="shared" ref="F147:F152" si="207">+F125</f>
        <v xml:space="preserve">5. Preparación del terreno                            </v>
      </c>
      <c r="G147" s="2614"/>
      <c r="H147" s="840" t="str">
        <f>+CRONOGRAMA!C68</f>
        <v>Has</v>
      </c>
      <c r="I147" s="841">
        <f>+CRONOGRAMA!$E$68+CRONOGRAMA!$I$68+CRONOGRAMA!$M$68</f>
        <v>0</v>
      </c>
      <c r="J147" s="868">
        <v>0</v>
      </c>
      <c r="K147" s="843" t="e">
        <f>J147/I147</f>
        <v>#DIV/0!</v>
      </c>
      <c r="L147" s="1077" t="str">
        <f t="shared" ref="L147:L152" si="208">+IF(I147=J147,"x",0)</f>
        <v>x</v>
      </c>
      <c r="M147" s="1078">
        <f t="shared" ref="M147:M152" si="209">+IF(L147="x",0,IF(J147&gt;0,"x",0))</f>
        <v>0</v>
      </c>
      <c r="N147" s="1079">
        <f t="shared" ref="N147:N152" si="210">+IF(L147="x",0,IF(M147="x",0,"x"))</f>
        <v>0</v>
      </c>
      <c r="O147" s="2615"/>
      <c r="P147" s="2616"/>
      <c r="Q147" s="2616"/>
      <c r="R147" s="2616"/>
      <c r="S147" s="2616"/>
      <c r="T147" s="2616"/>
      <c r="U147" s="2616"/>
      <c r="V147" s="2616"/>
      <c r="W147" s="2617"/>
      <c r="X147" s="799"/>
      <c r="Y147" s="2613" t="str">
        <f t="shared" ref="Y147:Y166" si="211">+Y125</f>
        <v xml:space="preserve">5. Preparación del terreno                            </v>
      </c>
      <c r="Z147" s="2614"/>
      <c r="AA147" s="840" t="str">
        <f>+AA125</f>
        <v>Has</v>
      </c>
      <c r="AB147" s="841">
        <f>IF((I147-J147)=0,CRONOGRAMA!Q68+CRONOGRAMA!U68+CRONOGRAMA!Y68,CRONOGRAMA!Q68+CRONOGRAMA!U68+CRONOGRAMA!Y68+Seguimiento!I147-Seguimiento!J147)</f>
        <v>0</v>
      </c>
      <c r="AC147" s="868"/>
      <c r="AD147" s="843" t="e">
        <f>AC147/AB147</f>
        <v>#DIV/0!</v>
      </c>
      <c r="AE147" s="1077" t="str">
        <f t="shared" ref="AE147:AE152" si="212">+IF(AB147=AC147,"x",0)</f>
        <v>x</v>
      </c>
      <c r="AF147" s="1078">
        <f t="shared" ref="AF147:AF152" si="213">+IF(AE147="x",0,IF(AC147&gt;0,"x",0))</f>
        <v>0</v>
      </c>
      <c r="AG147" s="1079">
        <f t="shared" ref="AG147:AG152" si="214">+IF(AE147="x",0,IF(AF147="x",0,"x"))</f>
        <v>0</v>
      </c>
      <c r="AH147" s="2615"/>
      <c r="AI147" s="2616"/>
      <c r="AJ147" s="2616"/>
      <c r="AK147" s="2616"/>
      <c r="AL147" s="2616"/>
      <c r="AM147" s="2616"/>
      <c r="AN147" s="2616"/>
      <c r="AO147" s="2616"/>
      <c r="AP147" s="2617"/>
      <c r="AQ147" s="799"/>
      <c r="AR147" s="2613" t="str">
        <f t="shared" ref="AR147:AR166" si="215">+AR125</f>
        <v xml:space="preserve">5. Preparación del terreno                            </v>
      </c>
      <c r="AS147" s="2614"/>
      <c r="AT147" s="840" t="str">
        <f>+AT125</f>
        <v>Has</v>
      </c>
      <c r="AU147" s="841">
        <f>IF((AB147-AC147)=0,CRONOGRAMA!AC68+CRONOGRAMA!AG68+CRONOGRAMA!AK68,CRONOGRAMA!AC68+CRONOGRAMA!AG68+CRONOGRAMA!AK68+Seguimiento!AB147-Seguimiento!AC147)</f>
        <v>0</v>
      </c>
      <c r="AV147" s="868"/>
      <c r="AW147" s="843" t="e">
        <f>AV147/AU147</f>
        <v>#DIV/0!</v>
      </c>
      <c r="AX147" s="1077" t="str">
        <f t="shared" ref="AX147:AX152" si="216">+IF(AU147=AV147,"x",0)</f>
        <v>x</v>
      </c>
      <c r="AY147" s="1078">
        <f t="shared" ref="AY147:AY152" si="217">+IF(AX147="x",0,IF(AV147&gt;0,"x",0))</f>
        <v>0</v>
      </c>
      <c r="AZ147" s="1079">
        <f t="shared" ref="AZ147:AZ152" si="218">+IF(AX147="x",0,IF(AY147="x",0,"x"))</f>
        <v>0</v>
      </c>
      <c r="BA147" s="2615"/>
      <c r="BB147" s="2616"/>
      <c r="BC147" s="2616"/>
      <c r="BD147" s="2616"/>
      <c r="BE147" s="2616"/>
      <c r="BF147" s="2616"/>
      <c r="BG147" s="2616"/>
      <c r="BH147" s="2616"/>
      <c r="BI147" s="2617"/>
      <c r="BJ147" s="799"/>
      <c r="BK147" s="2613" t="str">
        <f t="shared" ref="BK147:BK166" si="219">+BK125</f>
        <v xml:space="preserve">5. Preparación del terreno                            </v>
      </c>
      <c r="BL147" s="2614"/>
      <c r="BM147" s="840" t="str">
        <f>+BM125</f>
        <v>Has</v>
      </c>
      <c r="BN147" s="841">
        <f>IF((AU147-AV147)=0,CRONOGRAMA!AO68+CRONOGRAMA!AS68+CRONOGRAMA!AW68,CRONOGRAMA!AO68+CRONOGRAMA!AS68+CRONOGRAMA!AW68+AU147-AV147)</f>
        <v>0</v>
      </c>
      <c r="BO147" s="868"/>
      <c r="BP147" s="843" t="e">
        <f>BO147/BN147</f>
        <v>#DIV/0!</v>
      </c>
      <c r="BQ147" s="1077" t="str">
        <f t="shared" ref="BQ147:BQ152" si="220">+IF(BN147=BO147,"x",0)</f>
        <v>x</v>
      </c>
      <c r="BR147" s="1078">
        <f t="shared" ref="BR147:BR152" si="221">+IF(BQ147="x",0,IF(BO147&gt;0,"x",0))</f>
        <v>0</v>
      </c>
      <c r="BS147" s="1079">
        <f t="shared" ref="BS147:BS152" si="222">+IF(BQ147="x",0,IF(BR147="x",0,"x"))</f>
        <v>0</v>
      </c>
      <c r="BT147" s="2615"/>
      <c r="BU147" s="2616"/>
      <c r="BV147" s="2616"/>
      <c r="BW147" s="2616"/>
      <c r="BX147" s="2616"/>
      <c r="BY147" s="2616"/>
      <c r="BZ147" s="2616"/>
      <c r="CA147" s="2616"/>
      <c r="CB147" s="2617"/>
      <c r="CC147" s="799"/>
      <c r="CD147" s="2620"/>
      <c r="CE147" s="2620"/>
      <c r="CF147" s="847"/>
      <c r="CG147" s="848"/>
      <c r="CH147" s="869"/>
      <c r="CI147" s="850"/>
      <c r="CJ147" s="851"/>
      <c r="CK147" s="851"/>
      <c r="CL147" s="851"/>
      <c r="CM147" s="2621"/>
      <c r="CN147" s="2621"/>
      <c r="CO147" s="2621"/>
      <c r="CP147" s="2621"/>
      <c r="CQ147" s="2621"/>
      <c r="CR147" s="2621"/>
      <c r="CS147" s="2621"/>
      <c r="CT147" s="2621"/>
      <c r="CU147" s="2621"/>
      <c r="CV147" s="799"/>
      <c r="CW147" s="2620"/>
      <c r="CX147" s="2620"/>
      <c r="CY147" s="847"/>
      <c r="CZ147" s="848"/>
      <c r="DA147" s="869"/>
      <c r="DB147" s="850"/>
      <c r="DC147" s="851"/>
      <c r="DD147" s="851"/>
      <c r="DE147" s="851"/>
      <c r="DF147" s="2621"/>
      <c r="DG147" s="2621"/>
      <c r="DH147" s="2621"/>
      <c r="DI147" s="2621"/>
      <c r="DJ147" s="2621"/>
      <c r="DK147" s="2621"/>
      <c r="DL147" s="2621"/>
      <c r="DM147" s="2621"/>
      <c r="DN147" s="2621"/>
      <c r="DO147" s="799"/>
    </row>
    <row r="148" spans="1:119" ht="17.25" customHeight="1" x14ac:dyDescent="0.2">
      <c r="A148" s="799"/>
      <c r="B148" s="2604"/>
      <c r="C148" s="2605"/>
      <c r="D148" s="2605"/>
      <c r="E148" s="2606"/>
      <c r="F148" s="2613" t="str">
        <f t="shared" si="207"/>
        <v xml:space="preserve">6. Plantación (Siembra)                               </v>
      </c>
      <c r="G148" s="2614"/>
      <c r="H148" s="840" t="str">
        <f>+CRONOGRAMA!C69</f>
        <v>Has</v>
      </c>
      <c r="I148" s="841">
        <f>+CRONOGRAMA!$E$69+CRONOGRAMA!$I$69+CRONOGRAMA!$M$69</f>
        <v>0</v>
      </c>
      <c r="J148" s="868">
        <v>0</v>
      </c>
      <c r="K148" s="843" t="e">
        <f t="shared" ref="K148:K156" si="223">J148/I148</f>
        <v>#DIV/0!</v>
      </c>
      <c r="L148" s="1077" t="str">
        <f t="shared" si="208"/>
        <v>x</v>
      </c>
      <c r="M148" s="1078">
        <f t="shared" si="209"/>
        <v>0</v>
      </c>
      <c r="N148" s="1079">
        <f t="shared" si="210"/>
        <v>0</v>
      </c>
      <c r="O148" s="2615"/>
      <c r="P148" s="2616"/>
      <c r="Q148" s="2616"/>
      <c r="R148" s="2616"/>
      <c r="S148" s="2616"/>
      <c r="T148" s="2616"/>
      <c r="U148" s="2616"/>
      <c r="V148" s="2616"/>
      <c r="W148" s="2617"/>
      <c r="X148" s="799"/>
      <c r="Y148" s="2613" t="str">
        <f t="shared" si="211"/>
        <v xml:space="preserve">6. Plantación (Siembra)                               </v>
      </c>
      <c r="Z148" s="2614"/>
      <c r="AA148" s="840" t="str">
        <f>+AA126</f>
        <v>Has</v>
      </c>
      <c r="AB148" s="841">
        <f>IF((I148-J148)=0,CRONOGRAMA!Q69+CRONOGRAMA!U69+CRONOGRAMA!Y69,CRONOGRAMA!Q69+CRONOGRAMA!U69+CRONOGRAMA!Y69+Seguimiento!I148-Seguimiento!J148)</f>
        <v>0</v>
      </c>
      <c r="AC148" s="868"/>
      <c r="AD148" s="843" t="e">
        <f t="shared" ref="AD148:AD156" si="224">AC148/AB148</f>
        <v>#DIV/0!</v>
      </c>
      <c r="AE148" s="1077" t="str">
        <f t="shared" si="212"/>
        <v>x</v>
      </c>
      <c r="AF148" s="1078">
        <f t="shared" si="213"/>
        <v>0</v>
      </c>
      <c r="AG148" s="1079">
        <f t="shared" si="214"/>
        <v>0</v>
      </c>
      <c r="AH148" s="2615"/>
      <c r="AI148" s="2616"/>
      <c r="AJ148" s="2616"/>
      <c r="AK148" s="2616"/>
      <c r="AL148" s="2616"/>
      <c r="AM148" s="2616"/>
      <c r="AN148" s="2616"/>
      <c r="AO148" s="2616"/>
      <c r="AP148" s="2617"/>
      <c r="AQ148" s="799"/>
      <c r="AR148" s="2613" t="str">
        <f t="shared" si="215"/>
        <v xml:space="preserve">6. Plantación (Siembra)                               </v>
      </c>
      <c r="AS148" s="2614"/>
      <c r="AT148" s="840" t="str">
        <f>+AT126</f>
        <v>Has</v>
      </c>
      <c r="AU148" s="841">
        <f>IF((AB148-AC148)=0,CRONOGRAMA!AC69+CRONOGRAMA!AG69+CRONOGRAMA!AK69,CRONOGRAMA!AC69+CRONOGRAMA!AG69+CRONOGRAMA!AK69+Seguimiento!AB148-Seguimiento!AC148)</f>
        <v>0</v>
      </c>
      <c r="AV148" s="868"/>
      <c r="AW148" s="843" t="e">
        <f t="shared" ref="AW148:AW156" si="225">AV148/AU148</f>
        <v>#DIV/0!</v>
      </c>
      <c r="AX148" s="1077" t="str">
        <f t="shared" si="216"/>
        <v>x</v>
      </c>
      <c r="AY148" s="1078">
        <f t="shared" si="217"/>
        <v>0</v>
      </c>
      <c r="AZ148" s="1079">
        <f t="shared" si="218"/>
        <v>0</v>
      </c>
      <c r="BA148" s="2615"/>
      <c r="BB148" s="2616"/>
      <c r="BC148" s="2616"/>
      <c r="BD148" s="2616"/>
      <c r="BE148" s="2616"/>
      <c r="BF148" s="2616"/>
      <c r="BG148" s="2616"/>
      <c r="BH148" s="2616"/>
      <c r="BI148" s="2617"/>
      <c r="BJ148" s="799"/>
      <c r="BK148" s="2613" t="str">
        <f t="shared" si="219"/>
        <v xml:space="preserve">6. Plantación (Siembra)                               </v>
      </c>
      <c r="BL148" s="2614"/>
      <c r="BM148" s="840" t="str">
        <f>+BM126</f>
        <v>Has</v>
      </c>
      <c r="BN148" s="841">
        <f>IF((AU148-AV148)=0,CRONOGRAMA!AO69+CRONOGRAMA!AS69+CRONOGRAMA!AW69,CRONOGRAMA!AO69+CRONOGRAMA!AS69+CRONOGRAMA!AW69+AU148-AV148)</f>
        <v>0</v>
      </c>
      <c r="BO148" s="868"/>
      <c r="BP148" s="843" t="e">
        <f t="shared" ref="BP148:BP156" si="226">BO148/BN148</f>
        <v>#DIV/0!</v>
      </c>
      <c r="BQ148" s="1077" t="str">
        <f t="shared" si="220"/>
        <v>x</v>
      </c>
      <c r="BR148" s="1078">
        <f t="shared" si="221"/>
        <v>0</v>
      </c>
      <c r="BS148" s="1079">
        <f t="shared" si="222"/>
        <v>0</v>
      </c>
      <c r="BT148" s="2615"/>
      <c r="BU148" s="2616"/>
      <c r="BV148" s="2616"/>
      <c r="BW148" s="2616"/>
      <c r="BX148" s="2616"/>
      <c r="BY148" s="2616"/>
      <c r="BZ148" s="2616"/>
      <c r="CA148" s="2616"/>
      <c r="CB148" s="2617"/>
      <c r="CC148" s="799"/>
      <c r="CD148" s="2620"/>
      <c r="CE148" s="2620"/>
      <c r="CF148" s="847"/>
      <c r="CG148" s="848"/>
      <c r="CH148" s="869"/>
      <c r="CI148" s="850"/>
      <c r="CJ148" s="851"/>
      <c r="CK148" s="851"/>
      <c r="CL148" s="851"/>
      <c r="CM148" s="2621"/>
      <c r="CN148" s="2621"/>
      <c r="CO148" s="2621"/>
      <c r="CP148" s="2621"/>
      <c r="CQ148" s="2621"/>
      <c r="CR148" s="2621"/>
      <c r="CS148" s="2621"/>
      <c r="CT148" s="2621"/>
      <c r="CU148" s="2621"/>
      <c r="CV148" s="799"/>
      <c r="CW148" s="2620"/>
      <c r="CX148" s="2620"/>
      <c r="CY148" s="847"/>
      <c r="CZ148" s="848"/>
      <c r="DA148" s="869"/>
      <c r="DB148" s="850"/>
      <c r="DC148" s="851"/>
      <c r="DD148" s="851"/>
      <c r="DE148" s="851"/>
      <c r="DF148" s="2621"/>
      <c r="DG148" s="2621"/>
      <c r="DH148" s="2621"/>
      <c r="DI148" s="2621"/>
      <c r="DJ148" s="2621"/>
      <c r="DK148" s="2621"/>
      <c r="DL148" s="2621"/>
      <c r="DM148" s="2621"/>
      <c r="DN148" s="2621"/>
      <c r="DO148" s="799"/>
    </row>
    <row r="149" spans="1:119" ht="17.25" customHeight="1" x14ac:dyDescent="0.2">
      <c r="A149" s="799"/>
      <c r="B149" s="2604"/>
      <c r="C149" s="2605"/>
      <c r="D149" s="2605"/>
      <c r="E149" s="2606"/>
      <c r="F149" s="2613" t="str">
        <f t="shared" si="207"/>
        <v xml:space="preserve">7. Fertilización y Control Fitosa.                   </v>
      </c>
      <c r="G149" s="2614"/>
      <c r="H149" s="885" t="str">
        <f>+CRONOGRAMA!C70</f>
        <v>Has</v>
      </c>
      <c r="I149" s="841">
        <f>+CRONOGRAMA!$E$70+CRONOGRAMA!$I$70+CRONOGRAMA!$M$70</f>
        <v>0</v>
      </c>
      <c r="J149" s="868">
        <v>0</v>
      </c>
      <c r="K149" s="843" t="e">
        <f t="shared" si="223"/>
        <v>#DIV/0!</v>
      </c>
      <c r="L149" s="1077" t="str">
        <f t="shared" si="208"/>
        <v>x</v>
      </c>
      <c r="M149" s="1078">
        <f t="shared" si="209"/>
        <v>0</v>
      </c>
      <c r="N149" s="1079">
        <f t="shared" si="210"/>
        <v>0</v>
      </c>
      <c r="O149" s="2615"/>
      <c r="P149" s="2616"/>
      <c r="Q149" s="2616"/>
      <c r="R149" s="2616"/>
      <c r="S149" s="2616"/>
      <c r="T149" s="2616"/>
      <c r="U149" s="2616"/>
      <c r="V149" s="2616"/>
      <c r="W149" s="2617"/>
      <c r="X149" s="799"/>
      <c r="Y149" s="2613" t="str">
        <f t="shared" si="211"/>
        <v xml:space="preserve">7. Fertilización y Control Fitosa.                   </v>
      </c>
      <c r="Z149" s="2614"/>
      <c r="AA149" s="885" t="str">
        <f>+AA127</f>
        <v>Has</v>
      </c>
      <c r="AB149" s="841">
        <f>IF((I149-J149)=0,CRONOGRAMA!Q70+CRONOGRAMA!U70+CRONOGRAMA!Y70,CRONOGRAMA!Q70+CRONOGRAMA!U70+CRONOGRAMA!Y70+Seguimiento!I149-Seguimiento!J149)</f>
        <v>0</v>
      </c>
      <c r="AC149" s="868"/>
      <c r="AD149" s="843" t="e">
        <f t="shared" si="224"/>
        <v>#DIV/0!</v>
      </c>
      <c r="AE149" s="1077" t="str">
        <f t="shared" si="212"/>
        <v>x</v>
      </c>
      <c r="AF149" s="1078">
        <f t="shared" si="213"/>
        <v>0</v>
      </c>
      <c r="AG149" s="1079">
        <f t="shared" si="214"/>
        <v>0</v>
      </c>
      <c r="AH149" s="2615"/>
      <c r="AI149" s="2616"/>
      <c r="AJ149" s="2616"/>
      <c r="AK149" s="2616"/>
      <c r="AL149" s="2616"/>
      <c r="AM149" s="2616"/>
      <c r="AN149" s="2616"/>
      <c r="AO149" s="2616"/>
      <c r="AP149" s="2617"/>
      <c r="AQ149" s="799"/>
      <c r="AR149" s="2613" t="str">
        <f t="shared" si="215"/>
        <v xml:space="preserve">7. Fertilización y Control Fitosa.                   </v>
      </c>
      <c r="AS149" s="2614"/>
      <c r="AT149" s="885" t="str">
        <f>+AT127</f>
        <v>Has</v>
      </c>
      <c r="AU149" s="841">
        <f>IF((AB149-AC149)=0,CRONOGRAMA!AC70+CRONOGRAMA!AG70+CRONOGRAMA!AK70,CRONOGRAMA!AC70+CRONOGRAMA!AG70+CRONOGRAMA!AK70+Seguimiento!AB149-Seguimiento!AC149)</f>
        <v>0</v>
      </c>
      <c r="AV149" s="868"/>
      <c r="AW149" s="843" t="e">
        <f t="shared" si="225"/>
        <v>#DIV/0!</v>
      </c>
      <c r="AX149" s="1077" t="str">
        <f t="shared" si="216"/>
        <v>x</v>
      </c>
      <c r="AY149" s="1078">
        <f t="shared" si="217"/>
        <v>0</v>
      </c>
      <c r="AZ149" s="1079">
        <f t="shared" si="218"/>
        <v>0</v>
      </c>
      <c r="BA149" s="2615"/>
      <c r="BB149" s="2616"/>
      <c r="BC149" s="2616"/>
      <c r="BD149" s="2616"/>
      <c r="BE149" s="2616"/>
      <c r="BF149" s="2616"/>
      <c r="BG149" s="2616"/>
      <c r="BH149" s="2616"/>
      <c r="BI149" s="2617"/>
      <c r="BJ149" s="799"/>
      <c r="BK149" s="2613" t="str">
        <f t="shared" si="219"/>
        <v xml:space="preserve">7. Fertilización y Control Fitosa.                   </v>
      </c>
      <c r="BL149" s="2614"/>
      <c r="BM149" s="885" t="str">
        <f>+BM127</f>
        <v>Has</v>
      </c>
      <c r="BN149" s="841">
        <f>IF((AU149-AV149)=0,CRONOGRAMA!AO70+CRONOGRAMA!AS70+CRONOGRAMA!AW70,CRONOGRAMA!AO70+CRONOGRAMA!AS70+CRONOGRAMA!AW70+AU149-AV149)</f>
        <v>0</v>
      </c>
      <c r="BO149" s="868"/>
      <c r="BP149" s="843" t="e">
        <f t="shared" si="226"/>
        <v>#DIV/0!</v>
      </c>
      <c r="BQ149" s="1077" t="str">
        <f t="shared" si="220"/>
        <v>x</v>
      </c>
      <c r="BR149" s="1078">
        <f t="shared" si="221"/>
        <v>0</v>
      </c>
      <c r="BS149" s="1079">
        <f t="shared" si="222"/>
        <v>0</v>
      </c>
      <c r="BT149" s="2615"/>
      <c r="BU149" s="2616"/>
      <c r="BV149" s="2616"/>
      <c r="BW149" s="2616"/>
      <c r="BX149" s="2616"/>
      <c r="BY149" s="2616"/>
      <c r="BZ149" s="2616"/>
      <c r="CA149" s="2616"/>
      <c r="CB149" s="2617"/>
      <c r="CC149" s="799"/>
      <c r="CD149" s="2620"/>
      <c r="CE149" s="2620"/>
      <c r="CF149" s="847"/>
      <c r="CG149" s="848"/>
      <c r="CH149" s="869"/>
      <c r="CI149" s="850"/>
      <c r="CJ149" s="851"/>
      <c r="CK149" s="851"/>
      <c r="CL149" s="851"/>
      <c r="CM149" s="2621"/>
      <c r="CN149" s="2621"/>
      <c r="CO149" s="2621"/>
      <c r="CP149" s="2621"/>
      <c r="CQ149" s="2621"/>
      <c r="CR149" s="2621"/>
      <c r="CS149" s="2621"/>
      <c r="CT149" s="2621"/>
      <c r="CU149" s="2621"/>
      <c r="CV149" s="799"/>
      <c r="CW149" s="2620"/>
      <c r="CX149" s="2620"/>
      <c r="CY149" s="847"/>
      <c r="CZ149" s="848"/>
      <c r="DA149" s="869"/>
      <c r="DB149" s="850"/>
      <c r="DC149" s="851"/>
      <c r="DD149" s="851"/>
      <c r="DE149" s="851"/>
      <c r="DF149" s="2621"/>
      <c r="DG149" s="2621"/>
      <c r="DH149" s="2621"/>
      <c r="DI149" s="2621"/>
      <c r="DJ149" s="2621"/>
      <c r="DK149" s="2621"/>
      <c r="DL149" s="2621"/>
      <c r="DM149" s="2621"/>
      <c r="DN149" s="2621"/>
      <c r="DO149" s="799"/>
    </row>
    <row r="150" spans="1:119" ht="17.25" customHeight="1" x14ac:dyDescent="0.2">
      <c r="A150" s="799"/>
      <c r="B150" s="2604"/>
      <c r="C150" s="2605"/>
      <c r="D150" s="2605"/>
      <c r="E150" s="2606"/>
      <c r="F150" s="2613" t="str">
        <f t="shared" si="207"/>
        <v xml:space="preserve">8. Reposición (material vegetal)                 </v>
      </c>
      <c r="G150" s="2614"/>
      <c r="H150" s="885" t="str">
        <f>+CRONOGRAMA!C71</f>
        <v>Plántulas</v>
      </c>
      <c r="I150" s="841">
        <f>+CRONOGRAMA!$E$71+CRONOGRAMA!$I$71+CRONOGRAMA!$M$71</f>
        <v>0</v>
      </c>
      <c r="J150" s="868">
        <v>0</v>
      </c>
      <c r="K150" s="843" t="e">
        <f t="shared" si="223"/>
        <v>#DIV/0!</v>
      </c>
      <c r="L150" s="1077" t="str">
        <f t="shared" si="208"/>
        <v>x</v>
      </c>
      <c r="M150" s="1078">
        <f t="shared" si="209"/>
        <v>0</v>
      </c>
      <c r="N150" s="1079">
        <f t="shared" si="210"/>
        <v>0</v>
      </c>
      <c r="O150" s="2615"/>
      <c r="P150" s="2616"/>
      <c r="Q150" s="2616"/>
      <c r="R150" s="2616"/>
      <c r="S150" s="2616"/>
      <c r="T150" s="2616"/>
      <c r="U150" s="2616"/>
      <c r="V150" s="2616"/>
      <c r="W150" s="2617"/>
      <c r="X150" s="799"/>
      <c r="Y150" s="2613" t="str">
        <f t="shared" si="211"/>
        <v xml:space="preserve">8. Reposición (material vegetal)                 </v>
      </c>
      <c r="Z150" s="2614"/>
      <c r="AA150" s="885" t="str">
        <f>+AA128</f>
        <v>Plántulas</v>
      </c>
      <c r="AB150" s="841">
        <f>IF((I150-J150)=0,CRONOGRAMA!Q71+CRONOGRAMA!U71+CRONOGRAMA!Y71,CRONOGRAMA!Q71+CRONOGRAMA!U71+CRONOGRAMA!Y71+Seguimiento!I150-Seguimiento!J150)</f>
        <v>0</v>
      </c>
      <c r="AC150" s="868"/>
      <c r="AD150" s="843" t="e">
        <f t="shared" si="224"/>
        <v>#DIV/0!</v>
      </c>
      <c r="AE150" s="1077" t="str">
        <f t="shared" si="212"/>
        <v>x</v>
      </c>
      <c r="AF150" s="1078">
        <f t="shared" si="213"/>
        <v>0</v>
      </c>
      <c r="AG150" s="1079">
        <f t="shared" si="214"/>
        <v>0</v>
      </c>
      <c r="AH150" s="2615"/>
      <c r="AI150" s="2616"/>
      <c r="AJ150" s="2616"/>
      <c r="AK150" s="2616"/>
      <c r="AL150" s="2616"/>
      <c r="AM150" s="2616"/>
      <c r="AN150" s="2616"/>
      <c r="AO150" s="2616"/>
      <c r="AP150" s="2617"/>
      <c r="AQ150" s="799"/>
      <c r="AR150" s="2613" t="str">
        <f t="shared" si="215"/>
        <v xml:space="preserve">8. Reposición (material vegetal)                 </v>
      </c>
      <c r="AS150" s="2614"/>
      <c r="AT150" s="885" t="str">
        <f>+AT128</f>
        <v>Plántulas</v>
      </c>
      <c r="AU150" s="841">
        <f>IF((AB150-AC150)=0,CRONOGRAMA!AC71+CRONOGRAMA!AG71+CRONOGRAMA!AK71,CRONOGRAMA!AC71+CRONOGRAMA!AG71+CRONOGRAMA!AK71+Seguimiento!AB150-Seguimiento!AC150)</f>
        <v>0</v>
      </c>
      <c r="AV150" s="868"/>
      <c r="AW150" s="843" t="e">
        <f t="shared" si="225"/>
        <v>#DIV/0!</v>
      </c>
      <c r="AX150" s="1077" t="str">
        <f t="shared" si="216"/>
        <v>x</v>
      </c>
      <c r="AY150" s="1078">
        <f t="shared" si="217"/>
        <v>0</v>
      </c>
      <c r="AZ150" s="1079">
        <f t="shared" si="218"/>
        <v>0</v>
      </c>
      <c r="BA150" s="2615"/>
      <c r="BB150" s="2616"/>
      <c r="BC150" s="2616"/>
      <c r="BD150" s="2616"/>
      <c r="BE150" s="2616"/>
      <c r="BF150" s="2616"/>
      <c r="BG150" s="2616"/>
      <c r="BH150" s="2616"/>
      <c r="BI150" s="2617"/>
      <c r="BJ150" s="799"/>
      <c r="BK150" s="2613" t="str">
        <f t="shared" si="219"/>
        <v xml:space="preserve">8. Reposición (material vegetal)                 </v>
      </c>
      <c r="BL150" s="2614"/>
      <c r="BM150" s="885" t="str">
        <f>+BM128</f>
        <v>Plántulas</v>
      </c>
      <c r="BN150" s="841">
        <f>IF((AU150-AV150)=0,CRONOGRAMA!AO71+CRONOGRAMA!AS71+CRONOGRAMA!AW71,CRONOGRAMA!AO71+CRONOGRAMA!AS71+CRONOGRAMA!AW71+AU150-AV150)</f>
        <v>0</v>
      </c>
      <c r="BO150" s="868"/>
      <c r="BP150" s="843" t="e">
        <f t="shared" si="226"/>
        <v>#DIV/0!</v>
      </c>
      <c r="BQ150" s="1077" t="str">
        <f t="shared" si="220"/>
        <v>x</v>
      </c>
      <c r="BR150" s="1078">
        <f t="shared" si="221"/>
        <v>0</v>
      </c>
      <c r="BS150" s="1079">
        <f t="shared" si="222"/>
        <v>0</v>
      </c>
      <c r="BT150" s="2615"/>
      <c r="BU150" s="2616"/>
      <c r="BV150" s="2616"/>
      <c r="BW150" s="2616"/>
      <c r="BX150" s="2616"/>
      <c r="BY150" s="2616"/>
      <c r="BZ150" s="2616"/>
      <c r="CA150" s="2616"/>
      <c r="CB150" s="2617"/>
      <c r="CC150" s="799"/>
      <c r="CD150" s="2620"/>
      <c r="CE150" s="2620"/>
      <c r="CF150" s="847"/>
      <c r="CG150" s="848"/>
      <c r="CH150" s="869"/>
      <c r="CI150" s="850"/>
      <c r="CJ150" s="851"/>
      <c r="CK150" s="851"/>
      <c r="CL150" s="851"/>
      <c r="CM150" s="2621"/>
      <c r="CN150" s="2621"/>
      <c r="CO150" s="2621"/>
      <c r="CP150" s="2621"/>
      <c r="CQ150" s="2621"/>
      <c r="CR150" s="2621"/>
      <c r="CS150" s="2621"/>
      <c r="CT150" s="2621"/>
      <c r="CU150" s="2621"/>
      <c r="CV150" s="799"/>
      <c r="CW150" s="2620"/>
      <c r="CX150" s="2620"/>
      <c r="CY150" s="847"/>
      <c r="CZ150" s="848"/>
      <c r="DA150" s="869"/>
      <c r="DB150" s="850"/>
      <c r="DC150" s="851"/>
      <c r="DD150" s="851"/>
      <c r="DE150" s="851"/>
      <c r="DF150" s="2621"/>
      <c r="DG150" s="2621"/>
      <c r="DH150" s="2621"/>
      <c r="DI150" s="2621"/>
      <c r="DJ150" s="2621"/>
      <c r="DK150" s="2621"/>
      <c r="DL150" s="2621"/>
      <c r="DM150" s="2621"/>
      <c r="DN150" s="2621"/>
      <c r="DO150" s="799"/>
    </row>
    <row r="151" spans="1:119" ht="17.25" customHeight="1" x14ac:dyDescent="0.2">
      <c r="A151" s="799"/>
      <c r="B151" s="2604"/>
      <c r="C151" s="2605"/>
      <c r="D151" s="2605"/>
      <c r="E151" s="2606"/>
      <c r="F151" s="2613" t="str">
        <f t="shared" si="207"/>
        <v xml:space="preserve">9. Limpias                                                    </v>
      </c>
      <c r="G151" s="2614"/>
      <c r="H151" s="885" t="str">
        <f>+CRONOGRAMA!C72</f>
        <v>Has</v>
      </c>
      <c r="I151" s="841">
        <f>+CRONOGRAMA!$E$72+CRONOGRAMA!$I$72+CRONOGRAMA!$M$72</f>
        <v>0</v>
      </c>
      <c r="J151" s="868"/>
      <c r="K151" s="843" t="e">
        <f t="shared" si="223"/>
        <v>#DIV/0!</v>
      </c>
      <c r="L151" s="1077" t="str">
        <f t="shared" si="208"/>
        <v>x</v>
      </c>
      <c r="M151" s="1078">
        <f t="shared" si="209"/>
        <v>0</v>
      </c>
      <c r="N151" s="1079">
        <f t="shared" si="210"/>
        <v>0</v>
      </c>
      <c r="O151" s="2615"/>
      <c r="P151" s="2616"/>
      <c r="Q151" s="2616"/>
      <c r="R151" s="2616"/>
      <c r="S151" s="2616"/>
      <c r="T151" s="2616"/>
      <c r="U151" s="2616"/>
      <c r="V151" s="2616"/>
      <c r="W151" s="2617"/>
      <c r="X151" s="799"/>
      <c r="Y151" s="2613" t="str">
        <f t="shared" si="211"/>
        <v xml:space="preserve">9. Limpias                                                    </v>
      </c>
      <c r="Z151" s="2614"/>
      <c r="AA151" s="885" t="str">
        <f>+AA129</f>
        <v>Has</v>
      </c>
      <c r="AB151" s="841">
        <f>IF((I151-J151)=0,CRONOGRAMA!Q72+CRONOGRAMA!U72+CRONOGRAMA!Y72,CRONOGRAMA!Q72+CRONOGRAMA!U72+CRONOGRAMA!Y72+Seguimiento!I151-Seguimiento!J151)</f>
        <v>0</v>
      </c>
      <c r="AC151" s="868"/>
      <c r="AD151" s="843" t="e">
        <f t="shared" si="224"/>
        <v>#DIV/0!</v>
      </c>
      <c r="AE151" s="1077" t="str">
        <f t="shared" si="212"/>
        <v>x</v>
      </c>
      <c r="AF151" s="1078">
        <f t="shared" si="213"/>
        <v>0</v>
      </c>
      <c r="AG151" s="1079">
        <f t="shared" si="214"/>
        <v>0</v>
      </c>
      <c r="AH151" s="2615"/>
      <c r="AI151" s="2616"/>
      <c r="AJ151" s="2616"/>
      <c r="AK151" s="2616"/>
      <c r="AL151" s="2616"/>
      <c r="AM151" s="2616"/>
      <c r="AN151" s="2616"/>
      <c r="AO151" s="2616"/>
      <c r="AP151" s="2617"/>
      <c r="AQ151" s="799"/>
      <c r="AR151" s="2613" t="str">
        <f t="shared" si="215"/>
        <v xml:space="preserve">9. Limpias                                                    </v>
      </c>
      <c r="AS151" s="2614"/>
      <c r="AT151" s="885" t="str">
        <f>+AT129</f>
        <v>Has</v>
      </c>
      <c r="AU151" s="841">
        <f>IF((AB151-AC151)=0,CRONOGRAMA!AC72+CRONOGRAMA!AG72+CRONOGRAMA!AK72,CRONOGRAMA!AC72+CRONOGRAMA!AG72+CRONOGRAMA!AK72+Seguimiento!AB151-Seguimiento!AC151)</f>
        <v>0</v>
      </c>
      <c r="AV151" s="868"/>
      <c r="AW151" s="843" t="e">
        <f t="shared" si="225"/>
        <v>#DIV/0!</v>
      </c>
      <c r="AX151" s="1077" t="str">
        <f t="shared" si="216"/>
        <v>x</v>
      </c>
      <c r="AY151" s="1078">
        <f t="shared" si="217"/>
        <v>0</v>
      </c>
      <c r="AZ151" s="1079">
        <f t="shared" si="218"/>
        <v>0</v>
      </c>
      <c r="BA151" s="2615"/>
      <c r="BB151" s="2616"/>
      <c r="BC151" s="2616"/>
      <c r="BD151" s="2616"/>
      <c r="BE151" s="2616"/>
      <c r="BF151" s="2616"/>
      <c r="BG151" s="2616"/>
      <c r="BH151" s="2616"/>
      <c r="BI151" s="2617"/>
      <c r="BJ151" s="799"/>
      <c r="BK151" s="2613" t="str">
        <f t="shared" si="219"/>
        <v xml:space="preserve">9. Limpias                                                    </v>
      </c>
      <c r="BL151" s="2614"/>
      <c r="BM151" s="885" t="str">
        <f>+BM129</f>
        <v>Has</v>
      </c>
      <c r="BN151" s="841">
        <f>IF((AU151-AV151)=0,CRONOGRAMA!AO72+CRONOGRAMA!AS72+CRONOGRAMA!AW72,CRONOGRAMA!AO72+CRONOGRAMA!AS72+CRONOGRAMA!AW72+AU151-AV151)</f>
        <v>0</v>
      </c>
      <c r="BO151" s="868"/>
      <c r="BP151" s="843" t="e">
        <f t="shared" si="226"/>
        <v>#DIV/0!</v>
      </c>
      <c r="BQ151" s="1077" t="str">
        <f t="shared" si="220"/>
        <v>x</v>
      </c>
      <c r="BR151" s="1078">
        <f t="shared" si="221"/>
        <v>0</v>
      </c>
      <c r="BS151" s="1079">
        <f t="shared" si="222"/>
        <v>0</v>
      </c>
      <c r="BT151" s="2615"/>
      <c r="BU151" s="2616"/>
      <c r="BV151" s="2616"/>
      <c r="BW151" s="2616"/>
      <c r="BX151" s="2616"/>
      <c r="BY151" s="2616"/>
      <c r="BZ151" s="2616"/>
      <c r="CA151" s="2616"/>
      <c r="CB151" s="2617"/>
      <c r="CC151" s="799"/>
      <c r="CD151" s="2620"/>
      <c r="CE151" s="2620"/>
      <c r="CF151" s="847"/>
      <c r="CG151" s="848"/>
      <c r="CH151" s="869"/>
      <c r="CI151" s="850"/>
      <c r="CJ151" s="851"/>
      <c r="CK151" s="851"/>
      <c r="CL151" s="851"/>
      <c r="CM151" s="2621"/>
      <c r="CN151" s="2621"/>
      <c r="CO151" s="2621"/>
      <c r="CP151" s="2621"/>
      <c r="CQ151" s="2621"/>
      <c r="CR151" s="2621"/>
      <c r="CS151" s="2621"/>
      <c r="CT151" s="2621"/>
      <c r="CU151" s="2621"/>
      <c r="CV151" s="799"/>
      <c r="CW151" s="2620"/>
      <c r="CX151" s="2620"/>
      <c r="CY151" s="847"/>
      <c r="CZ151" s="848"/>
      <c r="DA151" s="869"/>
      <c r="DB151" s="850"/>
      <c r="DC151" s="851"/>
      <c r="DD151" s="851"/>
      <c r="DE151" s="851"/>
      <c r="DF151" s="2621"/>
      <c r="DG151" s="2621"/>
      <c r="DH151" s="2621"/>
      <c r="DI151" s="2621"/>
      <c r="DJ151" s="2621"/>
      <c r="DK151" s="2621"/>
      <c r="DL151" s="2621"/>
      <c r="DM151" s="2621"/>
      <c r="DN151" s="2621"/>
      <c r="DO151" s="799"/>
    </row>
    <row r="152" spans="1:119" ht="17.25" customHeight="1" thickBot="1" x14ac:dyDescent="0.25">
      <c r="A152" s="799"/>
      <c r="B152" s="2604"/>
      <c r="C152" s="2605"/>
      <c r="D152" s="2605"/>
      <c r="E152" s="2606"/>
      <c r="F152" s="2613" t="str">
        <f t="shared" si="207"/>
        <v xml:space="preserve">10. Pago de Mano de obra                      </v>
      </c>
      <c r="G152" s="2614"/>
      <c r="H152" s="840" t="str">
        <f>+CRONOGRAMA!C73</f>
        <v>Valor  $</v>
      </c>
      <c r="I152" s="841">
        <f>+CRONOGRAMA!$E$73+CRONOGRAMA!$I$73+CRONOGRAMA!$M$73</f>
        <v>0</v>
      </c>
      <c r="J152" s="868">
        <v>0</v>
      </c>
      <c r="K152" s="843" t="e">
        <f t="shared" si="223"/>
        <v>#DIV/0!</v>
      </c>
      <c r="L152" s="1080" t="str">
        <f t="shared" si="208"/>
        <v>x</v>
      </c>
      <c r="M152" s="1081">
        <f t="shared" si="209"/>
        <v>0</v>
      </c>
      <c r="N152" s="1082">
        <f t="shared" si="210"/>
        <v>0</v>
      </c>
      <c r="O152" s="2615"/>
      <c r="P152" s="2616"/>
      <c r="Q152" s="2616"/>
      <c r="R152" s="2616"/>
      <c r="S152" s="2616"/>
      <c r="T152" s="2616"/>
      <c r="U152" s="2616"/>
      <c r="V152" s="2616"/>
      <c r="W152" s="2617"/>
      <c r="X152" s="799"/>
      <c r="Y152" s="2613" t="str">
        <f t="shared" si="211"/>
        <v xml:space="preserve">10. Pago de Mano de obra                      </v>
      </c>
      <c r="Z152" s="2614"/>
      <c r="AA152" s="840" t="str">
        <f t="shared" ref="AA152:AA161" si="227">+AA130</f>
        <v>Valor  $</v>
      </c>
      <c r="AB152" s="841">
        <f>IF((I152-J152)=0,CRONOGRAMA!Q73+CRONOGRAMA!U73+CRONOGRAMA!Y73,CRONOGRAMA!Q73+CRONOGRAMA!U73+CRONOGRAMA!Y73+Seguimiento!I152-Seguimiento!J152)</f>
        <v>0</v>
      </c>
      <c r="AC152" s="868"/>
      <c r="AD152" s="843" t="e">
        <f t="shared" si="224"/>
        <v>#DIV/0!</v>
      </c>
      <c r="AE152" s="1080" t="str">
        <f t="shared" si="212"/>
        <v>x</v>
      </c>
      <c r="AF152" s="1081">
        <f t="shared" si="213"/>
        <v>0</v>
      </c>
      <c r="AG152" s="1082">
        <f t="shared" si="214"/>
        <v>0</v>
      </c>
      <c r="AH152" s="2615"/>
      <c r="AI152" s="2616"/>
      <c r="AJ152" s="2616"/>
      <c r="AK152" s="2616"/>
      <c r="AL152" s="2616"/>
      <c r="AM152" s="2616"/>
      <c r="AN152" s="2616"/>
      <c r="AO152" s="2616"/>
      <c r="AP152" s="2617"/>
      <c r="AQ152" s="799"/>
      <c r="AR152" s="2613" t="str">
        <f t="shared" si="215"/>
        <v xml:space="preserve">10. Pago de Mano de obra                      </v>
      </c>
      <c r="AS152" s="2614"/>
      <c r="AT152" s="840" t="str">
        <f t="shared" ref="AT152:AT161" si="228">+AT130</f>
        <v>Valor  $</v>
      </c>
      <c r="AU152" s="841">
        <f>IF((AB152-AC152)=0,CRONOGRAMA!AC73+CRONOGRAMA!AG73+CRONOGRAMA!AK73,CRONOGRAMA!AC73+CRONOGRAMA!AG73+CRONOGRAMA!AK73+Seguimiento!AB152-Seguimiento!AC152)</f>
        <v>0</v>
      </c>
      <c r="AV152" s="868"/>
      <c r="AW152" s="843" t="e">
        <f t="shared" si="225"/>
        <v>#DIV/0!</v>
      </c>
      <c r="AX152" s="1080" t="str">
        <f t="shared" si="216"/>
        <v>x</v>
      </c>
      <c r="AY152" s="1081">
        <f t="shared" si="217"/>
        <v>0</v>
      </c>
      <c r="AZ152" s="1082">
        <f t="shared" si="218"/>
        <v>0</v>
      </c>
      <c r="BA152" s="2615"/>
      <c r="BB152" s="2616"/>
      <c r="BC152" s="2616"/>
      <c r="BD152" s="2616"/>
      <c r="BE152" s="2616"/>
      <c r="BF152" s="2616"/>
      <c r="BG152" s="2616"/>
      <c r="BH152" s="2616"/>
      <c r="BI152" s="2617"/>
      <c r="BJ152" s="799"/>
      <c r="BK152" s="2613" t="str">
        <f t="shared" si="219"/>
        <v xml:space="preserve">10. Pago de Mano de obra                      </v>
      </c>
      <c r="BL152" s="2614"/>
      <c r="BM152" s="840" t="str">
        <f t="shared" ref="BM152:BM161" si="229">+BM130</f>
        <v>Valor  $</v>
      </c>
      <c r="BN152" s="841">
        <f>IF((AU152-AV152)=0,CRONOGRAMA!AO73+CRONOGRAMA!AS73+CRONOGRAMA!AW73,CRONOGRAMA!AO73+CRONOGRAMA!AS73+CRONOGRAMA!AW73+AU152-AV152)</f>
        <v>0</v>
      </c>
      <c r="BO152" s="868"/>
      <c r="BP152" s="843" t="e">
        <f t="shared" si="226"/>
        <v>#DIV/0!</v>
      </c>
      <c r="BQ152" s="1080" t="str">
        <f t="shared" si="220"/>
        <v>x</v>
      </c>
      <c r="BR152" s="1081">
        <f t="shared" si="221"/>
        <v>0</v>
      </c>
      <c r="BS152" s="1082">
        <f t="shared" si="222"/>
        <v>0</v>
      </c>
      <c r="BT152" s="2615"/>
      <c r="BU152" s="2616"/>
      <c r="BV152" s="2616"/>
      <c r="BW152" s="2616"/>
      <c r="BX152" s="2616"/>
      <c r="BY152" s="2616"/>
      <c r="BZ152" s="2616"/>
      <c r="CA152" s="2616"/>
      <c r="CB152" s="2617"/>
      <c r="CC152" s="799"/>
      <c r="CD152" s="2620"/>
      <c r="CE152" s="2620"/>
      <c r="CF152" s="847"/>
      <c r="CG152" s="848"/>
      <c r="CH152" s="869"/>
      <c r="CI152" s="850"/>
      <c r="CJ152" s="851"/>
      <c r="CK152" s="851"/>
      <c r="CL152" s="851"/>
      <c r="CM152" s="2621"/>
      <c r="CN152" s="2621"/>
      <c r="CO152" s="2621"/>
      <c r="CP152" s="2621"/>
      <c r="CQ152" s="2621"/>
      <c r="CR152" s="2621"/>
      <c r="CS152" s="2621"/>
      <c r="CT152" s="2621"/>
      <c r="CU152" s="2621"/>
      <c r="CV152" s="799"/>
      <c r="CW152" s="2620"/>
      <c r="CX152" s="2620"/>
      <c r="CY152" s="847"/>
      <c r="CZ152" s="848"/>
      <c r="DA152" s="869"/>
      <c r="DB152" s="850"/>
      <c r="DC152" s="851"/>
      <c r="DD152" s="851"/>
      <c r="DE152" s="851"/>
      <c r="DF152" s="2621"/>
      <c r="DG152" s="2621"/>
      <c r="DH152" s="2621"/>
      <c r="DI152" s="2621"/>
      <c r="DJ152" s="2621"/>
      <c r="DK152" s="2621"/>
      <c r="DL152" s="2621"/>
      <c r="DM152" s="2621"/>
      <c r="DN152" s="2621"/>
      <c r="DO152" s="799"/>
    </row>
    <row r="153" spans="1:119" ht="0.6" customHeight="1" thickTop="1" x14ac:dyDescent="0.2">
      <c r="A153" s="799"/>
      <c r="B153" s="2604"/>
      <c r="C153" s="2605"/>
      <c r="D153" s="2605"/>
      <c r="E153" s="2606"/>
      <c r="F153" s="2613"/>
      <c r="G153" s="2614"/>
      <c r="H153" s="840"/>
      <c r="I153" s="841"/>
      <c r="J153" s="868"/>
      <c r="K153" s="843" t="e">
        <f t="shared" si="223"/>
        <v>#DIV/0!</v>
      </c>
      <c r="L153" s="1077"/>
      <c r="M153" s="1078"/>
      <c r="N153" s="1079"/>
      <c r="O153" s="2615"/>
      <c r="P153" s="2616"/>
      <c r="Q153" s="2616"/>
      <c r="R153" s="2616"/>
      <c r="S153" s="2616"/>
      <c r="T153" s="2616"/>
      <c r="U153" s="2616"/>
      <c r="V153" s="2616"/>
      <c r="W153" s="2617"/>
      <c r="X153" s="799"/>
      <c r="Y153" s="2613">
        <f t="shared" si="211"/>
        <v>0</v>
      </c>
      <c r="Z153" s="2614"/>
      <c r="AA153" s="840">
        <f t="shared" si="227"/>
        <v>0</v>
      </c>
      <c r="AB153" s="841">
        <f t="shared" ref="AB153:AB166" si="230">+I153-J153</f>
        <v>0</v>
      </c>
      <c r="AC153" s="868"/>
      <c r="AD153" s="843" t="e">
        <f t="shared" si="224"/>
        <v>#DIV/0!</v>
      </c>
      <c r="AE153" s="1077"/>
      <c r="AF153" s="1078"/>
      <c r="AG153" s="1079"/>
      <c r="AH153" s="2615"/>
      <c r="AI153" s="2616"/>
      <c r="AJ153" s="2616"/>
      <c r="AK153" s="2616"/>
      <c r="AL153" s="2616"/>
      <c r="AM153" s="2616"/>
      <c r="AN153" s="2616"/>
      <c r="AO153" s="2616"/>
      <c r="AP153" s="2617"/>
      <c r="AQ153" s="799"/>
      <c r="AR153" s="2613">
        <f t="shared" si="215"/>
        <v>0</v>
      </c>
      <c r="AS153" s="2614"/>
      <c r="AT153" s="840">
        <f t="shared" si="228"/>
        <v>0</v>
      </c>
      <c r="AU153" s="841">
        <f t="shared" ref="AU153:AU166" si="231">+I153-J153-AC153</f>
        <v>0</v>
      </c>
      <c r="AV153" s="868"/>
      <c r="AW153" s="843" t="e">
        <f t="shared" si="225"/>
        <v>#DIV/0!</v>
      </c>
      <c r="AX153" s="844"/>
      <c r="AY153" s="845"/>
      <c r="AZ153" s="846"/>
      <c r="BA153" s="2615"/>
      <c r="BB153" s="2616"/>
      <c r="BC153" s="2616"/>
      <c r="BD153" s="2616"/>
      <c r="BE153" s="2616"/>
      <c r="BF153" s="2616"/>
      <c r="BG153" s="2616"/>
      <c r="BH153" s="2616"/>
      <c r="BI153" s="2617"/>
      <c r="BJ153" s="799"/>
      <c r="BK153" s="2613">
        <f t="shared" si="219"/>
        <v>0</v>
      </c>
      <c r="BL153" s="2614"/>
      <c r="BM153" s="840">
        <f t="shared" si="229"/>
        <v>0</v>
      </c>
      <c r="BN153" s="841">
        <f>IF((AU153-AV153)=0,CRONOGRAMA!AV74+CRONOGRAMA!AZ74+CRONOGRAMA!BA74,CRONOGRAMA!AV74+CRONOGRAMA!AZ74+CRONOGRAMA!BA74+Seguimiento!AU153-Seguimiento!AV153)</f>
        <v>0</v>
      </c>
      <c r="BO153" s="868"/>
      <c r="BP153" s="843" t="e">
        <f t="shared" si="226"/>
        <v>#DIV/0!</v>
      </c>
      <c r="BQ153" s="1077"/>
      <c r="BR153" s="1078"/>
      <c r="BS153" s="1079"/>
      <c r="BT153" s="2615"/>
      <c r="BU153" s="2616"/>
      <c r="BV153" s="2616"/>
      <c r="BW153" s="2616"/>
      <c r="BX153" s="2616"/>
      <c r="BY153" s="2616"/>
      <c r="BZ153" s="2616"/>
      <c r="CA153" s="2616"/>
      <c r="CB153" s="2617"/>
      <c r="CC153" s="799"/>
      <c r="CD153" s="2620"/>
      <c r="CE153" s="2620"/>
      <c r="CF153" s="847"/>
      <c r="CG153" s="848"/>
      <c r="CH153" s="869"/>
      <c r="CI153" s="850"/>
      <c r="CJ153" s="851"/>
      <c r="CK153" s="851"/>
      <c r="CL153" s="851"/>
      <c r="CM153" s="2621"/>
      <c r="CN153" s="2621"/>
      <c r="CO153" s="2621"/>
      <c r="CP153" s="2621"/>
      <c r="CQ153" s="2621"/>
      <c r="CR153" s="2621"/>
      <c r="CS153" s="2621"/>
      <c r="CT153" s="2621"/>
      <c r="CU153" s="2621"/>
      <c r="CV153" s="799"/>
      <c r="CW153" s="2620"/>
      <c r="CX153" s="2620"/>
      <c r="CY153" s="847"/>
      <c r="CZ153" s="848"/>
      <c r="DA153" s="869"/>
      <c r="DB153" s="850"/>
      <c r="DC153" s="851"/>
      <c r="DD153" s="851"/>
      <c r="DE153" s="851"/>
      <c r="DF153" s="2621"/>
      <c r="DG153" s="2621"/>
      <c r="DH153" s="2621"/>
      <c r="DI153" s="2621"/>
      <c r="DJ153" s="2621"/>
      <c r="DK153" s="2621"/>
      <c r="DL153" s="2621"/>
      <c r="DM153" s="2621"/>
      <c r="DN153" s="2621"/>
      <c r="DO153" s="799"/>
    </row>
    <row r="154" spans="1:119" ht="0.6" customHeight="1" x14ac:dyDescent="0.2">
      <c r="A154" s="799"/>
      <c r="B154" s="2604"/>
      <c r="C154" s="2605"/>
      <c r="D154" s="2605"/>
      <c r="E154" s="2606"/>
      <c r="F154" s="2613"/>
      <c r="G154" s="2614"/>
      <c r="H154" s="840"/>
      <c r="I154" s="866"/>
      <c r="J154" s="868"/>
      <c r="K154" s="843" t="e">
        <f t="shared" si="223"/>
        <v>#DIV/0!</v>
      </c>
      <c r="L154" s="1077"/>
      <c r="M154" s="1078"/>
      <c r="N154" s="1079"/>
      <c r="O154" s="2615"/>
      <c r="P154" s="2616"/>
      <c r="Q154" s="2616"/>
      <c r="R154" s="2616"/>
      <c r="S154" s="2616"/>
      <c r="T154" s="2616"/>
      <c r="U154" s="2616"/>
      <c r="V154" s="2616"/>
      <c r="W154" s="2617"/>
      <c r="X154" s="799"/>
      <c r="Y154" s="2613">
        <f t="shared" si="211"/>
        <v>0</v>
      </c>
      <c r="Z154" s="2614"/>
      <c r="AA154" s="840">
        <f t="shared" si="227"/>
        <v>0</v>
      </c>
      <c r="AB154" s="866">
        <f t="shared" si="230"/>
        <v>0</v>
      </c>
      <c r="AC154" s="868"/>
      <c r="AD154" s="843" t="e">
        <f t="shared" si="224"/>
        <v>#DIV/0!</v>
      </c>
      <c r="AE154" s="1077"/>
      <c r="AF154" s="1078"/>
      <c r="AG154" s="1079"/>
      <c r="AH154" s="2615"/>
      <c r="AI154" s="2616"/>
      <c r="AJ154" s="2616"/>
      <c r="AK154" s="2616"/>
      <c r="AL154" s="2616"/>
      <c r="AM154" s="2616"/>
      <c r="AN154" s="2616"/>
      <c r="AO154" s="2616"/>
      <c r="AP154" s="2617"/>
      <c r="AQ154" s="799"/>
      <c r="AR154" s="2613">
        <f t="shared" si="215"/>
        <v>0</v>
      </c>
      <c r="AS154" s="2614"/>
      <c r="AT154" s="840">
        <f t="shared" si="228"/>
        <v>0</v>
      </c>
      <c r="AU154" s="866">
        <f t="shared" si="231"/>
        <v>0</v>
      </c>
      <c r="AV154" s="868"/>
      <c r="AW154" s="843" t="e">
        <f t="shared" si="225"/>
        <v>#DIV/0!</v>
      </c>
      <c r="AX154" s="844"/>
      <c r="AY154" s="845"/>
      <c r="AZ154" s="846"/>
      <c r="BA154" s="2615"/>
      <c r="BB154" s="2616"/>
      <c r="BC154" s="2616"/>
      <c r="BD154" s="2616"/>
      <c r="BE154" s="2616"/>
      <c r="BF154" s="2616"/>
      <c r="BG154" s="2616"/>
      <c r="BH154" s="2616"/>
      <c r="BI154" s="2617"/>
      <c r="BJ154" s="799"/>
      <c r="BK154" s="2613">
        <f t="shared" si="219"/>
        <v>0</v>
      </c>
      <c r="BL154" s="2614"/>
      <c r="BM154" s="840">
        <f t="shared" si="229"/>
        <v>0</v>
      </c>
      <c r="BN154" s="866">
        <f>IF((AU154-AV154)=0,CRONOGRAMA!AV75+CRONOGRAMA!AZ75+CRONOGRAMA!BA75,CRONOGRAMA!AV75+CRONOGRAMA!AZ75+CRONOGRAMA!BA75+Seguimiento!AU154-Seguimiento!AV154)</f>
        <v>0</v>
      </c>
      <c r="BO154" s="868"/>
      <c r="BP154" s="843" t="e">
        <f t="shared" si="226"/>
        <v>#DIV/0!</v>
      </c>
      <c r="BQ154" s="1077"/>
      <c r="BR154" s="1078"/>
      <c r="BS154" s="1079"/>
      <c r="BT154" s="2615"/>
      <c r="BU154" s="2616"/>
      <c r="BV154" s="2616"/>
      <c r="BW154" s="2616"/>
      <c r="BX154" s="2616"/>
      <c r="BY154" s="2616"/>
      <c r="BZ154" s="2616"/>
      <c r="CA154" s="2616"/>
      <c r="CB154" s="2617"/>
      <c r="CC154" s="799"/>
      <c r="CD154" s="2620"/>
      <c r="CE154" s="2620"/>
      <c r="CF154" s="847"/>
      <c r="CG154" s="867"/>
      <c r="CH154" s="869"/>
      <c r="CI154" s="850"/>
      <c r="CJ154" s="851"/>
      <c r="CK154" s="851"/>
      <c r="CL154" s="851"/>
      <c r="CM154" s="2621"/>
      <c r="CN154" s="2621"/>
      <c r="CO154" s="2621"/>
      <c r="CP154" s="2621"/>
      <c r="CQ154" s="2621"/>
      <c r="CR154" s="2621"/>
      <c r="CS154" s="2621"/>
      <c r="CT154" s="2621"/>
      <c r="CU154" s="2621"/>
      <c r="CV154" s="799"/>
      <c r="CW154" s="2620"/>
      <c r="CX154" s="2620"/>
      <c r="CY154" s="847"/>
      <c r="CZ154" s="867"/>
      <c r="DA154" s="869"/>
      <c r="DB154" s="850"/>
      <c r="DC154" s="851"/>
      <c r="DD154" s="851"/>
      <c r="DE154" s="851"/>
      <c r="DF154" s="2621"/>
      <c r="DG154" s="2621"/>
      <c r="DH154" s="2621"/>
      <c r="DI154" s="2621"/>
      <c r="DJ154" s="2621"/>
      <c r="DK154" s="2621"/>
      <c r="DL154" s="2621"/>
      <c r="DM154" s="2621"/>
      <c r="DN154" s="2621"/>
      <c r="DO154" s="799"/>
    </row>
    <row r="155" spans="1:119" ht="0.6" customHeight="1" x14ac:dyDescent="0.2">
      <c r="A155" s="799"/>
      <c r="B155" s="2604"/>
      <c r="C155" s="2605"/>
      <c r="D155" s="2605"/>
      <c r="E155" s="2606"/>
      <c r="F155" s="2613"/>
      <c r="G155" s="2614"/>
      <c r="H155" s="840"/>
      <c r="I155" s="841"/>
      <c r="J155" s="868"/>
      <c r="K155" s="843" t="e">
        <f t="shared" si="223"/>
        <v>#DIV/0!</v>
      </c>
      <c r="L155" s="1077"/>
      <c r="M155" s="1078"/>
      <c r="N155" s="1079"/>
      <c r="O155" s="2615"/>
      <c r="P155" s="2616"/>
      <c r="Q155" s="2616"/>
      <c r="R155" s="2616"/>
      <c r="S155" s="2616"/>
      <c r="T155" s="2616"/>
      <c r="U155" s="2616"/>
      <c r="V155" s="2616"/>
      <c r="W155" s="2617"/>
      <c r="X155" s="799"/>
      <c r="Y155" s="2613">
        <f t="shared" si="211"/>
        <v>0</v>
      </c>
      <c r="Z155" s="2614"/>
      <c r="AA155" s="840">
        <f t="shared" si="227"/>
        <v>0</v>
      </c>
      <c r="AB155" s="841">
        <f t="shared" si="230"/>
        <v>0</v>
      </c>
      <c r="AC155" s="868"/>
      <c r="AD155" s="843" t="e">
        <f t="shared" si="224"/>
        <v>#DIV/0!</v>
      </c>
      <c r="AE155" s="1077"/>
      <c r="AF155" s="1078"/>
      <c r="AG155" s="1079"/>
      <c r="AH155" s="2615"/>
      <c r="AI155" s="2616"/>
      <c r="AJ155" s="2616"/>
      <c r="AK155" s="2616"/>
      <c r="AL155" s="2616"/>
      <c r="AM155" s="2616"/>
      <c r="AN155" s="2616"/>
      <c r="AO155" s="2616"/>
      <c r="AP155" s="2617"/>
      <c r="AQ155" s="799"/>
      <c r="AR155" s="2613">
        <f t="shared" si="215"/>
        <v>0</v>
      </c>
      <c r="AS155" s="2614"/>
      <c r="AT155" s="840">
        <f t="shared" si="228"/>
        <v>0</v>
      </c>
      <c r="AU155" s="841">
        <f t="shared" si="231"/>
        <v>0</v>
      </c>
      <c r="AV155" s="868"/>
      <c r="AW155" s="843" t="e">
        <f t="shared" si="225"/>
        <v>#DIV/0!</v>
      </c>
      <c r="AX155" s="844"/>
      <c r="AY155" s="845"/>
      <c r="AZ155" s="846"/>
      <c r="BA155" s="2615"/>
      <c r="BB155" s="2616"/>
      <c r="BC155" s="2616"/>
      <c r="BD155" s="2616"/>
      <c r="BE155" s="2616"/>
      <c r="BF155" s="2616"/>
      <c r="BG155" s="2616"/>
      <c r="BH155" s="2616"/>
      <c r="BI155" s="2617"/>
      <c r="BJ155" s="799"/>
      <c r="BK155" s="2613">
        <f t="shared" si="219"/>
        <v>0</v>
      </c>
      <c r="BL155" s="2614"/>
      <c r="BM155" s="840">
        <f t="shared" si="229"/>
        <v>0</v>
      </c>
      <c r="BN155" s="841">
        <f>IF((AU155-AV155)=0,CRONOGRAMA!AV76+CRONOGRAMA!AZ76+CRONOGRAMA!BA76,CRONOGRAMA!AV76+CRONOGRAMA!AZ76+CRONOGRAMA!BA76+Seguimiento!AU155-Seguimiento!AV155)</f>
        <v>0</v>
      </c>
      <c r="BO155" s="868"/>
      <c r="BP155" s="843" t="e">
        <f t="shared" si="226"/>
        <v>#DIV/0!</v>
      </c>
      <c r="BQ155" s="1077"/>
      <c r="BR155" s="1078"/>
      <c r="BS155" s="1079"/>
      <c r="BT155" s="2615"/>
      <c r="BU155" s="2616"/>
      <c r="BV155" s="2616"/>
      <c r="BW155" s="2616"/>
      <c r="BX155" s="2616"/>
      <c r="BY155" s="2616"/>
      <c r="BZ155" s="2616"/>
      <c r="CA155" s="2616"/>
      <c r="CB155" s="2617"/>
      <c r="CC155" s="799"/>
      <c r="CD155" s="2620"/>
      <c r="CE155" s="2620"/>
      <c r="CF155" s="847"/>
      <c r="CG155" s="848"/>
      <c r="CH155" s="869"/>
      <c r="CI155" s="850"/>
      <c r="CJ155" s="851"/>
      <c r="CK155" s="851"/>
      <c r="CL155" s="851"/>
      <c r="CM155" s="2621"/>
      <c r="CN155" s="2621"/>
      <c r="CO155" s="2621"/>
      <c r="CP155" s="2621"/>
      <c r="CQ155" s="2621"/>
      <c r="CR155" s="2621"/>
      <c r="CS155" s="2621"/>
      <c r="CT155" s="2621"/>
      <c r="CU155" s="2621"/>
      <c r="CV155" s="799"/>
      <c r="CW155" s="2620"/>
      <c r="CX155" s="2620"/>
      <c r="CY155" s="847"/>
      <c r="CZ155" s="848"/>
      <c r="DA155" s="869"/>
      <c r="DB155" s="850"/>
      <c r="DC155" s="851"/>
      <c r="DD155" s="851"/>
      <c r="DE155" s="851"/>
      <c r="DF155" s="2621"/>
      <c r="DG155" s="2621"/>
      <c r="DH155" s="2621"/>
      <c r="DI155" s="2621"/>
      <c r="DJ155" s="2621"/>
      <c r="DK155" s="2621"/>
      <c r="DL155" s="2621"/>
      <c r="DM155" s="2621"/>
      <c r="DN155" s="2621"/>
      <c r="DO155" s="799"/>
    </row>
    <row r="156" spans="1:119" ht="0.6" customHeight="1" x14ac:dyDescent="0.2">
      <c r="A156" s="799"/>
      <c r="B156" s="2604"/>
      <c r="C156" s="2605"/>
      <c r="D156" s="2605"/>
      <c r="E156" s="2606"/>
      <c r="F156" s="2613"/>
      <c r="G156" s="2614"/>
      <c r="H156" s="840"/>
      <c r="I156" s="841"/>
      <c r="J156" s="868"/>
      <c r="K156" s="843" t="e">
        <f t="shared" si="223"/>
        <v>#DIV/0!</v>
      </c>
      <c r="L156" s="1077"/>
      <c r="M156" s="1078"/>
      <c r="N156" s="1079"/>
      <c r="O156" s="2615"/>
      <c r="P156" s="2616"/>
      <c r="Q156" s="2616"/>
      <c r="R156" s="2616"/>
      <c r="S156" s="2616"/>
      <c r="T156" s="2616"/>
      <c r="U156" s="2616"/>
      <c r="V156" s="2616"/>
      <c r="W156" s="2617"/>
      <c r="X156" s="799"/>
      <c r="Y156" s="2613">
        <f t="shared" si="211"/>
        <v>0</v>
      </c>
      <c r="Z156" s="2614"/>
      <c r="AA156" s="840">
        <f t="shared" si="227"/>
        <v>0</v>
      </c>
      <c r="AB156" s="841">
        <f t="shared" si="230"/>
        <v>0</v>
      </c>
      <c r="AC156" s="868"/>
      <c r="AD156" s="843" t="e">
        <f t="shared" si="224"/>
        <v>#DIV/0!</v>
      </c>
      <c r="AE156" s="1077"/>
      <c r="AF156" s="1078"/>
      <c r="AG156" s="1079"/>
      <c r="AH156" s="2615"/>
      <c r="AI156" s="2616"/>
      <c r="AJ156" s="2616"/>
      <c r="AK156" s="2616"/>
      <c r="AL156" s="2616"/>
      <c r="AM156" s="2616"/>
      <c r="AN156" s="2616"/>
      <c r="AO156" s="2616"/>
      <c r="AP156" s="2617"/>
      <c r="AQ156" s="799"/>
      <c r="AR156" s="2613">
        <f t="shared" si="215"/>
        <v>0</v>
      </c>
      <c r="AS156" s="2614"/>
      <c r="AT156" s="840">
        <f t="shared" si="228"/>
        <v>0</v>
      </c>
      <c r="AU156" s="841">
        <f t="shared" si="231"/>
        <v>0</v>
      </c>
      <c r="AV156" s="868"/>
      <c r="AW156" s="843" t="e">
        <f t="shared" si="225"/>
        <v>#DIV/0!</v>
      </c>
      <c r="AX156" s="844"/>
      <c r="AY156" s="845"/>
      <c r="AZ156" s="846"/>
      <c r="BA156" s="2615"/>
      <c r="BB156" s="2616"/>
      <c r="BC156" s="2616"/>
      <c r="BD156" s="2616"/>
      <c r="BE156" s="2616"/>
      <c r="BF156" s="2616"/>
      <c r="BG156" s="2616"/>
      <c r="BH156" s="2616"/>
      <c r="BI156" s="2617"/>
      <c r="BJ156" s="799"/>
      <c r="BK156" s="2613">
        <f t="shared" si="219"/>
        <v>0</v>
      </c>
      <c r="BL156" s="2614"/>
      <c r="BM156" s="840">
        <f t="shared" si="229"/>
        <v>0</v>
      </c>
      <c r="BN156" s="841">
        <f>IF((AU156-AV156)=0,CRONOGRAMA!AV77+CRONOGRAMA!AZ77+CRONOGRAMA!BA77,CRONOGRAMA!AV77+CRONOGRAMA!AZ77+CRONOGRAMA!BA77+Seguimiento!AU156-Seguimiento!AV156)</f>
        <v>0</v>
      </c>
      <c r="BO156" s="868"/>
      <c r="BP156" s="843" t="e">
        <f t="shared" si="226"/>
        <v>#DIV/0!</v>
      </c>
      <c r="BQ156" s="1077"/>
      <c r="BR156" s="1078"/>
      <c r="BS156" s="1079"/>
      <c r="BT156" s="2615"/>
      <c r="BU156" s="2616"/>
      <c r="BV156" s="2616"/>
      <c r="BW156" s="2616"/>
      <c r="BX156" s="2616"/>
      <c r="BY156" s="2616"/>
      <c r="BZ156" s="2616"/>
      <c r="CA156" s="2616"/>
      <c r="CB156" s="2617"/>
      <c r="CC156" s="799"/>
      <c r="CD156" s="2620"/>
      <c r="CE156" s="2620"/>
      <c r="CF156" s="847"/>
      <c r="CG156" s="848"/>
      <c r="CH156" s="869"/>
      <c r="CI156" s="850"/>
      <c r="CJ156" s="851"/>
      <c r="CK156" s="851"/>
      <c r="CL156" s="851"/>
      <c r="CM156" s="2621"/>
      <c r="CN156" s="2621"/>
      <c r="CO156" s="2621"/>
      <c r="CP156" s="2621"/>
      <c r="CQ156" s="2621"/>
      <c r="CR156" s="2621"/>
      <c r="CS156" s="2621"/>
      <c r="CT156" s="2621"/>
      <c r="CU156" s="2621"/>
      <c r="CV156" s="799"/>
      <c r="CW156" s="2620"/>
      <c r="CX156" s="2620"/>
      <c r="CY156" s="847"/>
      <c r="CZ156" s="848"/>
      <c r="DA156" s="869"/>
      <c r="DB156" s="850"/>
      <c r="DC156" s="851"/>
      <c r="DD156" s="851"/>
      <c r="DE156" s="851"/>
      <c r="DF156" s="2621"/>
      <c r="DG156" s="2621"/>
      <c r="DH156" s="2621"/>
      <c r="DI156" s="2621"/>
      <c r="DJ156" s="2621"/>
      <c r="DK156" s="2621"/>
      <c r="DL156" s="2621"/>
      <c r="DM156" s="2621"/>
      <c r="DN156" s="2621"/>
      <c r="DO156" s="799"/>
    </row>
    <row r="157" spans="1:119" ht="0.6" customHeight="1" x14ac:dyDescent="0.2">
      <c r="A157" s="799"/>
      <c r="B157" s="2604"/>
      <c r="C157" s="2605"/>
      <c r="D157" s="2605"/>
      <c r="E157" s="2606"/>
      <c r="F157" s="2613"/>
      <c r="G157" s="2614"/>
      <c r="H157" s="840"/>
      <c r="I157" s="841"/>
      <c r="J157" s="868"/>
      <c r="K157" s="843" t="e">
        <f>J157/I157</f>
        <v>#DIV/0!</v>
      </c>
      <c r="L157" s="1077"/>
      <c r="M157" s="1078"/>
      <c r="N157" s="1079"/>
      <c r="O157" s="2615"/>
      <c r="P157" s="2616"/>
      <c r="Q157" s="2616"/>
      <c r="R157" s="2616"/>
      <c r="S157" s="2616"/>
      <c r="T157" s="2616"/>
      <c r="U157" s="2616"/>
      <c r="V157" s="2616"/>
      <c r="W157" s="2617"/>
      <c r="X157" s="799"/>
      <c r="Y157" s="2613">
        <f t="shared" si="211"/>
        <v>0</v>
      </c>
      <c r="Z157" s="2614"/>
      <c r="AA157" s="840">
        <f t="shared" si="227"/>
        <v>0</v>
      </c>
      <c r="AB157" s="841"/>
      <c r="AC157" s="868"/>
      <c r="AD157" s="843" t="e">
        <f>AC157/AB157</f>
        <v>#DIV/0!</v>
      </c>
      <c r="AE157" s="1077"/>
      <c r="AF157" s="1078"/>
      <c r="AG157" s="1079"/>
      <c r="AH157" s="2615"/>
      <c r="AI157" s="2616"/>
      <c r="AJ157" s="2616"/>
      <c r="AK157" s="2616"/>
      <c r="AL157" s="2616"/>
      <c r="AM157" s="2616"/>
      <c r="AN157" s="2616"/>
      <c r="AO157" s="2616"/>
      <c r="AP157" s="2617"/>
      <c r="AQ157" s="799"/>
      <c r="AR157" s="2613">
        <f t="shared" si="215"/>
        <v>0</v>
      </c>
      <c r="AS157" s="2614"/>
      <c r="AT157" s="840">
        <f t="shared" si="228"/>
        <v>0</v>
      </c>
      <c r="AU157" s="841"/>
      <c r="AV157" s="868"/>
      <c r="AW157" s="843" t="e">
        <f>AV157/AU157</f>
        <v>#DIV/0!</v>
      </c>
      <c r="AX157" s="844"/>
      <c r="AY157" s="845"/>
      <c r="AZ157" s="846"/>
      <c r="BA157" s="2615"/>
      <c r="BB157" s="2616"/>
      <c r="BC157" s="2616"/>
      <c r="BD157" s="2616"/>
      <c r="BE157" s="2616"/>
      <c r="BF157" s="2616"/>
      <c r="BG157" s="2616"/>
      <c r="BH157" s="2616"/>
      <c r="BI157" s="2617"/>
      <c r="BJ157" s="799"/>
      <c r="BK157" s="2613">
        <f t="shared" si="219"/>
        <v>0</v>
      </c>
      <c r="BL157" s="2614"/>
      <c r="BM157" s="840">
        <f t="shared" si="229"/>
        <v>0</v>
      </c>
      <c r="BN157" s="841">
        <f>IF((AU157-AV157)=0,CRONOGRAMA!AV78+CRONOGRAMA!AZ78+CRONOGRAMA!BA78,CRONOGRAMA!AV78+CRONOGRAMA!AZ78+CRONOGRAMA!BA78+Seguimiento!AU157-Seguimiento!AV157)</f>
        <v>0</v>
      </c>
      <c r="BO157" s="868"/>
      <c r="BP157" s="843" t="e">
        <f>BO157/BN157</f>
        <v>#DIV/0!</v>
      </c>
      <c r="BQ157" s="1077"/>
      <c r="BR157" s="1078"/>
      <c r="BS157" s="1079"/>
      <c r="BT157" s="2615"/>
      <c r="BU157" s="2616"/>
      <c r="BV157" s="2616"/>
      <c r="BW157" s="2616"/>
      <c r="BX157" s="2616"/>
      <c r="BY157" s="2616"/>
      <c r="BZ157" s="2616"/>
      <c r="CA157" s="2616"/>
      <c r="CB157" s="2617"/>
      <c r="CC157" s="799"/>
      <c r="CD157" s="2620"/>
      <c r="CE157" s="2620"/>
      <c r="CF157" s="847"/>
      <c r="CG157" s="848"/>
      <c r="CH157" s="869"/>
      <c r="CI157" s="850"/>
      <c r="CJ157" s="851"/>
      <c r="CK157" s="851"/>
      <c r="CL157" s="851"/>
      <c r="CM157" s="2621"/>
      <c r="CN157" s="2621"/>
      <c r="CO157" s="2621"/>
      <c r="CP157" s="2621"/>
      <c r="CQ157" s="2621"/>
      <c r="CR157" s="2621"/>
      <c r="CS157" s="2621"/>
      <c r="CT157" s="2621"/>
      <c r="CU157" s="2621"/>
      <c r="CV157" s="799"/>
      <c r="CW157" s="2620"/>
      <c r="CX157" s="2620"/>
      <c r="CY157" s="847"/>
      <c r="CZ157" s="848"/>
      <c r="DA157" s="869"/>
      <c r="DB157" s="850"/>
      <c r="DC157" s="851"/>
      <c r="DD157" s="851"/>
      <c r="DE157" s="851"/>
      <c r="DF157" s="2621"/>
      <c r="DG157" s="2621"/>
      <c r="DH157" s="2621"/>
      <c r="DI157" s="2621"/>
      <c r="DJ157" s="2621"/>
      <c r="DK157" s="2621"/>
      <c r="DL157" s="2621"/>
      <c r="DM157" s="2621"/>
      <c r="DN157" s="2621"/>
      <c r="DO157" s="799"/>
    </row>
    <row r="158" spans="1:119" ht="0.6" customHeight="1" x14ac:dyDescent="0.2">
      <c r="A158" s="799"/>
      <c r="B158" s="2604"/>
      <c r="C158" s="2605"/>
      <c r="D158" s="2605"/>
      <c r="E158" s="2606"/>
      <c r="F158" s="2613"/>
      <c r="G158" s="2614"/>
      <c r="H158" s="840"/>
      <c r="I158" s="841"/>
      <c r="J158" s="868"/>
      <c r="K158" s="843" t="e">
        <f t="shared" ref="K158:K166" si="232">J158/I158</f>
        <v>#DIV/0!</v>
      </c>
      <c r="L158" s="1077"/>
      <c r="M158" s="1078"/>
      <c r="N158" s="1079"/>
      <c r="O158" s="2615"/>
      <c r="P158" s="2616"/>
      <c r="Q158" s="2616"/>
      <c r="R158" s="2616"/>
      <c r="S158" s="2616"/>
      <c r="T158" s="2616"/>
      <c r="U158" s="2616"/>
      <c r="V158" s="2616"/>
      <c r="W158" s="2617"/>
      <c r="X158" s="799"/>
      <c r="Y158" s="2613">
        <f t="shared" si="211"/>
        <v>0</v>
      </c>
      <c r="Z158" s="2614"/>
      <c r="AA158" s="840">
        <f t="shared" si="227"/>
        <v>0</v>
      </c>
      <c r="AB158" s="841">
        <f t="shared" si="230"/>
        <v>0</v>
      </c>
      <c r="AC158" s="868"/>
      <c r="AD158" s="843" t="e">
        <f t="shared" ref="AD158:AD166" si="233">AC158/AB158</f>
        <v>#DIV/0!</v>
      </c>
      <c r="AE158" s="1077"/>
      <c r="AF158" s="1078"/>
      <c r="AG158" s="1079"/>
      <c r="AH158" s="2615"/>
      <c r="AI158" s="2616"/>
      <c r="AJ158" s="2616"/>
      <c r="AK158" s="2616"/>
      <c r="AL158" s="2616"/>
      <c r="AM158" s="2616"/>
      <c r="AN158" s="2616"/>
      <c r="AO158" s="2616"/>
      <c r="AP158" s="2617"/>
      <c r="AQ158" s="799"/>
      <c r="AR158" s="2613">
        <f t="shared" si="215"/>
        <v>0</v>
      </c>
      <c r="AS158" s="2614"/>
      <c r="AT158" s="840">
        <f t="shared" si="228"/>
        <v>0</v>
      </c>
      <c r="AU158" s="841">
        <f t="shared" si="231"/>
        <v>0</v>
      </c>
      <c r="AV158" s="868"/>
      <c r="AW158" s="843" t="e">
        <f t="shared" ref="AW158:AW166" si="234">AV158/AU158</f>
        <v>#DIV/0!</v>
      </c>
      <c r="AX158" s="844"/>
      <c r="AY158" s="845"/>
      <c r="AZ158" s="846"/>
      <c r="BA158" s="2615"/>
      <c r="BB158" s="2616"/>
      <c r="BC158" s="2616"/>
      <c r="BD158" s="2616"/>
      <c r="BE158" s="2616"/>
      <c r="BF158" s="2616"/>
      <c r="BG158" s="2616"/>
      <c r="BH158" s="2616"/>
      <c r="BI158" s="2617"/>
      <c r="BJ158" s="799"/>
      <c r="BK158" s="2613">
        <f t="shared" si="219"/>
        <v>0</v>
      </c>
      <c r="BL158" s="2614"/>
      <c r="BM158" s="840">
        <f t="shared" si="229"/>
        <v>0</v>
      </c>
      <c r="BN158" s="841">
        <f>IF((AU158-AV158)=0,CRONOGRAMA!AV79+CRONOGRAMA!AZ79+CRONOGRAMA!BA79,CRONOGRAMA!AV79+CRONOGRAMA!AZ79+CRONOGRAMA!BA79+Seguimiento!AU158-Seguimiento!AV158)</f>
        <v>0</v>
      </c>
      <c r="BO158" s="868"/>
      <c r="BP158" s="843" t="e">
        <f t="shared" ref="BP158:BP166" si="235">BO158/BN158</f>
        <v>#DIV/0!</v>
      </c>
      <c r="BQ158" s="1077"/>
      <c r="BR158" s="1078"/>
      <c r="BS158" s="1079"/>
      <c r="BT158" s="2615"/>
      <c r="BU158" s="2616"/>
      <c r="BV158" s="2616"/>
      <c r="BW158" s="2616"/>
      <c r="BX158" s="2616"/>
      <c r="BY158" s="2616"/>
      <c r="BZ158" s="2616"/>
      <c r="CA158" s="2616"/>
      <c r="CB158" s="2617"/>
      <c r="CC158" s="799"/>
      <c r="CD158" s="2620"/>
      <c r="CE158" s="2620"/>
      <c r="CF158" s="847"/>
      <c r="CG158" s="848"/>
      <c r="CH158" s="869"/>
      <c r="CI158" s="850"/>
      <c r="CJ158" s="851"/>
      <c r="CK158" s="851"/>
      <c r="CL158" s="851"/>
      <c r="CM158" s="2621"/>
      <c r="CN158" s="2621"/>
      <c r="CO158" s="2621"/>
      <c r="CP158" s="2621"/>
      <c r="CQ158" s="2621"/>
      <c r="CR158" s="2621"/>
      <c r="CS158" s="2621"/>
      <c r="CT158" s="2621"/>
      <c r="CU158" s="2621"/>
      <c r="CV158" s="799"/>
      <c r="CW158" s="2620"/>
      <c r="CX158" s="2620"/>
      <c r="CY158" s="847"/>
      <c r="CZ158" s="848"/>
      <c r="DA158" s="869"/>
      <c r="DB158" s="850"/>
      <c r="DC158" s="851"/>
      <c r="DD158" s="851"/>
      <c r="DE158" s="851"/>
      <c r="DF158" s="2621"/>
      <c r="DG158" s="2621"/>
      <c r="DH158" s="2621"/>
      <c r="DI158" s="2621"/>
      <c r="DJ158" s="2621"/>
      <c r="DK158" s="2621"/>
      <c r="DL158" s="2621"/>
      <c r="DM158" s="2621"/>
      <c r="DN158" s="2621"/>
      <c r="DO158" s="799"/>
    </row>
    <row r="159" spans="1:119" ht="0.6" customHeight="1" x14ac:dyDescent="0.2">
      <c r="A159" s="799"/>
      <c r="B159" s="2604"/>
      <c r="C159" s="2605"/>
      <c r="D159" s="2605"/>
      <c r="E159" s="2606"/>
      <c r="F159" s="2613"/>
      <c r="G159" s="2614"/>
      <c r="H159" s="840"/>
      <c r="I159" s="841"/>
      <c r="J159" s="868"/>
      <c r="K159" s="843" t="e">
        <f t="shared" si="232"/>
        <v>#DIV/0!</v>
      </c>
      <c r="L159" s="1077"/>
      <c r="M159" s="1078"/>
      <c r="N159" s="1079"/>
      <c r="O159" s="2615"/>
      <c r="P159" s="2616"/>
      <c r="Q159" s="2616"/>
      <c r="R159" s="2616"/>
      <c r="S159" s="2616"/>
      <c r="T159" s="2616"/>
      <c r="U159" s="2616"/>
      <c r="V159" s="2616"/>
      <c r="W159" s="2617"/>
      <c r="X159" s="799"/>
      <c r="Y159" s="2613">
        <f t="shared" si="211"/>
        <v>0</v>
      </c>
      <c r="Z159" s="2614"/>
      <c r="AA159" s="840">
        <f t="shared" si="227"/>
        <v>0</v>
      </c>
      <c r="AB159" s="841">
        <f t="shared" si="230"/>
        <v>0</v>
      </c>
      <c r="AC159" s="868"/>
      <c r="AD159" s="843" t="e">
        <f t="shared" si="233"/>
        <v>#DIV/0!</v>
      </c>
      <c r="AE159" s="1077"/>
      <c r="AF159" s="1078"/>
      <c r="AG159" s="1079"/>
      <c r="AH159" s="2615"/>
      <c r="AI159" s="2616"/>
      <c r="AJ159" s="2616"/>
      <c r="AK159" s="2616"/>
      <c r="AL159" s="2616"/>
      <c r="AM159" s="2616"/>
      <c r="AN159" s="2616"/>
      <c r="AO159" s="2616"/>
      <c r="AP159" s="2617"/>
      <c r="AQ159" s="799"/>
      <c r="AR159" s="2613">
        <f t="shared" si="215"/>
        <v>0</v>
      </c>
      <c r="AS159" s="2614"/>
      <c r="AT159" s="840">
        <f t="shared" si="228"/>
        <v>0</v>
      </c>
      <c r="AU159" s="841">
        <f t="shared" si="231"/>
        <v>0</v>
      </c>
      <c r="AV159" s="868"/>
      <c r="AW159" s="843" t="e">
        <f t="shared" si="234"/>
        <v>#DIV/0!</v>
      </c>
      <c r="AX159" s="844"/>
      <c r="AY159" s="845"/>
      <c r="AZ159" s="846"/>
      <c r="BA159" s="2615"/>
      <c r="BB159" s="2616"/>
      <c r="BC159" s="2616"/>
      <c r="BD159" s="2616"/>
      <c r="BE159" s="2616"/>
      <c r="BF159" s="2616"/>
      <c r="BG159" s="2616"/>
      <c r="BH159" s="2616"/>
      <c r="BI159" s="2617"/>
      <c r="BJ159" s="799"/>
      <c r="BK159" s="2613">
        <f t="shared" si="219"/>
        <v>0</v>
      </c>
      <c r="BL159" s="2614"/>
      <c r="BM159" s="840">
        <f t="shared" si="229"/>
        <v>0</v>
      </c>
      <c r="BN159" s="841">
        <f>IF((AU159-AV159)=0,CRONOGRAMA!AV80+CRONOGRAMA!AZ80+CRONOGRAMA!BA80,CRONOGRAMA!AV80+CRONOGRAMA!AZ80+CRONOGRAMA!BA80+Seguimiento!AU159-Seguimiento!AV159)</f>
        <v>0</v>
      </c>
      <c r="BO159" s="868"/>
      <c r="BP159" s="843" t="e">
        <f t="shared" si="235"/>
        <v>#DIV/0!</v>
      </c>
      <c r="BQ159" s="1077"/>
      <c r="BR159" s="1078"/>
      <c r="BS159" s="1079"/>
      <c r="BT159" s="2615"/>
      <c r="BU159" s="2616"/>
      <c r="BV159" s="2616"/>
      <c r="BW159" s="2616"/>
      <c r="BX159" s="2616"/>
      <c r="BY159" s="2616"/>
      <c r="BZ159" s="2616"/>
      <c r="CA159" s="2616"/>
      <c r="CB159" s="2617"/>
      <c r="CC159" s="799"/>
      <c r="CD159" s="2620"/>
      <c r="CE159" s="2620"/>
      <c r="CF159" s="847"/>
      <c r="CG159" s="848"/>
      <c r="CH159" s="869"/>
      <c r="CI159" s="850"/>
      <c r="CJ159" s="851"/>
      <c r="CK159" s="851"/>
      <c r="CL159" s="851"/>
      <c r="CM159" s="2621"/>
      <c r="CN159" s="2621"/>
      <c r="CO159" s="2621"/>
      <c r="CP159" s="2621"/>
      <c r="CQ159" s="2621"/>
      <c r="CR159" s="2621"/>
      <c r="CS159" s="2621"/>
      <c r="CT159" s="2621"/>
      <c r="CU159" s="2621"/>
      <c r="CV159" s="799"/>
      <c r="CW159" s="2620"/>
      <c r="CX159" s="2620"/>
      <c r="CY159" s="847"/>
      <c r="CZ159" s="848"/>
      <c r="DA159" s="869"/>
      <c r="DB159" s="850"/>
      <c r="DC159" s="851"/>
      <c r="DD159" s="851"/>
      <c r="DE159" s="851"/>
      <c r="DF159" s="2621"/>
      <c r="DG159" s="2621"/>
      <c r="DH159" s="2621"/>
      <c r="DI159" s="2621"/>
      <c r="DJ159" s="2621"/>
      <c r="DK159" s="2621"/>
      <c r="DL159" s="2621"/>
      <c r="DM159" s="2621"/>
      <c r="DN159" s="2621"/>
      <c r="DO159" s="799"/>
    </row>
    <row r="160" spans="1:119" ht="0.6" customHeight="1" x14ac:dyDescent="0.2">
      <c r="A160" s="799"/>
      <c r="B160" s="2604"/>
      <c r="C160" s="2605"/>
      <c r="D160" s="2605"/>
      <c r="E160" s="2606"/>
      <c r="F160" s="2613"/>
      <c r="G160" s="2614"/>
      <c r="H160" s="840"/>
      <c r="I160" s="841"/>
      <c r="J160" s="868"/>
      <c r="K160" s="843" t="e">
        <f t="shared" si="232"/>
        <v>#DIV/0!</v>
      </c>
      <c r="L160" s="1077"/>
      <c r="M160" s="1078"/>
      <c r="N160" s="1079"/>
      <c r="O160" s="2615"/>
      <c r="P160" s="2616"/>
      <c r="Q160" s="2616"/>
      <c r="R160" s="2616"/>
      <c r="S160" s="2616"/>
      <c r="T160" s="2616"/>
      <c r="U160" s="2616"/>
      <c r="V160" s="2616"/>
      <c r="W160" s="2617"/>
      <c r="X160" s="799"/>
      <c r="Y160" s="2613">
        <f t="shared" si="211"/>
        <v>0</v>
      </c>
      <c r="Z160" s="2614"/>
      <c r="AA160" s="840">
        <f t="shared" si="227"/>
        <v>0</v>
      </c>
      <c r="AB160" s="841">
        <f t="shared" si="230"/>
        <v>0</v>
      </c>
      <c r="AC160" s="868"/>
      <c r="AD160" s="843" t="e">
        <f t="shared" si="233"/>
        <v>#DIV/0!</v>
      </c>
      <c r="AE160" s="1077"/>
      <c r="AF160" s="1078"/>
      <c r="AG160" s="1079"/>
      <c r="AH160" s="2615"/>
      <c r="AI160" s="2616"/>
      <c r="AJ160" s="2616"/>
      <c r="AK160" s="2616"/>
      <c r="AL160" s="2616"/>
      <c r="AM160" s="2616"/>
      <c r="AN160" s="2616"/>
      <c r="AO160" s="2616"/>
      <c r="AP160" s="2617"/>
      <c r="AQ160" s="799"/>
      <c r="AR160" s="2613">
        <f t="shared" si="215"/>
        <v>0</v>
      </c>
      <c r="AS160" s="2614"/>
      <c r="AT160" s="840">
        <f t="shared" si="228"/>
        <v>0</v>
      </c>
      <c r="AU160" s="841">
        <f t="shared" si="231"/>
        <v>0</v>
      </c>
      <c r="AV160" s="868"/>
      <c r="AW160" s="843" t="e">
        <f t="shared" si="234"/>
        <v>#DIV/0!</v>
      </c>
      <c r="AX160" s="844"/>
      <c r="AY160" s="845"/>
      <c r="AZ160" s="846"/>
      <c r="BA160" s="2615"/>
      <c r="BB160" s="2616"/>
      <c r="BC160" s="2616"/>
      <c r="BD160" s="2616"/>
      <c r="BE160" s="2616"/>
      <c r="BF160" s="2616"/>
      <c r="BG160" s="2616"/>
      <c r="BH160" s="2616"/>
      <c r="BI160" s="2617"/>
      <c r="BJ160" s="799"/>
      <c r="BK160" s="2613">
        <f t="shared" si="219"/>
        <v>0</v>
      </c>
      <c r="BL160" s="2614"/>
      <c r="BM160" s="840">
        <f t="shared" si="229"/>
        <v>0</v>
      </c>
      <c r="BN160" s="841">
        <f>IF((AU160-AV160)=0,CRONOGRAMA!AV83+CRONOGRAMA!AZ83+CRONOGRAMA!BA83,CRONOGRAMA!AV83+CRONOGRAMA!AZ83+CRONOGRAMA!BA83+Seguimiento!AU160-Seguimiento!AV160)</f>
        <v>0</v>
      </c>
      <c r="BO160" s="868"/>
      <c r="BP160" s="843" t="e">
        <f t="shared" si="235"/>
        <v>#DIV/0!</v>
      </c>
      <c r="BQ160" s="1077"/>
      <c r="BR160" s="1078"/>
      <c r="BS160" s="1079"/>
      <c r="BT160" s="2615"/>
      <c r="BU160" s="2616"/>
      <c r="BV160" s="2616"/>
      <c r="BW160" s="2616"/>
      <c r="BX160" s="2616"/>
      <c r="BY160" s="2616"/>
      <c r="BZ160" s="2616"/>
      <c r="CA160" s="2616"/>
      <c r="CB160" s="2617"/>
      <c r="CC160" s="799"/>
      <c r="CD160" s="2620"/>
      <c r="CE160" s="2620"/>
      <c r="CF160" s="847"/>
      <c r="CG160" s="848"/>
      <c r="CH160" s="869"/>
      <c r="CI160" s="850"/>
      <c r="CJ160" s="851"/>
      <c r="CK160" s="851"/>
      <c r="CL160" s="851"/>
      <c r="CM160" s="2621"/>
      <c r="CN160" s="2621"/>
      <c r="CO160" s="2621"/>
      <c r="CP160" s="2621"/>
      <c r="CQ160" s="2621"/>
      <c r="CR160" s="2621"/>
      <c r="CS160" s="2621"/>
      <c r="CT160" s="2621"/>
      <c r="CU160" s="2621"/>
      <c r="CV160" s="799"/>
      <c r="CW160" s="2620"/>
      <c r="CX160" s="2620"/>
      <c r="CY160" s="847"/>
      <c r="CZ160" s="848"/>
      <c r="DA160" s="869"/>
      <c r="DB160" s="850"/>
      <c r="DC160" s="851"/>
      <c r="DD160" s="851"/>
      <c r="DE160" s="851"/>
      <c r="DF160" s="2621"/>
      <c r="DG160" s="2621"/>
      <c r="DH160" s="2621"/>
      <c r="DI160" s="2621"/>
      <c r="DJ160" s="2621"/>
      <c r="DK160" s="2621"/>
      <c r="DL160" s="2621"/>
      <c r="DM160" s="2621"/>
      <c r="DN160" s="2621"/>
      <c r="DO160" s="799"/>
    </row>
    <row r="161" spans="1:119" ht="0.6" customHeight="1" x14ac:dyDescent="0.2">
      <c r="A161" s="799"/>
      <c r="B161" s="2604"/>
      <c r="C161" s="2605"/>
      <c r="D161" s="2605"/>
      <c r="E161" s="2606"/>
      <c r="F161" s="2613"/>
      <c r="G161" s="2614"/>
      <c r="H161" s="840"/>
      <c r="I161" s="841"/>
      <c r="J161" s="868"/>
      <c r="K161" s="843" t="e">
        <f t="shared" si="232"/>
        <v>#DIV/0!</v>
      </c>
      <c r="L161" s="1077"/>
      <c r="M161" s="1078"/>
      <c r="N161" s="1079"/>
      <c r="O161" s="2615"/>
      <c r="P161" s="2616"/>
      <c r="Q161" s="2616"/>
      <c r="R161" s="2616"/>
      <c r="S161" s="2616"/>
      <c r="T161" s="2616"/>
      <c r="U161" s="2616"/>
      <c r="V161" s="2616"/>
      <c r="W161" s="2617"/>
      <c r="X161" s="799"/>
      <c r="Y161" s="2613">
        <f t="shared" si="211"/>
        <v>0</v>
      </c>
      <c r="Z161" s="2614"/>
      <c r="AA161" s="840">
        <f t="shared" si="227"/>
        <v>0</v>
      </c>
      <c r="AB161" s="841">
        <f t="shared" si="230"/>
        <v>0</v>
      </c>
      <c r="AC161" s="868"/>
      <c r="AD161" s="843" t="e">
        <f t="shared" si="233"/>
        <v>#DIV/0!</v>
      </c>
      <c r="AE161" s="1077"/>
      <c r="AF161" s="1078"/>
      <c r="AG161" s="1079"/>
      <c r="AH161" s="2615"/>
      <c r="AI161" s="2616"/>
      <c r="AJ161" s="2616"/>
      <c r="AK161" s="2616"/>
      <c r="AL161" s="2616"/>
      <c r="AM161" s="2616"/>
      <c r="AN161" s="2616"/>
      <c r="AO161" s="2616"/>
      <c r="AP161" s="2617"/>
      <c r="AQ161" s="799"/>
      <c r="AR161" s="2613">
        <f t="shared" si="215"/>
        <v>0</v>
      </c>
      <c r="AS161" s="2614"/>
      <c r="AT161" s="840">
        <f t="shared" si="228"/>
        <v>0</v>
      </c>
      <c r="AU161" s="841">
        <f t="shared" si="231"/>
        <v>0</v>
      </c>
      <c r="AV161" s="868"/>
      <c r="AW161" s="843" t="e">
        <f t="shared" si="234"/>
        <v>#DIV/0!</v>
      </c>
      <c r="AX161" s="844"/>
      <c r="AY161" s="845"/>
      <c r="AZ161" s="846"/>
      <c r="BA161" s="2615"/>
      <c r="BB161" s="2616"/>
      <c r="BC161" s="2616"/>
      <c r="BD161" s="2616"/>
      <c r="BE161" s="2616"/>
      <c r="BF161" s="2616"/>
      <c r="BG161" s="2616"/>
      <c r="BH161" s="2616"/>
      <c r="BI161" s="2617"/>
      <c r="BJ161" s="799"/>
      <c r="BK161" s="2613">
        <f t="shared" si="219"/>
        <v>0</v>
      </c>
      <c r="BL161" s="2614"/>
      <c r="BM161" s="840">
        <f t="shared" si="229"/>
        <v>0</v>
      </c>
      <c r="BN161" s="841">
        <f>IF((AU161-AV161)=0,CRONOGRAMA!AV84+CRONOGRAMA!AZ84+CRONOGRAMA!BA84,CRONOGRAMA!AV84+CRONOGRAMA!AZ84+CRONOGRAMA!BA84+Seguimiento!AU161-Seguimiento!AV161)</f>
        <v>0</v>
      </c>
      <c r="BO161" s="868"/>
      <c r="BP161" s="843" t="e">
        <f t="shared" si="235"/>
        <v>#DIV/0!</v>
      </c>
      <c r="BQ161" s="1077"/>
      <c r="BR161" s="1078"/>
      <c r="BS161" s="1079"/>
      <c r="BT161" s="2615"/>
      <c r="BU161" s="2616"/>
      <c r="BV161" s="2616"/>
      <c r="BW161" s="2616"/>
      <c r="BX161" s="2616"/>
      <c r="BY161" s="2616"/>
      <c r="BZ161" s="2616"/>
      <c r="CA161" s="2616"/>
      <c r="CB161" s="2617"/>
      <c r="CC161" s="799"/>
      <c r="CD161" s="2620"/>
      <c r="CE161" s="2620"/>
      <c r="CF161" s="847"/>
      <c r="CG161" s="848"/>
      <c r="CH161" s="869"/>
      <c r="CI161" s="850"/>
      <c r="CJ161" s="851"/>
      <c r="CK161" s="851"/>
      <c r="CL161" s="851"/>
      <c r="CM161" s="2621"/>
      <c r="CN161" s="2621"/>
      <c r="CO161" s="2621"/>
      <c r="CP161" s="2621"/>
      <c r="CQ161" s="2621"/>
      <c r="CR161" s="2621"/>
      <c r="CS161" s="2621"/>
      <c r="CT161" s="2621"/>
      <c r="CU161" s="2621"/>
      <c r="CV161" s="799"/>
      <c r="CW161" s="2620"/>
      <c r="CX161" s="2620"/>
      <c r="CY161" s="847"/>
      <c r="CZ161" s="848"/>
      <c r="DA161" s="869"/>
      <c r="DB161" s="850"/>
      <c r="DC161" s="851"/>
      <c r="DD161" s="851"/>
      <c r="DE161" s="851"/>
      <c r="DF161" s="2621"/>
      <c r="DG161" s="2621"/>
      <c r="DH161" s="2621"/>
      <c r="DI161" s="2621"/>
      <c r="DJ161" s="2621"/>
      <c r="DK161" s="2621"/>
      <c r="DL161" s="2621"/>
      <c r="DM161" s="2621"/>
      <c r="DN161" s="2621"/>
      <c r="DO161" s="799"/>
    </row>
    <row r="162" spans="1:119" ht="0.6" customHeight="1" x14ac:dyDescent="0.2">
      <c r="A162" s="799"/>
      <c r="B162" s="2604"/>
      <c r="C162" s="2605"/>
      <c r="D162" s="2605"/>
      <c r="E162" s="2606"/>
      <c r="F162" s="2613"/>
      <c r="G162" s="2614"/>
      <c r="H162" s="840"/>
      <c r="I162" s="841"/>
      <c r="J162" s="868"/>
      <c r="K162" s="843" t="e">
        <f t="shared" si="232"/>
        <v>#DIV/0!</v>
      </c>
      <c r="L162" s="1077"/>
      <c r="M162" s="1078"/>
      <c r="N162" s="1079"/>
      <c r="O162" s="2615"/>
      <c r="P162" s="2616"/>
      <c r="Q162" s="2616"/>
      <c r="R162" s="2616"/>
      <c r="S162" s="2616"/>
      <c r="T162" s="2616"/>
      <c r="U162" s="2616"/>
      <c r="V162" s="2616"/>
      <c r="W162" s="2617"/>
      <c r="X162" s="799"/>
      <c r="Y162" s="2613">
        <f t="shared" si="211"/>
        <v>0</v>
      </c>
      <c r="Z162" s="2614"/>
      <c r="AA162" s="840">
        <f>+AA140</f>
        <v>0</v>
      </c>
      <c r="AB162" s="841">
        <f t="shared" si="230"/>
        <v>0</v>
      </c>
      <c r="AC162" s="868"/>
      <c r="AD162" s="843" t="e">
        <f t="shared" si="233"/>
        <v>#DIV/0!</v>
      </c>
      <c r="AE162" s="1077"/>
      <c r="AF162" s="1078"/>
      <c r="AG162" s="1079"/>
      <c r="AH162" s="2615"/>
      <c r="AI162" s="2616"/>
      <c r="AJ162" s="2616"/>
      <c r="AK162" s="2616"/>
      <c r="AL162" s="2616"/>
      <c r="AM162" s="2616"/>
      <c r="AN162" s="2616"/>
      <c r="AO162" s="2616"/>
      <c r="AP162" s="2617"/>
      <c r="AQ162" s="799"/>
      <c r="AR162" s="2613">
        <f t="shared" si="215"/>
        <v>0</v>
      </c>
      <c r="AS162" s="2614"/>
      <c r="AT162" s="840">
        <f>+AT140</f>
        <v>0</v>
      </c>
      <c r="AU162" s="841">
        <f t="shared" si="231"/>
        <v>0</v>
      </c>
      <c r="AV162" s="868"/>
      <c r="AW162" s="843" t="e">
        <f t="shared" si="234"/>
        <v>#DIV/0!</v>
      </c>
      <c r="AX162" s="844"/>
      <c r="AY162" s="845"/>
      <c r="AZ162" s="846"/>
      <c r="BA162" s="2615"/>
      <c r="BB162" s="2616"/>
      <c r="BC162" s="2616"/>
      <c r="BD162" s="2616"/>
      <c r="BE162" s="2616"/>
      <c r="BF162" s="2616"/>
      <c r="BG162" s="2616"/>
      <c r="BH162" s="2616"/>
      <c r="BI162" s="2617"/>
      <c r="BJ162" s="799"/>
      <c r="BK162" s="2613">
        <f t="shared" si="219"/>
        <v>0</v>
      </c>
      <c r="BL162" s="2614"/>
      <c r="BM162" s="840">
        <f>+BM140</f>
        <v>0</v>
      </c>
      <c r="BN162" s="841">
        <f>IF((AU162-AV162)=0,CRONOGRAMA!AV85+CRONOGRAMA!AZ85+CRONOGRAMA!BA85,CRONOGRAMA!AV85+CRONOGRAMA!AZ85+CRONOGRAMA!BA85+Seguimiento!AU162-Seguimiento!AV162)</f>
        <v>0</v>
      </c>
      <c r="BO162" s="868"/>
      <c r="BP162" s="843" t="e">
        <f t="shared" si="235"/>
        <v>#DIV/0!</v>
      </c>
      <c r="BQ162" s="1077"/>
      <c r="BR162" s="1078"/>
      <c r="BS162" s="1079"/>
      <c r="BT162" s="2615"/>
      <c r="BU162" s="2616"/>
      <c r="BV162" s="2616"/>
      <c r="BW162" s="2616"/>
      <c r="BX162" s="2616"/>
      <c r="BY162" s="2616"/>
      <c r="BZ162" s="2616"/>
      <c r="CA162" s="2616"/>
      <c r="CB162" s="2617"/>
      <c r="CC162" s="799"/>
      <c r="CD162" s="2620"/>
      <c r="CE162" s="2620"/>
      <c r="CF162" s="847"/>
      <c r="CG162" s="848"/>
      <c r="CH162" s="869"/>
      <c r="CI162" s="850"/>
      <c r="CJ162" s="851"/>
      <c r="CK162" s="851"/>
      <c r="CL162" s="851"/>
      <c r="CM162" s="2621"/>
      <c r="CN162" s="2621"/>
      <c r="CO162" s="2621"/>
      <c r="CP162" s="2621"/>
      <c r="CQ162" s="2621"/>
      <c r="CR162" s="2621"/>
      <c r="CS162" s="2621"/>
      <c r="CT162" s="2621"/>
      <c r="CU162" s="2621"/>
      <c r="CV162" s="799"/>
      <c r="CW162" s="2620"/>
      <c r="CX162" s="2620"/>
      <c r="CY162" s="847"/>
      <c r="CZ162" s="848"/>
      <c r="DA162" s="869"/>
      <c r="DB162" s="850"/>
      <c r="DC162" s="851"/>
      <c r="DD162" s="851"/>
      <c r="DE162" s="851"/>
      <c r="DF162" s="2621"/>
      <c r="DG162" s="2621"/>
      <c r="DH162" s="2621"/>
      <c r="DI162" s="2621"/>
      <c r="DJ162" s="2621"/>
      <c r="DK162" s="2621"/>
      <c r="DL162" s="2621"/>
      <c r="DM162" s="2621"/>
      <c r="DN162" s="2621"/>
      <c r="DO162" s="799"/>
    </row>
    <row r="163" spans="1:119" ht="0.6" customHeight="1" x14ac:dyDescent="0.2">
      <c r="A163" s="799"/>
      <c r="B163" s="2604"/>
      <c r="C163" s="2605"/>
      <c r="D163" s="2605"/>
      <c r="E163" s="2606"/>
      <c r="F163" s="2613"/>
      <c r="G163" s="2614"/>
      <c r="H163" s="840"/>
      <c r="I163" s="841"/>
      <c r="J163" s="868"/>
      <c r="K163" s="843" t="e">
        <f t="shared" si="232"/>
        <v>#DIV/0!</v>
      </c>
      <c r="L163" s="1077"/>
      <c r="M163" s="1078"/>
      <c r="N163" s="1079"/>
      <c r="O163" s="2615"/>
      <c r="P163" s="2616"/>
      <c r="Q163" s="2616"/>
      <c r="R163" s="2616"/>
      <c r="S163" s="2616"/>
      <c r="T163" s="2616"/>
      <c r="U163" s="2616"/>
      <c r="V163" s="2616"/>
      <c r="W163" s="2617"/>
      <c r="X163" s="799"/>
      <c r="Y163" s="2613">
        <f t="shared" si="211"/>
        <v>0</v>
      </c>
      <c r="Z163" s="2614"/>
      <c r="AA163" s="840">
        <f>+AA141</f>
        <v>0</v>
      </c>
      <c r="AB163" s="841">
        <f t="shared" si="230"/>
        <v>0</v>
      </c>
      <c r="AC163" s="868"/>
      <c r="AD163" s="843" t="e">
        <f t="shared" si="233"/>
        <v>#DIV/0!</v>
      </c>
      <c r="AE163" s="1077"/>
      <c r="AF163" s="1078"/>
      <c r="AG163" s="1079"/>
      <c r="AH163" s="2615"/>
      <c r="AI163" s="2616"/>
      <c r="AJ163" s="2616"/>
      <c r="AK163" s="2616"/>
      <c r="AL163" s="2616"/>
      <c r="AM163" s="2616"/>
      <c r="AN163" s="2616"/>
      <c r="AO163" s="2616"/>
      <c r="AP163" s="2617"/>
      <c r="AQ163" s="799"/>
      <c r="AR163" s="2613">
        <f t="shared" si="215"/>
        <v>0</v>
      </c>
      <c r="AS163" s="2614"/>
      <c r="AT163" s="840">
        <f>+AT141</f>
        <v>0</v>
      </c>
      <c r="AU163" s="841">
        <f t="shared" si="231"/>
        <v>0</v>
      </c>
      <c r="AV163" s="868"/>
      <c r="AW163" s="843" t="e">
        <f t="shared" si="234"/>
        <v>#DIV/0!</v>
      </c>
      <c r="AX163" s="844"/>
      <c r="AY163" s="845"/>
      <c r="AZ163" s="846"/>
      <c r="BA163" s="2615"/>
      <c r="BB163" s="2616"/>
      <c r="BC163" s="2616"/>
      <c r="BD163" s="2616"/>
      <c r="BE163" s="2616"/>
      <c r="BF163" s="2616"/>
      <c r="BG163" s="2616"/>
      <c r="BH163" s="2616"/>
      <c r="BI163" s="2617"/>
      <c r="BJ163" s="799"/>
      <c r="BK163" s="2613">
        <f t="shared" si="219"/>
        <v>0</v>
      </c>
      <c r="BL163" s="2614"/>
      <c r="BM163" s="840">
        <f>+BM141</f>
        <v>0</v>
      </c>
      <c r="BN163" s="841">
        <f>IF((AU163-AV163)=0,CRONOGRAMA!AV86+CRONOGRAMA!AZ86+CRONOGRAMA!BA86,CRONOGRAMA!AV86+CRONOGRAMA!AZ86+CRONOGRAMA!BA86+Seguimiento!AU163-Seguimiento!AV163)</f>
        <v>0</v>
      </c>
      <c r="BO163" s="868"/>
      <c r="BP163" s="843" t="e">
        <f t="shared" si="235"/>
        <v>#DIV/0!</v>
      </c>
      <c r="BQ163" s="1077"/>
      <c r="BR163" s="1078"/>
      <c r="BS163" s="1079"/>
      <c r="BT163" s="2615"/>
      <c r="BU163" s="2616"/>
      <c r="BV163" s="2616"/>
      <c r="BW163" s="2616"/>
      <c r="BX163" s="2616"/>
      <c r="BY163" s="2616"/>
      <c r="BZ163" s="2616"/>
      <c r="CA163" s="2616"/>
      <c r="CB163" s="2617"/>
      <c r="CC163" s="799"/>
      <c r="CD163" s="2620"/>
      <c r="CE163" s="2620"/>
      <c r="CF163" s="847"/>
      <c r="CG163" s="848"/>
      <c r="CH163" s="869"/>
      <c r="CI163" s="850"/>
      <c r="CJ163" s="851"/>
      <c r="CK163" s="851"/>
      <c r="CL163" s="851"/>
      <c r="CM163" s="2621"/>
      <c r="CN163" s="2621"/>
      <c r="CO163" s="2621"/>
      <c r="CP163" s="2621"/>
      <c r="CQ163" s="2621"/>
      <c r="CR163" s="2621"/>
      <c r="CS163" s="2621"/>
      <c r="CT163" s="2621"/>
      <c r="CU163" s="2621"/>
      <c r="CV163" s="799"/>
      <c r="CW163" s="2620"/>
      <c r="CX163" s="2620"/>
      <c r="CY163" s="847"/>
      <c r="CZ163" s="848"/>
      <c r="DA163" s="869"/>
      <c r="DB163" s="850"/>
      <c r="DC163" s="851"/>
      <c r="DD163" s="851"/>
      <c r="DE163" s="851"/>
      <c r="DF163" s="2621"/>
      <c r="DG163" s="2621"/>
      <c r="DH163" s="2621"/>
      <c r="DI163" s="2621"/>
      <c r="DJ163" s="2621"/>
      <c r="DK163" s="2621"/>
      <c r="DL163" s="2621"/>
      <c r="DM163" s="2621"/>
      <c r="DN163" s="2621"/>
      <c r="DO163" s="799"/>
    </row>
    <row r="164" spans="1:119" ht="0.6" customHeight="1" x14ac:dyDescent="0.2">
      <c r="A164" s="799"/>
      <c r="B164" s="2604"/>
      <c r="C164" s="2605"/>
      <c r="D164" s="2605"/>
      <c r="E164" s="2606"/>
      <c r="F164" s="2613"/>
      <c r="G164" s="2614"/>
      <c r="H164" s="840"/>
      <c r="I164" s="866"/>
      <c r="J164" s="868"/>
      <c r="K164" s="843" t="e">
        <f t="shared" si="232"/>
        <v>#DIV/0!</v>
      </c>
      <c r="L164" s="1077"/>
      <c r="M164" s="1078"/>
      <c r="N164" s="1079"/>
      <c r="O164" s="2615"/>
      <c r="P164" s="2616"/>
      <c r="Q164" s="2616"/>
      <c r="R164" s="2616"/>
      <c r="S164" s="2616"/>
      <c r="T164" s="2616"/>
      <c r="U164" s="2616"/>
      <c r="V164" s="2616"/>
      <c r="W164" s="2617"/>
      <c r="X164" s="799"/>
      <c r="Y164" s="2613">
        <f t="shared" si="211"/>
        <v>0</v>
      </c>
      <c r="Z164" s="2614"/>
      <c r="AA164" s="840">
        <f>+AA142</f>
        <v>0</v>
      </c>
      <c r="AB164" s="866"/>
      <c r="AC164" s="868"/>
      <c r="AD164" s="843" t="e">
        <f t="shared" si="233"/>
        <v>#DIV/0!</v>
      </c>
      <c r="AE164" s="1077"/>
      <c r="AF164" s="1078"/>
      <c r="AG164" s="1079"/>
      <c r="AH164" s="2615"/>
      <c r="AI164" s="2616"/>
      <c r="AJ164" s="2616"/>
      <c r="AK164" s="2616"/>
      <c r="AL164" s="2616"/>
      <c r="AM164" s="2616"/>
      <c r="AN164" s="2616"/>
      <c r="AO164" s="2616"/>
      <c r="AP164" s="2617"/>
      <c r="AQ164" s="799"/>
      <c r="AR164" s="2613">
        <f t="shared" si="215"/>
        <v>0</v>
      </c>
      <c r="AS164" s="2614"/>
      <c r="AT164" s="840">
        <f>+AT142</f>
        <v>0</v>
      </c>
      <c r="AU164" s="866"/>
      <c r="AV164" s="868"/>
      <c r="AW164" s="843" t="e">
        <f t="shared" si="234"/>
        <v>#DIV/0!</v>
      </c>
      <c r="AX164" s="844"/>
      <c r="AY164" s="845"/>
      <c r="AZ164" s="846"/>
      <c r="BA164" s="2615"/>
      <c r="BB164" s="2616"/>
      <c r="BC164" s="2616"/>
      <c r="BD164" s="2616"/>
      <c r="BE164" s="2616"/>
      <c r="BF164" s="2616"/>
      <c r="BG164" s="2616"/>
      <c r="BH164" s="2616"/>
      <c r="BI164" s="2617"/>
      <c r="BJ164" s="799"/>
      <c r="BK164" s="2613">
        <f t="shared" si="219"/>
        <v>0</v>
      </c>
      <c r="BL164" s="2614"/>
      <c r="BM164" s="840">
        <f>+BM142</f>
        <v>0</v>
      </c>
      <c r="BN164" s="866">
        <f>IF((AU164-AV164)=0,CRONOGRAMA!AV87+CRONOGRAMA!AZ87+CRONOGRAMA!BA87,CRONOGRAMA!AV87+CRONOGRAMA!AZ87+CRONOGRAMA!BA87+Seguimiento!AU164-Seguimiento!AV164)</f>
        <v>0</v>
      </c>
      <c r="BO164" s="868"/>
      <c r="BP164" s="843" t="e">
        <f t="shared" si="235"/>
        <v>#DIV/0!</v>
      </c>
      <c r="BQ164" s="1077"/>
      <c r="BR164" s="1078"/>
      <c r="BS164" s="1079"/>
      <c r="BT164" s="2615"/>
      <c r="BU164" s="2616"/>
      <c r="BV164" s="2616"/>
      <c r="BW164" s="2616"/>
      <c r="BX164" s="2616"/>
      <c r="BY164" s="2616"/>
      <c r="BZ164" s="2616"/>
      <c r="CA164" s="2616"/>
      <c r="CB164" s="2617"/>
      <c r="CC164" s="799"/>
      <c r="CD164" s="2620"/>
      <c r="CE164" s="2620"/>
      <c r="CF164" s="847"/>
      <c r="CG164" s="867"/>
      <c r="CH164" s="869"/>
      <c r="CI164" s="850"/>
      <c r="CJ164" s="851"/>
      <c r="CK164" s="851"/>
      <c r="CL164" s="851"/>
      <c r="CM164" s="2621"/>
      <c r="CN164" s="2621"/>
      <c r="CO164" s="2621"/>
      <c r="CP164" s="2621"/>
      <c r="CQ164" s="2621"/>
      <c r="CR164" s="2621"/>
      <c r="CS164" s="2621"/>
      <c r="CT164" s="2621"/>
      <c r="CU164" s="2621"/>
      <c r="CV164" s="799"/>
      <c r="CW164" s="2620"/>
      <c r="CX164" s="2620"/>
      <c r="CY164" s="847"/>
      <c r="CZ164" s="867"/>
      <c r="DA164" s="869"/>
      <c r="DB164" s="850"/>
      <c r="DC164" s="851"/>
      <c r="DD164" s="851"/>
      <c r="DE164" s="851"/>
      <c r="DF164" s="2621"/>
      <c r="DG164" s="2621"/>
      <c r="DH164" s="2621"/>
      <c r="DI164" s="2621"/>
      <c r="DJ164" s="2621"/>
      <c r="DK164" s="2621"/>
      <c r="DL164" s="2621"/>
      <c r="DM164" s="2621"/>
      <c r="DN164" s="2621"/>
      <c r="DO164" s="799"/>
    </row>
    <row r="165" spans="1:119" ht="0.6" customHeight="1" x14ac:dyDescent="0.2">
      <c r="A165" s="799"/>
      <c r="B165" s="2604"/>
      <c r="C165" s="2605"/>
      <c r="D165" s="2605"/>
      <c r="E165" s="2606"/>
      <c r="F165" s="2613"/>
      <c r="G165" s="2614"/>
      <c r="H165" s="840"/>
      <c r="I165" s="841"/>
      <c r="J165" s="868"/>
      <c r="K165" s="843" t="e">
        <f t="shared" si="232"/>
        <v>#DIV/0!</v>
      </c>
      <c r="L165" s="1077"/>
      <c r="M165" s="1078"/>
      <c r="N165" s="1079"/>
      <c r="O165" s="2615"/>
      <c r="P165" s="2616"/>
      <c r="Q165" s="2616"/>
      <c r="R165" s="2616"/>
      <c r="S165" s="2616"/>
      <c r="T165" s="2616"/>
      <c r="U165" s="2616"/>
      <c r="V165" s="2616"/>
      <c r="W165" s="2617"/>
      <c r="X165" s="799"/>
      <c r="Y165" s="2613">
        <f t="shared" si="211"/>
        <v>0</v>
      </c>
      <c r="Z165" s="2614"/>
      <c r="AA165" s="840">
        <f>+AA143</f>
        <v>0</v>
      </c>
      <c r="AB165" s="841">
        <f t="shared" si="230"/>
        <v>0</v>
      </c>
      <c r="AC165" s="868"/>
      <c r="AD165" s="843" t="e">
        <f t="shared" si="233"/>
        <v>#DIV/0!</v>
      </c>
      <c r="AE165" s="1077"/>
      <c r="AF165" s="1078"/>
      <c r="AG165" s="1079"/>
      <c r="AH165" s="2615"/>
      <c r="AI165" s="2616"/>
      <c r="AJ165" s="2616"/>
      <c r="AK165" s="2616"/>
      <c r="AL165" s="2616"/>
      <c r="AM165" s="2616"/>
      <c r="AN165" s="2616"/>
      <c r="AO165" s="2616"/>
      <c r="AP165" s="2617"/>
      <c r="AQ165" s="799"/>
      <c r="AR165" s="2613">
        <f t="shared" si="215"/>
        <v>0</v>
      </c>
      <c r="AS165" s="2614"/>
      <c r="AT165" s="840">
        <f>+AT143</f>
        <v>0</v>
      </c>
      <c r="AU165" s="841">
        <f t="shared" si="231"/>
        <v>0</v>
      </c>
      <c r="AV165" s="868"/>
      <c r="AW165" s="843" t="e">
        <f t="shared" si="234"/>
        <v>#DIV/0!</v>
      </c>
      <c r="AX165" s="844"/>
      <c r="AY165" s="845"/>
      <c r="AZ165" s="846"/>
      <c r="BA165" s="2615"/>
      <c r="BB165" s="2616"/>
      <c r="BC165" s="2616"/>
      <c r="BD165" s="2616"/>
      <c r="BE165" s="2616"/>
      <c r="BF165" s="2616"/>
      <c r="BG165" s="2616"/>
      <c r="BH165" s="2616"/>
      <c r="BI165" s="2617"/>
      <c r="BJ165" s="799"/>
      <c r="BK165" s="2613">
        <f t="shared" si="219"/>
        <v>0</v>
      </c>
      <c r="BL165" s="2614"/>
      <c r="BM165" s="840">
        <f>+BM143</f>
        <v>0</v>
      </c>
      <c r="BN165" s="841">
        <f>IF((AU165-AV165)=0,CRONOGRAMA!AV88+CRONOGRAMA!AZ88+CRONOGRAMA!BA88,CRONOGRAMA!AV88+CRONOGRAMA!AZ88+CRONOGRAMA!BA88+Seguimiento!AU165-Seguimiento!AV165)</f>
        <v>0</v>
      </c>
      <c r="BO165" s="868"/>
      <c r="BP165" s="843" t="e">
        <f t="shared" si="235"/>
        <v>#DIV/0!</v>
      </c>
      <c r="BQ165" s="1077"/>
      <c r="BR165" s="1078"/>
      <c r="BS165" s="1079"/>
      <c r="BT165" s="2615"/>
      <c r="BU165" s="2616"/>
      <c r="BV165" s="2616"/>
      <c r="BW165" s="2616"/>
      <c r="BX165" s="2616"/>
      <c r="BY165" s="2616"/>
      <c r="BZ165" s="2616"/>
      <c r="CA165" s="2616"/>
      <c r="CB165" s="2617"/>
      <c r="CC165" s="799"/>
      <c r="CD165" s="2620"/>
      <c r="CE165" s="2620"/>
      <c r="CF165" s="847"/>
      <c r="CG165" s="848"/>
      <c r="CH165" s="869"/>
      <c r="CI165" s="850"/>
      <c r="CJ165" s="851"/>
      <c r="CK165" s="851"/>
      <c r="CL165" s="851"/>
      <c r="CM165" s="2621"/>
      <c r="CN165" s="2621"/>
      <c r="CO165" s="2621"/>
      <c r="CP165" s="2621"/>
      <c r="CQ165" s="2621"/>
      <c r="CR165" s="2621"/>
      <c r="CS165" s="2621"/>
      <c r="CT165" s="2621"/>
      <c r="CU165" s="2621"/>
      <c r="CV165" s="799"/>
      <c r="CW165" s="2620"/>
      <c r="CX165" s="2620"/>
      <c r="CY165" s="847"/>
      <c r="CZ165" s="848"/>
      <c r="DA165" s="869"/>
      <c r="DB165" s="850"/>
      <c r="DC165" s="851"/>
      <c r="DD165" s="851"/>
      <c r="DE165" s="851"/>
      <c r="DF165" s="2621"/>
      <c r="DG165" s="2621"/>
      <c r="DH165" s="2621"/>
      <c r="DI165" s="2621"/>
      <c r="DJ165" s="2621"/>
      <c r="DK165" s="2621"/>
      <c r="DL165" s="2621"/>
      <c r="DM165" s="2621"/>
      <c r="DN165" s="2621"/>
      <c r="DO165" s="799"/>
    </row>
    <row r="166" spans="1:119" ht="0.6" customHeight="1" thickBot="1" x14ac:dyDescent="0.25">
      <c r="A166" s="799"/>
      <c r="B166" s="2604"/>
      <c r="C166" s="2605"/>
      <c r="D166" s="2605"/>
      <c r="E166" s="2606"/>
      <c r="F166" s="2630"/>
      <c r="G166" s="2631"/>
      <c r="H166" s="840"/>
      <c r="I166" s="841"/>
      <c r="J166" s="868"/>
      <c r="K166" s="843" t="e">
        <f t="shared" si="232"/>
        <v>#DIV/0!</v>
      </c>
      <c r="L166" s="1080"/>
      <c r="M166" s="1081"/>
      <c r="N166" s="1082"/>
      <c r="O166" s="2632"/>
      <c r="P166" s="2633"/>
      <c r="Q166" s="2633"/>
      <c r="R166" s="2633"/>
      <c r="S166" s="2633"/>
      <c r="T166" s="2633"/>
      <c r="U166" s="2633"/>
      <c r="V166" s="2633"/>
      <c r="W166" s="2634"/>
      <c r="X166" s="799"/>
      <c r="Y166" s="2630">
        <f t="shared" si="211"/>
        <v>0</v>
      </c>
      <c r="Z166" s="2631"/>
      <c r="AA166" s="840">
        <f>+AA144</f>
        <v>0</v>
      </c>
      <c r="AB166" s="841">
        <f t="shared" si="230"/>
        <v>0</v>
      </c>
      <c r="AC166" s="868"/>
      <c r="AD166" s="843" t="e">
        <f t="shared" si="233"/>
        <v>#DIV/0!</v>
      </c>
      <c r="AE166" s="1080"/>
      <c r="AF166" s="1081"/>
      <c r="AG166" s="1082"/>
      <c r="AH166" s="2632"/>
      <c r="AI166" s="2633"/>
      <c r="AJ166" s="2633"/>
      <c r="AK166" s="2633"/>
      <c r="AL166" s="2633"/>
      <c r="AM166" s="2633"/>
      <c r="AN166" s="2633"/>
      <c r="AO166" s="2633"/>
      <c r="AP166" s="2634"/>
      <c r="AQ166" s="799"/>
      <c r="AR166" s="2630">
        <f t="shared" si="215"/>
        <v>0</v>
      </c>
      <c r="AS166" s="2631"/>
      <c r="AT166" s="840">
        <f>+AT144</f>
        <v>0</v>
      </c>
      <c r="AU166" s="841">
        <f t="shared" si="231"/>
        <v>0</v>
      </c>
      <c r="AV166" s="868"/>
      <c r="AW166" s="843" t="e">
        <f t="shared" si="234"/>
        <v>#DIV/0!</v>
      </c>
      <c r="AX166" s="852"/>
      <c r="AY166" s="853"/>
      <c r="AZ166" s="854"/>
      <c r="BA166" s="2632"/>
      <c r="BB166" s="2633"/>
      <c r="BC166" s="2633"/>
      <c r="BD166" s="2633"/>
      <c r="BE166" s="2633"/>
      <c r="BF166" s="2633"/>
      <c r="BG166" s="2633"/>
      <c r="BH166" s="2633"/>
      <c r="BI166" s="2634"/>
      <c r="BJ166" s="799"/>
      <c r="BK166" s="2630">
        <f t="shared" si="219"/>
        <v>0</v>
      </c>
      <c r="BL166" s="2631"/>
      <c r="BM166" s="840">
        <f>+BM144</f>
        <v>0</v>
      </c>
      <c r="BN166" s="841">
        <f>IF((AU166-AV166)=0,CRONOGRAMA!AV89+CRONOGRAMA!AZ89+CRONOGRAMA!BA89,CRONOGRAMA!AV89+CRONOGRAMA!AZ89+CRONOGRAMA!BA89+Seguimiento!AU166-Seguimiento!AV166)</f>
        <v>0</v>
      </c>
      <c r="BO166" s="868"/>
      <c r="BP166" s="843" t="e">
        <f t="shared" si="235"/>
        <v>#DIV/0!</v>
      </c>
      <c r="BQ166" s="1080"/>
      <c r="BR166" s="1081"/>
      <c r="BS166" s="1082"/>
      <c r="BT166" s="2632"/>
      <c r="BU166" s="2633"/>
      <c r="BV166" s="2633"/>
      <c r="BW166" s="2633"/>
      <c r="BX166" s="2633"/>
      <c r="BY166" s="2633"/>
      <c r="BZ166" s="2633"/>
      <c r="CA166" s="2633"/>
      <c r="CB166" s="2634"/>
      <c r="CC166" s="799"/>
      <c r="CD166" s="2620"/>
      <c r="CE166" s="2620"/>
      <c r="CF166" s="847"/>
      <c r="CG166" s="848"/>
      <c r="CH166" s="869"/>
      <c r="CI166" s="850"/>
      <c r="CJ166" s="851"/>
      <c r="CK166" s="851"/>
      <c r="CL166" s="851"/>
      <c r="CM166" s="2621"/>
      <c r="CN166" s="2621"/>
      <c r="CO166" s="2621"/>
      <c r="CP166" s="2621"/>
      <c r="CQ166" s="2621"/>
      <c r="CR166" s="2621"/>
      <c r="CS166" s="2621"/>
      <c r="CT166" s="2621"/>
      <c r="CU166" s="2621"/>
      <c r="CV166" s="799"/>
      <c r="CW166" s="2620"/>
      <c r="CX166" s="2620"/>
      <c r="CY166" s="847"/>
      <c r="CZ166" s="848"/>
      <c r="DA166" s="869"/>
      <c r="DB166" s="850"/>
      <c r="DC166" s="851"/>
      <c r="DD166" s="851"/>
      <c r="DE166" s="851"/>
      <c r="DF166" s="2621"/>
      <c r="DG166" s="2621"/>
      <c r="DH166" s="2621"/>
      <c r="DI166" s="2621"/>
      <c r="DJ166" s="2621"/>
      <c r="DK166" s="2621"/>
      <c r="DL166" s="2621"/>
      <c r="DM166" s="2621"/>
      <c r="DN166" s="2621"/>
      <c r="DO166" s="799"/>
    </row>
    <row r="167" spans="1:119" ht="35.25" customHeight="1" thickTop="1" thickBot="1" x14ac:dyDescent="0.25">
      <c r="A167" s="799"/>
      <c r="B167" s="2607"/>
      <c r="C167" s="2608"/>
      <c r="D167" s="2608"/>
      <c r="E167" s="2609"/>
      <c r="F167" s="2641" t="s">
        <v>1116</v>
      </c>
      <c r="G167" s="2642"/>
      <c r="H167" s="2625">
        <f>+F146</f>
        <v>0</v>
      </c>
      <c r="I167" s="2625"/>
      <c r="J167" s="2625"/>
      <c r="K167" s="2626"/>
      <c r="L167" s="858">
        <f>K253/N253</f>
        <v>1</v>
      </c>
      <c r="M167" s="859">
        <f>L253/N253</f>
        <v>0</v>
      </c>
      <c r="N167" s="860">
        <f>M253/N253</f>
        <v>0</v>
      </c>
      <c r="O167" s="2627"/>
      <c r="P167" s="2628"/>
      <c r="Q167" s="2628"/>
      <c r="R167" s="2628"/>
      <c r="S167" s="2628"/>
      <c r="T167" s="2628"/>
      <c r="U167" s="2628"/>
      <c r="V167" s="2628"/>
      <c r="W167" s="2629"/>
      <c r="X167" s="799"/>
      <c r="Y167" s="2641" t="s">
        <v>1116</v>
      </c>
      <c r="Z167" s="2642"/>
      <c r="AA167" s="2625">
        <f>+Y146</f>
        <v>0</v>
      </c>
      <c r="AB167" s="2625"/>
      <c r="AC167" s="2625"/>
      <c r="AD167" s="2626"/>
      <c r="AE167" s="858">
        <f>AD253/AG253</f>
        <v>1</v>
      </c>
      <c r="AF167" s="859">
        <f>AE253/AG253</f>
        <v>0</v>
      </c>
      <c r="AG167" s="860">
        <f>AF253/AG253</f>
        <v>0</v>
      </c>
      <c r="AH167" s="2627"/>
      <c r="AI167" s="2628"/>
      <c r="AJ167" s="2628"/>
      <c r="AK167" s="2628"/>
      <c r="AL167" s="2628"/>
      <c r="AM167" s="2628"/>
      <c r="AN167" s="2628"/>
      <c r="AO167" s="2628"/>
      <c r="AP167" s="2629"/>
      <c r="AQ167" s="799"/>
      <c r="AR167" s="2641" t="s">
        <v>1116</v>
      </c>
      <c r="AS167" s="2642"/>
      <c r="AT167" s="2625">
        <f>+AR146</f>
        <v>0</v>
      </c>
      <c r="AU167" s="2625"/>
      <c r="AV167" s="2625"/>
      <c r="AW167" s="2626"/>
      <c r="AX167" s="858">
        <f>AW253/AZ253</f>
        <v>1</v>
      </c>
      <c r="AY167" s="859">
        <f>AX253/AZ253</f>
        <v>0</v>
      </c>
      <c r="AZ167" s="860">
        <f>AY253/AZ253</f>
        <v>0</v>
      </c>
      <c r="BA167" s="2627"/>
      <c r="BB167" s="2628"/>
      <c r="BC167" s="2628"/>
      <c r="BD167" s="2628"/>
      <c r="BE167" s="2628"/>
      <c r="BF167" s="2628"/>
      <c r="BG167" s="2628"/>
      <c r="BH167" s="2628"/>
      <c r="BI167" s="2629"/>
      <c r="BJ167" s="799"/>
      <c r="BK167" s="2641" t="s">
        <v>1116</v>
      </c>
      <c r="BL167" s="2642"/>
      <c r="BM167" s="2625">
        <f>+BK146</f>
        <v>0</v>
      </c>
      <c r="BN167" s="2625"/>
      <c r="BO167" s="2625"/>
      <c r="BP167" s="2626"/>
      <c r="BQ167" s="858">
        <f>BP253/BS253</f>
        <v>1</v>
      </c>
      <c r="BR167" s="859">
        <f>BQ253/BS253</f>
        <v>0</v>
      </c>
      <c r="BS167" s="860">
        <f>BR253/BS253</f>
        <v>0</v>
      </c>
      <c r="BT167" s="2627"/>
      <c r="BU167" s="2628"/>
      <c r="BV167" s="2628"/>
      <c r="BW167" s="2628"/>
      <c r="BX167" s="2628"/>
      <c r="BY167" s="2628"/>
      <c r="BZ167" s="2628"/>
      <c r="CA167" s="2628"/>
      <c r="CB167" s="2629"/>
      <c r="CC167" s="799"/>
      <c r="CD167" s="2638"/>
      <c r="CE167" s="2638"/>
      <c r="CF167" s="2639"/>
      <c r="CG167" s="2639"/>
      <c r="CH167" s="2639"/>
      <c r="CI167" s="2639"/>
      <c r="CJ167" s="861"/>
      <c r="CK167" s="861"/>
      <c r="CL167" s="861"/>
      <c r="CM167" s="2640"/>
      <c r="CN167" s="2640"/>
      <c r="CO167" s="2640"/>
      <c r="CP167" s="2640"/>
      <c r="CQ167" s="2640"/>
      <c r="CR167" s="2640"/>
      <c r="CS167" s="2640"/>
      <c r="CT167" s="2640"/>
      <c r="CU167" s="2640"/>
      <c r="CV167" s="799"/>
      <c r="CW167" s="2638"/>
      <c r="CX167" s="2638"/>
      <c r="CY167" s="2639"/>
      <c r="CZ167" s="2639"/>
      <c r="DA167" s="2639"/>
      <c r="DB167" s="2639"/>
      <c r="DC167" s="861"/>
      <c r="DD167" s="861"/>
      <c r="DE167" s="861"/>
      <c r="DF167" s="2640"/>
      <c r="DG167" s="2640"/>
      <c r="DH167" s="2640"/>
      <c r="DI167" s="2640"/>
      <c r="DJ167" s="2640"/>
      <c r="DK167" s="2640"/>
      <c r="DL167" s="2640"/>
      <c r="DM167" s="2640"/>
      <c r="DN167" s="2640"/>
      <c r="DO167" s="799"/>
    </row>
    <row r="168" spans="1:119" ht="12.75" customHeight="1" x14ac:dyDescent="0.2">
      <c r="A168" s="799"/>
      <c r="B168" s="2601" t="s">
        <v>1325</v>
      </c>
      <c r="C168" s="2602"/>
      <c r="D168" s="2602"/>
      <c r="E168" s="2603"/>
      <c r="F168" s="2644" t="str">
        <f>OBJETIVOS!D32</f>
        <v>Aislamiento con material vegetal</v>
      </c>
      <c r="G168" s="2644"/>
      <c r="H168" s="2644"/>
      <c r="I168" s="2644"/>
      <c r="J168" s="2644"/>
      <c r="K168" s="2644"/>
      <c r="L168" s="2644"/>
      <c r="M168" s="2644"/>
      <c r="N168" s="2644"/>
      <c r="O168" s="2644"/>
      <c r="P168" s="2644"/>
      <c r="Q168" s="2644"/>
      <c r="R168" s="2644"/>
      <c r="S168" s="2644"/>
      <c r="T168" s="2644"/>
      <c r="U168" s="2644"/>
      <c r="V168" s="2644"/>
      <c r="W168" s="2645"/>
      <c r="X168" s="799"/>
      <c r="Y168" s="2644" t="str">
        <f>F168</f>
        <v>Aislamiento con material vegetal</v>
      </c>
      <c r="Z168" s="2644"/>
      <c r="AA168" s="2644"/>
      <c r="AB168" s="2644"/>
      <c r="AC168" s="2644"/>
      <c r="AD168" s="2644"/>
      <c r="AE168" s="2644"/>
      <c r="AF168" s="2644"/>
      <c r="AG168" s="2644"/>
      <c r="AH168" s="2644"/>
      <c r="AI168" s="2644"/>
      <c r="AJ168" s="2644"/>
      <c r="AK168" s="2644"/>
      <c r="AL168" s="2644"/>
      <c r="AM168" s="2644"/>
      <c r="AN168" s="2644"/>
      <c r="AO168" s="2644"/>
      <c r="AP168" s="2645"/>
      <c r="AQ168" s="799"/>
      <c r="AR168" s="2644" t="str">
        <f>Y168</f>
        <v>Aislamiento con material vegetal</v>
      </c>
      <c r="AS168" s="2644"/>
      <c r="AT168" s="2644"/>
      <c r="AU168" s="2644"/>
      <c r="AV168" s="2644"/>
      <c r="AW168" s="2644"/>
      <c r="AX168" s="2644"/>
      <c r="AY168" s="2644"/>
      <c r="AZ168" s="2644"/>
      <c r="BA168" s="2644"/>
      <c r="BB168" s="2644"/>
      <c r="BC168" s="2644"/>
      <c r="BD168" s="2644"/>
      <c r="BE168" s="2644"/>
      <c r="BF168" s="2644"/>
      <c r="BG168" s="2644"/>
      <c r="BH168" s="2644"/>
      <c r="BI168" s="2645"/>
      <c r="BJ168" s="799"/>
      <c r="BK168" s="2644" t="str">
        <f>AR168</f>
        <v>Aislamiento con material vegetal</v>
      </c>
      <c r="BL168" s="2644"/>
      <c r="BM168" s="2644"/>
      <c r="BN168" s="2644"/>
      <c r="BO168" s="2644"/>
      <c r="BP168" s="2644"/>
      <c r="BQ168" s="2644"/>
      <c r="BR168" s="2644"/>
      <c r="BS168" s="2644"/>
      <c r="BT168" s="2644"/>
      <c r="BU168" s="2644"/>
      <c r="BV168" s="2644"/>
      <c r="BW168" s="2644"/>
      <c r="BX168" s="2644"/>
      <c r="BY168" s="2644"/>
      <c r="BZ168" s="2644"/>
      <c r="CA168" s="2644"/>
      <c r="CB168" s="2645"/>
      <c r="CC168" s="799"/>
      <c r="CD168" s="2597"/>
      <c r="CE168" s="2597"/>
      <c r="CF168" s="2597"/>
      <c r="CG168" s="2597"/>
      <c r="CH168" s="2597"/>
      <c r="CI168" s="2597"/>
      <c r="CJ168" s="2597"/>
      <c r="CK168" s="2597"/>
      <c r="CL168" s="2597"/>
      <c r="CM168" s="2597"/>
      <c r="CN168" s="2597"/>
      <c r="CO168" s="2597"/>
      <c r="CP168" s="2597"/>
      <c r="CQ168" s="2597"/>
      <c r="CR168" s="2597"/>
      <c r="CS168" s="2597"/>
      <c r="CT168" s="2597"/>
      <c r="CU168" s="2597"/>
      <c r="CV168" s="799"/>
      <c r="CW168" s="2597"/>
      <c r="CX168" s="2597"/>
      <c r="CY168" s="2597"/>
      <c r="CZ168" s="2597"/>
      <c r="DA168" s="2597"/>
      <c r="DB168" s="2597"/>
      <c r="DC168" s="2597"/>
      <c r="DD168" s="2597"/>
      <c r="DE168" s="2597"/>
      <c r="DF168" s="2597"/>
      <c r="DG168" s="2597"/>
      <c r="DH168" s="2597"/>
      <c r="DI168" s="2597"/>
      <c r="DJ168" s="2597"/>
      <c r="DK168" s="2597"/>
      <c r="DL168" s="2597"/>
      <c r="DM168" s="2597"/>
      <c r="DN168" s="2597"/>
      <c r="DO168" s="799"/>
    </row>
    <row r="169" spans="1:119" ht="12.75" customHeight="1" x14ac:dyDescent="0.2">
      <c r="A169" s="799"/>
      <c r="B169" s="2604"/>
      <c r="C169" s="2605"/>
      <c r="D169" s="2605"/>
      <c r="E169" s="2606"/>
      <c r="F169" s="2649" t="str">
        <f>CRONOGRAMA!B75</f>
        <v>12. Ahoyado</v>
      </c>
      <c r="G169" s="2614"/>
      <c r="H169" s="840" t="str">
        <f>CRONOGRAMA!C75</f>
        <v>Has</v>
      </c>
      <c r="I169" s="872">
        <f>+CRONOGRAMA!E75+CRONOGRAMA!I75+CRONOGRAMA!M75</f>
        <v>0</v>
      </c>
      <c r="J169" s="868">
        <v>0</v>
      </c>
      <c r="K169" s="843" t="e">
        <f>J169/I169</f>
        <v>#DIV/0!</v>
      </c>
      <c r="L169" s="1077" t="str">
        <f t="shared" ref="L169:L170" si="236">+IF(I169=J169,"x",0)</f>
        <v>x</v>
      </c>
      <c r="M169" s="1078">
        <f t="shared" ref="M169:M170" si="237">+IF(L169="x",0,IF(J169&gt;0,"x",0))</f>
        <v>0</v>
      </c>
      <c r="N169" s="1079">
        <f t="shared" ref="N169:N170" si="238">+IF(L169="x",0,IF(M169="x",0,"x"))</f>
        <v>0</v>
      </c>
      <c r="O169" s="2615"/>
      <c r="P169" s="2616"/>
      <c r="Q169" s="2616"/>
      <c r="R169" s="2616"/>
      <c r="S169" s="2616"/>
      <c r="T169" s="2616"/>
      <c r="U169" s="2616"/>
      <c r="V169" s="2616"/>
      <c r="W169" s="2617"/>
      <c r="X169" s="799"/>
      <c r="Y169" s="2649" t="str">
        <f>F169</f>
        <v>12. Ahoyado</v>
      </c>
      <c r="Z169" s="2614"/>
      <c r="AA169" s="840" t="str">
        <f>H169</f>
        <v>Has</v>
      </c>
      <c r="AB169" s="872">
        <f>IF((I169-J169)=0,CRONOGRAMA!Q75+CRONOGRAMA!U75+CRONOGRAMA!Y75,CRONOGRAMA!Q75+CRONOGRAMA!U75+CRONOGRAMA!Y75+Seguimiento!I169-Seguimiento!J169)</f>
        <v>0</v>
      </c>
      <c r="AC169" s="868"/>
      <c r="AD169" s="843" t="e">
        <f>AC169/AB169</f>
        <v>#DIV/0!</v>
      </c>
      <c r="AE169" s="1077" t="str">
        <f t="shared" ref="AE169:AE170" si="239">+IF(AB169=AC169,"x",0)</f>
        <v>x</v>
      </c>
      <c r="AF169" s="1078">
        <f t="shared" ref="AF169:AF170" si="240">+IF(AE169="x",0,IF(AC169&gt;0,"x",0))</f>
        <v>0</v>
      </c>
      <c r="AG169" s="1079">
        <f t="shared" ref="AG169:AG170" si="241">+IF(AE169="x",0,IF(AF169="x",0,"x"))</f>
        <v>0</v>
      </c>
      <c r="AH169" s="2615"/>
      <c r="AI169" s="2616"/>
      <c r="AJ169" s="2616"/>
      <c r="AK169" s="2616"/>
      <c r="AL169" s="2616"/>
      <c r="AM169" s="2616"/>
      <c r="AN169" s="2616"/>
      <c r="AO169" s="2616"/>
      <c r="AP169" s="2617"/>
      <c r="AQ169" s="799"/>
      <c r="AR169" s="2649" t="str">
        <f>Y169</f>
        <v>12. Ahoyado</v>
      </c>
      <c r="AS169" s="2614"/>
      <c r="AT169" s="840" t="str">
        <f>AA169</f>
        <v>Has</v>
      </c>
      <c r="AU169" s="872">
        <f>IF((AB169-AC169)=0,CRONOGRAMA!AC75+CRONOGRAMA!AG75+CRONOGRAMA!AK75,CRONOGRAMA!AC75+CRONOGRAMA!AG75+CRONOGRAMA!AK75+Seguimiento!AB169-Seguimiento!AC169)</f>
        <v>0</v>
      </c>
      <c r="AV169" s="868"/>
      <c r="AW169" s="843" t="e">
        <f>AV169/AU169</f>
        <v>#DIV/0!</v>
      </c>
      <c r="AX169" s="1077" t="str">
        <f t="shared" ref="AX169:AX170" si="242">+IF(AU169=AV169,"x",0)</f>
        <v>x</v>
      </c>
      <c r="AY169" s="1078">
        <f t="shared" ref="AY169:AY170" si="243">+IF(AX169="x",0,IF(AV169&gt;0,"x",0))</f>
        <v>0</v>
      </c>
      <c r="AZ169" s="1079">
        <f t="shared" ref="AZ169:AZ170" si="244">+IF(AX169="x",0,IF(AY169="x",0,"x"))</f>
        <v>0</v>
      </c>
      <c r="BA169" s="2615"/>
      <c r="BB169" s="2616"/>
      <c r="BC169" s="2616"/>
      <c r="BD169" s="2616"/>
      <c r="BE169" s="2616"/>
      <c r="BF169" s="2616"/>
      <c r="BG169" s="2616"/>
      <c r="BH169" s="2616"/>
      <c r="BI169" s="2617"/>
      <c r="BJ169" s="799"/>
      <c r="BK169" s="2649" t="str">
        <f>AR169</f>
        <v>12. Ahoyado</v>
      </c>
      <c r="BL169" s="2614"/>
      <c r="BM169" s="840" t="str">
        <f>AT169</f>
        <v>Has</v>
      </c>
      <c r="BN169" s="872">
        <f>IF((AU169-AV169)=0,CRONOGRAMA!AO75+CRONOGRAMA!AS75+CRONOGRAMA!AW75,CRONOGRAMA!AO75+CRONOGRAMA!AS75+CRONOGRAMA!AW75+AU169-AV169)</f>
        <v>0</v>
      </c>
      <c r="BO169" s="868"/>
      <c r="BP169" s="843" t="e">
        <f>BO169/BN169</f>
        <v>#DIV/0!</v>
      </c>
      <c r="BQ169" s="1077" t="str">
        <f t="shared" ref="BQ169:BQ170" si="245">+IF(BN169=BO169,"x",0)</f>
        <v>x</v>
      </c>
      <c r="BR169" s="1078">
        <f t="shared" ref="BR169:BR170" si="246">+IF(BQ169="x",0,IF(BO169&gt;0,"x",0))</f>
        <v>0</v>
      </c>
      <c r="BS169" s="1079">
        <f t="shared" ref="BS169:BS170" si="247">+IF(BQ169="x",0,IF(BR169="x",0,"x"))</f>
        <v>0</v>
      </c>
      <c r="BT169" s="2615"/>
      <c r="BU169" s="2616"/>
      <c r="BV169" s="2616"/>
      <c r="BW169" s="2616"/>
      <c r="BX169" s="2616"/>
      <c r="BY169" s="2616"/>
      <c r="BZ169" s="2616"/>
      <c r="CA169" s="2616"/>
      <c r="CB169" s="2617"/>
      <c r="CC169" s="799"/>
      <c r="CD169" s="2620"/>
      <c r="CE169" s="2620"/>
      <c r="CF169" s="847"/>
      <c r="CG169" s="873"/>
      <c r="CH169" s="869"/>
      <c r="CI169" s="850"/>
      <c r="CJ169" s="851"/>
      <c r="CK169" s="851"/>
      <c r="CL169" s="851"/>
      <c r="CM169" s="2621"/>
      <c r="CN169" s="2621"/>
      <c r="CO169" s="2621"/>
      <c r="CP169" s="2621"/>
      <c r="CQ169" s="2621"/>
      <c r="CR169" s="2621"/>
      <c r="CS169" s="2621"/>
      <c r="CT169" s="2621"/>
      <c r="CU169" s="2621"/>
      <c r="CV169" s="799"/>
      <c r="CW169" s="2620"/>
      <c r="CX169" s="2620"/>
      <c r="CY169" s="847"/>
      <c r="CZ169" s="873"/>
      <c r="DA169" s="869"/>
      <c r="DB169" s="850"/>
      <c r="DC169" s="851"/>
      <c r="DD169" s="851"/>
      <c r="DE169" s="851"/>
      <c r="DF169" s="2621"/>
      <c r="DG169" s="2621"/>
      <c r="DH169" s="2621"/>
      <c r="DI169" s="2621"/>
      <c r="DJ169" s="2621"/>
      <c r="DK169" s="2621"/>
      <c r="DL169" s="2621"/>
      <c r="DM169" s="2621"/>
      <c r="DN169" s="2621"/>
      <c r="DO169" s="799"/>
    </row>
    <row r="170" spans="1:119" ht="12.75" customHeight="1" x14ac:dyDescent="0.2">
      <c r="A170" s="799"/>
      <c r="B170" s="2604"/>
      <c r="C170" s="2605"/>
      <c r="D170" s="2605"/>
      <c r="E170" s="2606"/>
      <c r="F170" s="2649" t="str">
        <f>CRONOGRAMA!B76</f>
        <v>13. Hincado, templado y grapado</v>
      </c>
      <c r="G170" s="2614"/>
      <c r="H170" s="840" t="str">
        <f>CRONOGRAMA!C76</f>
        <v>Has</v>
      </c>
      <c r="I170" s="872">
        <f>+CRONOGRAMA!E76+CRONOGRAMA!I76+CRONOGRAMA!M76</f>
        <v>0</v>
      </c>
      <c r="J170" s="868">
        <v>0</v>
      </c>
      <c r="K170" s="843" t="e">
        <f>J170/I170</f>
        <v>#DIV/0!</v>
      </c>
      <c r="L170" s="1077" t="str">
        <f t="shared" si="236"/>
        <v>x</v>
      </c>
      <c r="M170" s="1078">
        <f t="shared" si="237"/>
        <v>0</v>
      </c>
      <c r="N170" s="1079">
        <f t="shared" si="238"/>
        <v>0</v>
      </c>
      <c r="O170" s="2615"/>
      <c r="P170" s="2616"/>
      <c r="Q170" s="2616"/>
      <c r="R170" s="2616"/>
      <c r="S170" s="2616"/>
      <c r="T170" s="2616"/>
      <c r="U170" s="2616"/>
      <c r="V170" s="2616"/>
      <c r="W170" s="2617"/>
      <c r="X170" s="799"/>
      <c r="Y170" s="2649" t="str">
        <f t="shared" ref="Y170:Y175" si="248">F170</f>
        <v>13. Hincado, templado y grapado</v>
      </c>
      <c r="Z170" s="2614"/>
      <c r="AA170" s="840" t="str">
        <f t="shared" ref="AA170:AA175" si="249">H170</f>
        <v>Has</v>
      </c>
      <c r="AB170" s="872">
        <f>IF((I170-J170)=0,CRONOGRAMA!Q76+CRONOGRAMA!U76+CRONOGRAMA!Y76,CRONOGRAMA!Q76+CRONOGRAMA!U76+CRONOGRAMA!Y76+Seguimiento!I170-Seguimiento!J170)</f>
        <v>0</v>
      </c>
      <c r="AC170" s="868"/>
      <c r="AD170" s="843" t="e">
        <f>AC170/AB170</f>
        <v>#DIV/0!</v>
      </c>
      <c r="AE170" s="1077" t="str">
        <f t="shared" si="239"/>
        <v>x</v>
      </c>
      <c r="AF170" s="1078">
        <f t="shared" si="240"/>
        <v>0</v>
      </c>
      <c r="AG170" s="1079">
        <f t="shared" si="241"/>
        <v>0</v>
      </c>
      <c r="AH170" s="2615"/>
      <c r="AI170" s="2616"/>
      <c r="AJ170" s="2616"/>
      <c r="AK170" s="2616"/>
      <c r="AL170" s="2616"/>
      <c r="AM170" s="2616"/>
      <c r="AN170" s="2616"/>
      <c r="AO170" s="2616"/>
      <c r="AP170" s="2617"/>
      <c r="AQ170" s="799"/>
      <c r="AR170" s="2649" t="str">
        <f t="shared" ref="AR170:AR175" si="250">Y170</f>
        <v>13. Hincado, templado y grapado</v>
      </c>
      <c r="AS170" s="2614"/>
      <c r="AT170" s="840" t="str">
        <f t="shared" ref="AT170:AT175" si="251">AA170</f>
        <v>Has</v>
      </c>
      <c r="AU170" s="872">
        <f>IF((AB170-AC170)=0,CRONOGRAMA!AC76+CRONOGRAMA!AG76+CRONOGRAMA!AK76,CRONOGRAMA!AC76+CRONOGRAMA!AG76+CRONOGRAMA!AK76+Seguimiento!AB170-Seguimiento!AC170)</f>
        <v>0</v>
      </c>
      <c r="AV170" s="868"/>
      <c r="AW170" s="843" t="e">
        <f>AV170/AU170</f>
        <v>#DIV/0!</v>
      </c>
      <c r="AX170" s="1077" t="str">
        <f t="shared" si="242"/>
        <v>x</v>
      </c>
      <c r="AY170" s="1078">
        <f t="shared" si="243"/>
        <v>0</v>
      </c>
      <c r="AZ170" s="1079">
        <f t="shared" si="244"/>
        <v>0</v>
      </c>
      <c r="BA170" s="2615"/>
      <c r="BB170" s="2616"/>
      <c r="BC170" s="2616"/>
      <c r="BD170" s="2616"/>
      <c r="BE170" s="2616"/>
      <c r="BF170" s="2616"/>
      <c r="BG170" s="2616"/>
      <c r="BH170" s="2616"/>
      <c r="BI170" s="2617"/>
      <c r="BJ170" s="799"/>
      <c r="BK170" s="2649" t="str">
        <f t="shared" ref="BK170:BK175" si="252">AR170</f>
        <v>13. Hincado, templado y grapado</v>
      </c>
      <c r="BL170" s="2614"/>
      <c r="BM170" s="840" t="str">
        <f t="shared" ref="BM170:BM175" si="253">AT170</f>
        <v>Has</v>
      </c>
      <c r="BN170" s="872">
        <f>IF((AU170-AV170)=0,CRONOGRAMA!AO76+CRONOGRAMA!AS76+CRONOGRAMA!AW76,CRONOGRAMA!AO76+CRONOGRAMA!AS76+CRONOGRAMA!AW76+AU170-AV170)</f>
        <v>0</v>
      </c>
      <c r="BO170" s="868"/>
      <c r="BP170" s="843" t="e">
        <f>BO170/BN170</f>
        <v>#DIV/0!</v>
      </c>
      <c r="BQ170" s="1077" t="str">
        <f t="shared" si="245"/>
        <v>x</v>
      </c>
      <c r="BR170" s="1078">
        <f t="shared" si="246"/>
        <v>0</v>
      </c>
      <c r="BS170" s="1079">
        <f t="shared" si="247"/>
        <v>0</v>
      </c>
      <c r="BT170" s="2615"/>
      <c r="BU170" s="2616"/>
      <c r="BV170" s="2616"/>
      <c r="BW170" s="2616"/>
      <c r="BX170" s="2616"/>
      <c r="BY170" s="2616"/>
      <c r="BZ170" s="2616"/>
      <c r="CA170" s="2616"/>
      <c r="CB170" s="2617"/>
      <c r="CC170" s="799"/>
      <c r="CD170" s="2620"/>
      <c r="CE170" s="2620"/>
      <c r="CF170" s="847"/>
      <c r="CG170" s="873"/>
      <c r="CH170" s="869"/>
      <c r="CI170" s="850"/>
      <c r="CJ170" s="851"/>
      <c r="CK170" s="851"/>
      <c r="CL170" s="851"/>
      <c r="CM170" s="2621"/>
      <c r="CN170" s="2621"/>
      <c r="CO170" s="2621"/>
      <c r="CP170" s="2621"/>
      <c r="CQ170" s="2621"/>
      <c r="CR170" s="2621"/>
      <c r="CS170" s="2621"/>
      <c r="CT170" s="2621"/>
      <c r="CU170" s="2621"/>
      <c r="CV170" s="799"/>
      <c r="CW170" s="2620"/>
      <c r="CX170" s="2620"/>
      <c r="CY170" s="847"/>
      <c r="CZ170" s="873"/>
      <c r="DA170" s="869"/>
      <c r="DB170" s="850"/>
      <c r="DC170" s="851"/>
      <c r="DD170" s="851"/>
      <c r="DE170" s="851"/>
      <c r="DF170" s="2621"/>
      <c r="DG170" s="2621"/>
      <c r="DH170" s="2621"/>
      <c r="DI170" s="2621"/>
      <c r="DJ170" s="2621"/>
      <c r="DK170" s="2621"/>
      <c r="DL170" s="2621"/>
      <c r="DM170" s="2621"/>
      <c r="DN170" s="2621"/>
      <c r="DO170" s="799"/>
    </row>
    <row r="171" spans="1:119" ht="12.75" customHeight="1" x14ac:dyDescent="0.2">
      <c r="A171" s="799"/>
      <c r="B171" s="2604"/>
      <c r="C171" s="2605"/>
      <c r="D171" s="2605"/>
      <c r="E171" s="2606"/>
      <c r="F171" s="2649" t="str">
        <f>CRONOGRAMA!B77</f>
        <v>14. Transporte Mayor y Menor</v>
      </c>
      <c r="G171" s="2614"/>
      <c r="H171" s="2650"/>
      <c r="I171" s="2651"/>
      <c r="J171" s="2651"/>
      <c r="K171" s="2651"/>
      <c r="L171" s="2651"/>
      <c r="M171" s="2651"/>
      <c r="N171" s="2651"/>
      <c r="O171" s="2651"/>
      <c r="P171" s="2651"/>
      <c r="Q171" s="2651"/>
      <c r="R171" s="2651"/>
      <c r="S171" s="2651"/>
      <c r="T171" s="2651"/>
      <c r="U171" s="2651"/>
      <c r="V171" s="2651"/>
      <c r="W171" s="2652"/>
      <c r="X171" s="799"/>
      <c r="Y171" s="2649" t="str">
        <f t="shared" si="248"/>
        <v>14. Transporte Mayor y Menor</v>
      </c>
      <c r="Z171" s="2614"/>
      <c r="AA171" s="2650"/>
      <c r="AB171" s="2651"/>
      <c r="AC171" s="2651"/>
      <c r="AD171" s="2651"/>
      <c r="AE171" s="2651"/>
      <c r="AF171" s="2651"/>
      <c r="AG171" s="2651"/>
      <c r="AH171" s="2651"/>
      <c r="AI171" s="2651"/>
      <c r="AJ171" s="2651"/>
      <c r="AK171" s="2651"/>
      <c r="AL171" s="2651"/>
      <c r="AM171" s="2651"/>
      <c r="AN171" s="2651"/>
      <c r="AO171" s="2651"/>
      <c r="AP171" s="2652"/>
      <c r="AQ171" s="799"/>
      <c r="AR171" s="2649" t="str">
        <f t="shared" si="250"/>
        <v>14. Transporte Mayor y Menor</v>
      </c>
      <c r="AS171" s="2614"/>
      <c r="AT171" s="2650"/>
      <c r="AU171" s="2651"/>
      <c r="AV171" s="2651"/>
      <c r="AW171" s="2651"/>
      <c r="AX171" s="2651"/>
      <c r="AY171" s="2651"/>
      <c r="AZ171" s="2651"/>
      <c r="BA171" s="2651"/>
      <c r="BB171" s="2651"/>
      <c r="BC171" s="2651"/>
      <c r="BD171" s="2651"/>
      <c r="BE171" s="2651"/>
      <c r="BF171" s="2651"/>
      <c r="BG171" s="2651"/>
      <c r="BH171" s="2651"/>
      <c r="BI171" s="2652"/>
      <c r="BJ171" s="799"/>
      <c r="BK171" s="2649" t="str">
        <f t="shared" si="252"/>
        <v>14. Transporte Mayor y Menor</v>
      </c>
      <c r="BL171" s="2614"/>
      <c r="BM171" s="2650"/>
      <c r="BN171" s="2651"/>
      <c r="BO171" s="2651"/>
      <c r="BP171" s="2651"/>
      <c r="BQ171" s="2651"/>
      <c r="BR171" s="2651"/>
      <c r="BS171" s="2651"/>
      <c r="BT171" s="2651"/>
      <c r="BU171" s="2651"/>
      <c r="BV171" s="2651"/>
      <c r="BW171" s="2651"/>
      <c r="BX171" s="2651"/>
      <c r="BY171" s="2651"/>
      <c r="BZ171" s="2651"/>
      <c r="CA171" s="2651"/>
      <c r="CB171" s="2652"/>
      <c r="CC171" s="799"/>
      <c r="CD171" s="2620"/>
      <c r="CE171" s="2620"/>
      <c r="CF171" s="847"/>
      <c r="CG171" s="873"/>
      <c r="CH171" s="869"/>
      <c r="CI171" s="850"/>
      <c r="CJ171" s="851"/>
      <c r="CK171" s="851"/>
      <c r="CL171" s="851"/>
      <c r="CM171" s="2621"/>
      <c r="CN171" s="2621"/>
      <c r="CO171" s="2621"/>
      <c r="CP171" s="2621"/>
      <c r="CQ171" s="2621"/>
      <c r="CR171" s="2621"/>
      <c r="CS171" s="2621"/>
      <c r="CT171" s="2621"/>
      <c r="CU171" s="2621"/>
      <c r="CV171" s="799"/>
      <c r="CW171" s="2620"/>
      <c r="CX171" s="2620"/>
      <c r="CY171" s="847"/>
      <c r="CZ171" s="873"/>
      <c r="DA171" s="869"/>
      <c r="DB171" s="850"/>
      <c r="DC171" s="851"/>
      <c r="DD171" s="851"/>
      <c r="DE171" s="851"/>
      <c r="DF171" s="2621"/>
      <c r="DG171" s="2621"/>
      <c r="DH171" s="2621"/>
      <c r="DI171" s="2621"/>
      <c r="DJ171" s="2621"/>
      <c r="DK171" s="2621"/>
      <c r="DL171" s="2621"/>
      <c r="DM171" s="2621"/>
      <c r="DN171" s="2621"/>
      <c r="DO171" s="799"/>
    </row>
    <row r="172" spans="1:119" ht="12.75" customHeight="1" x14ac:dyDescent="0.2">
      <c r="A172" s="799"/>
      <c r="B172" s="2604"/>
      <c r="C172" s="2605"/>
      <c r="D172" s="2605"/>
      <c r="E172" s="2606"/>
      <c r="F172" s="2649" t="str">
        <f>CRONOGRAMA!B78</f>
        <v xml:space="preserve">        * Postes y pie amigos</v>
      </c>
      <c r="G172" s="2614"/>
      <c r="H172" s="840" t="str">
        <f>CRONOGRAMA!C78</f>
        <v>Postes</v>
      </c>
      <c r="I172" s="872">
        <f>+CRONOGRAMA!E78+CRONOGRAMA!I78+CRONOGRAMA!M78</f>
        <v>0</v>
      </c>
      <c r="J172" s="868">
        <v>0</v>
      </c>
      <c r="K172" s="843" t="e">
        <f>J172/I172</f>
        <v>#DIV/0!</v>
      </c>
      <c r="L172" s="1077" t="str">
        <f t="shared" ref="L172:L175" si="254">+IF(I172=J172,"x",0)</f>
        <v>x</v>
      </c>
      <c r="M172" s="1078">
        <f t="shared" ref="M172:M175" si="255">+IF(L172="x",0,IF(J172&gt;0,"x",0))</f>
        <v>0</v>
      </c>
      <c r="N172" s="1079">
        <f t="shared" ref="N172:N175" si="256">+IF(L172="x",0,IF(M172="x",0,"x"))</f>
        <v>0</v>
      </c>
      <c r="O172" s="2615"/>
      <c r="P172" s="2616"/>
      <c r="Q172" s="2616"/>
      <c r="R172" s="2616"/>
      <c r="S172" s="2616"/>
      <c r="T172" s="2616"/>
      <c r="U172" s="2616"/>
      <c r="V172" s="2616"/>
      <c r="W172" s="2617"/>
      <c r="X172" s="799"/>
      <c r="Y172" s="2649" t="str">
        <f t="shared" si="248"/>
        <v xml:space="preserve">        * Postes y pie amigos</v>
      </c>
      <c r="Z172" s="2614"/>
      <c r="AA172" s="840" t="str">
        <f t="shared" si="249"/>
        <v>Postes</v>
      </c>
      <c r="AB172" s="872">
        <f>IF((I172-J172)=0,CRONOGRAMA!Q78+CRONOGRAMA!U78+CRONOGRAMA!Y78,CRONOGRAMA!Q78+CRONOGRAMA!U78+CRONOGRAMA!Y78+Seguimiento!I172-Seguimiento!J172)</f>
        <v>0</v>
      </c>
      <c r="AC172" s="868"/>
      <c r="AD172" s="843" t="e">
        <f>AC172/AB172</f>
        <v>#DIV/0!</v>
      </c>
      <c r="AE172" s="1077" t="str">
        <f t="shared" ref="AE172:AE175" si="257">+IF(AB172=AC172,"x",0)</f>
        <v>x</v>
      </c>
      <c r="AF172" s="1078">
        <f t="shared" ref="AF172:AF175" si="258">+IF(AE172="x",0,IF(AC172&gt;0,"x",0))</f>
        <v>0</v>
      </c>
      <c r="AG172" s="1079">
        <f t="shared" ref="AG172:AG175" si="259">+IF(AE172="x",0,IF(AF172="x",0,"x"))</f>
        <v>0</v>
      </c>
      <c r="AH172" s="2615"/>
      <c r="AI172" s="2616"/>
      <c r="AJ172" s="2616"/>
      <c r="AK172" s="2616"/>
      <c r="AL172" s="2616"/>
      <c r="AM172" s="2616"/>
      <c r="AN172" s="2616"/>
      <c r="AO172" s="2616"/>
      <c r="AP172" s="2617"/>
      <c r="AQ172" s="799"/>
      <c r="AR172" s="2649" t="str">
        <f t="shared" si="250"/>
        <v xml:space="preserve">        * Postes y pie amigos</v>
      </c>
      <c r="AS172" s="2614"/>
      <c r="AT172" s="840" t="str">
        <f t="shared" si="251"/>
        <v>Postes</v>
      </c>
      <c r="AU172" s="872">
        <f>IF((AB172-AC172)=0,CRONOGRAMA!AC78+CRONOGRAMA!AG78+CRONOGRAMA!AK78,CRONOGRAMA!AC78+CRONOGRAMA!AG78+CRONOGRAMA!AK78+Seguimiento!AB172-Seguimiento!AC172)</f>
        <v>0</v>
      </c>
      <c r="AV172" s="868"/>
      <c r="AW172" s="843" t="e">
        <f>AV172/AU172</f>
        <v>#DIV/0!</v>
      </c>
      <c r="AX172" s="1077" t="str">
        <f t="shared" ref="AX172:AX175" si="260">+IF(AU172=AV172,"x",0)</f>
        <v>x</v>
      </c>
      <c r="AY172" s="1078">
        <f t="shared" ref="AY172:AY175" si="261">+IF(AX172="x",0,IF(AV172&gt;0,"x",0))</f>
        <v>0</v>
      </c>
      <c r="AZ172" s="1079">
        <f t="shared" ref="AZ172:AZ175" si="262">+IF(AX172="x",0,IF(AY172="x",0,"x"))</f>
        <v>0</v>
      </c>
      <c r="BA172" s="2615"/>
      <c r="BB172" s="2616"/>
      <c r="BC172" s="2616"/>
      <c r="BD172" s="2616"/>
      <c r="BE172" s="2616"/>
      <c r="BF172" s="2616"/>
      <c r="BG172" s="2616"/>
      <c r="BH172" s="2616"/>
      <c r="BI172" s="2617"/>
      <c r="BJ172" s="799"/>
      <c r="BK172" s="2649" t="str">
        <f t="shared" si="252"/>
        <v xml:space="preserve">        * Postes y pie amigos</v>
      </c>
      <c r="BL172" s="2614"/>
      <c r="BM172" s="840" t="str">
        <f t="shared" si="253"/>
        <v>Postes</v>
      </c>
      <c r="BN172" s="872">
        <f>IF((AU172-AV172)=0,CRONOGRAMA!AO78+CRONOGRAMA!AS78+CRONOGRAMA!AW78,CRONOGRAMA!AO78+CRONOGRAMA!AS78+CRONOGRAMA!AW78+AU172-AV172)</f>
        <v>0</v>
      </c>
      <c r="BO172" s="868"/>
      <c r="BP172" s="843" t="e">
        <f>BO172/BN172</f>
        <v>#DIV/0!</v>
      </c>
      <c r="BQ172" s="1077" t="str">
        <f t="shared" ref="BQ172:BQ175" si="263">+IF(BN172=BO172,"x",0)</f>
        <v>x</v>
      </c>
      <c r="BR172" s="1078">
        <f t="shared" ref="BR172:BR175" si="264">+IF(BQ172="x",0,IF(BO172&gt;0,"x",0))</f>
        <v>0</v>
      </c>
      <c r="BS172" s="1079">
        <f t="shared" ref="BS172:BS175" si="265">+IF(BQ172="x",0,IF(BR172="x",0,"x"))</f>
        <v>0</v>
      </c>
      <c r="BT172" s="2615"/>
      <c r="BU172" s="2616"/>
      <c r="BV172" s="2616"/>
      <c r="BW172" s="2616"/>
      <c r="BX172" s="2616"/>
      <c r="BY172" s="2616"/>
      <c r="BZ172" s="2616"/>
      <c r="CA172" s="2616"/>
      <c r="CB172" s="2617"/>
      <c r="CC172" s="799"/>
      <c r="CD172" s="2620"/>
      <c r="CE172" s="2620"/>
      <c r="CF172" s="847"/>
      <c r="CG172" s="873"/>
      <c r="CH172" s="869"/>
      <c r="CI172" s="850"/>
      <c r="CJ172" s="851"/>
      <c r="CK172" s="851"/>
      <c r="CL172" s="851"/>
      <c r="CM172" s="2621"/>
      <c r="CN172" s="2621"/>
      <c r="CO172" s="2621"/>
      <c r="CP172" s="2621"/>
      <c r="CQ172" s="2621"/>
      <c r="CR172" s="2621"/>
      <c r="CS172" s="2621"/>
      <c r="CT172" s="2621"/>
      <c r="CU172" s="2621"/>
      <c r="CV172" s="799"/>
      <c r="CW172" s="2620"/>
      <c r="CX172" s="2620"/>
      <c r="CY172" s="847"/>
      <c r="CZ172" s="873"/>
      <c r="DA172" s="869"/>
      <c r="DB172" s="850"/>
      <c r="DC172" s="851"/>
      <c r="DD172" s="851"/>
      <c r="DE172" s="851"/>
      <c r="DF172" s="2621"/>
      <c r="DG172" s="2621"/>
      <c r="DH172" s="2621"/>
      <c r="DI172" s="2621"/>
      <c r="DJ172" s="2621"/>
      <c r="DK172" s="2621"/>
      <c r="DL172" s="2621"/>
      <c r="DM172" s="2621"/>
      <c r="DN172" s="2621"/>
      <c r="DO172" s="799"/>
    </row>
    <row r="173" spans="1:119" ht="12.75" customHeight="1" x14ac:dyDescent="0.2">
      <c r="A173" s="799"/>
      <c r="B173" s="2604"/>
      <c r="C173" s="2605"/>
      <c r="D173" s="2605"/>
      <c r="E173" s="2606"/>
      <c r="F173" s="2649" t="str">
        <f>CRONOGRAMA!B79</f>
        <v xml:space="preserve">        * Alambre </v>
      </c>
      <c r="G173" s="2614"/>
      <c r="H173" s="840" t="str">
        <f>CRONOGRAMA!C79</f>
        <v>Rollos</v>
      </c>
      <c r="I173" s="872">
        <f>+CRONOGRAMA!E79+CRONOGRAMA!I79+CRONOGRAMA!M79</f>
        <v>0</v>
      </c>
      <c r="J173" s="868"/>
      <c r="K173" s="843"/>
      <c r="L173" s="1077" t="str">
        <f t="shared" si="254"/>
        <v>x</v>
      </c>
      <c r="M173" s="1078">
        <f t="shared" si="255"/>
        <v>0</v>
      </c>
      <c r="N173" s="1079">
        <f t="shared" si="256"/>
        <v>0</v>
      </c>
      <c r="O173" s="2615"/>
      <c r="P173" s="2616"/>
      <c r="Q173" s="2616"/>
      <c r="R173" s="2616"/>
      <c r="S173" s="2616"/>
      <c r="T173" s="2616"/>
      <c r="U173" s="2616"/>
      <c r="V173" s="2616"/>
      <c r="W173" s="2617"/>
      <c r="X173" s="799"/>
      <c r="Y173" s="2649" t="str">
        <f t="shared" si="248"/>
        <v xml:space="preserve">        * Alambre </v>
      </c>
      <c r="Z173" s="2614"/>
      <c r="AA173" s="840" t="str">
        <f t="shared" si="249"/>
        <v>Rollos</v>
      </c>
      <c r="AB173" s="872">
        <f>IF((I173-J173)=0,CRONOGRAMA!Q79+CRONOGRAMA!U79+CRONOGRAMA!Y79,CRONOGRAMA!Q79+CRONOGRAMA!U79+CRONOGRAMA!Y79+Seguimiento!I173-Seguimiento!J173)</f>
        <v>0</v>
      </c>
      <c r="AC173" s="868"/>
      <c r="AD173" s="843"/>
      <c r="AE173" s="1077" t="str">
        <f t="shared" si="257"/>
        <v>x</v>
      </c>
      <c r="AF173" s="1078">
        <f t="shared" si="258"/>
        <v>0</v>
      </c>
      <c r="AG173" s="1079">
        <f t="shared" si="259"/>
        <v>0</v>
      </c>
      <c r="AH173" s="2615"/>
      <c r="AI173" s="2616"/>
      <c r="AJ173" s="2616"/>
      <c r="AK173" s="2616"/>
      <c r="AL173" s="2616"/>
      <c r="AM173" s="2616"/>
      <c r="AN173" s="2616"/>
      <c r="AO173" s="2616"/>
      <c r="AP173" s="2617"/>
      <c r="AQ173" s="799"/>
      <c r="AR173" s="2649" t="str">
        <f t="shared" si="250"/>
        <v xml:space="preserve">        * Alambre </v>
      </c>
      <c r="AS173" s="2614"/>
      <c r="AT173" s="840" t="str">
        <f t="shared" si="251"/>
        <v>Rollos</v>
      </c>
      <c r="AU173" s="872">
        <f>IF((AB173-AC173)=0,CRONOGRAMA!AC79+CRONOGRAMA!AG79+CRONOGRAMA!AK79,CRONOGRAMA!AC79+CRONOGRAMA!AG79+CRONOGRAMA!AK79+Seguimiento!AB173-Seguimiento!AC173)</f>
        <v>0</v>
      </c>
      <c r="AV173" s="868"/>
      <c r="AW173" s="843"/>
      <c r="AX173" s="1077" t="str">
        <f t="shared" si="260"/>
        <v>x</v>
      </c>
      <c r="AY173" s="1078">
        <f t="shared" si="261"/>
        <v>0</v>
      </c>
      <c r="AZ173" s="1079">
        <f t="shared" si="262"/>
        <v>0</v>
      </c>
      <c r="BA173" s="2615"/>
      <c r="BB173" s="2616"/>
      <c r="BC173" s="2616"/>
      <c r="BD173" s="2616"/>
      <c r="BE173" s="2616"/>
      <c r="BF173" s="2616"/>
      <c r="BG173" s="2616"/>
      <c r="BH173" s="2616"/>
      <c r="BI173" s="2617"/>
      <c r="BJ173" s="799"/>
      <c r="BK173" s="2649" t="str">
        <f t="shared" si="252"/>
        <v xml:space="preserve">        * Alambre </v>
      </c>
      <c r="BL173" s="2614"/>
      <c r="BM173" s="840" t="str">
        <f t="shared" si="253"/>
        <v>Rollos</v>
      </c>
      <c r="BN173" s="872">
        <f>IF((AU173-AV173)=0,CRONOGRAMA!AO79+CRONOGRAMA!AS79+CRONOGRAMA!AW79,CRONOGRAMA!AO79+CRONOGRAMA!AS79+CRONOGRAMA!AW79+AU173-AV173)</f>
        <v>0</v>
      </c>
      <c r="BO173" s="868"/>
      <c r="BP173" s="843"/>
      <c r="BQ173" s="1077" t="str">
        <f t="shared" si="263"/>
        <v>x</v>
      </c>
      <c r="BR173" s="1078">
        <f t="shared" si="264"/>
        <v>0</v>
      </c>
      <c r="BS173" s="1079">
        <f t="shared" si="265"/>
        <v>0</v>
      </c>
      <c r="BT173" s="2615"/>
      <c r="BU173" s="2616"/>
      <c r="BV173" s="2616"/>
      <c r="BW173" s="2616"/>
      <c r="BX173" s="2616"/>
      <c r="BY173" s="2616"/>
      <c r="BZ173" s="2616"/>
      <c r="CA173" s="2616"/>
      <c r="CB173" s="2617"/>
      <c r="CC173" s="799"/>
      <c r="CD173" s="2620"/>
      <c r="CE173" s="2620"/>
      <c r="CF173" s="847"/>
      <c r="CG173" s="873"/>
      <c r="CH173" s="869"/>
      <c r="CI173" s="850"/>
      <c r="CJ173" s="851"/>
      <c r="CK173" s="851"/>
      <c r="CL173" s="851"/>
      <c r="CM173" s="2621"/>
      <c r="CN173" s="2621"/>
      <c r="CO173" s="2621"/>
      <c r="CP173" s="2621"/>
      <c r="CQ173" s="2621"/>
      <c r="CR173" s="2621"/>
      <c r="CS173" s="2621"/>
      <c r="CT173" s="2621"/>
      <c r="CU173" s="2621"/>
      <c r="CV173" s="799"/>
      <c r="CW173" s="2620"/>
      <c r="CX173" s="2620"/>
      <c r="CY173" s="847"/>
      <c r="CZ173" s="873"/>
      <c r="DA173" s="869"/>
      <c r="DB173" s="850"/>
      <c r="DC173" s="851"/>
      <c r="DD173" s="851"/>
      <c r="DE173" s="851"/>
      <c r="DF173" s="2621"/>
      <c r="DG173" s="2621"/>
      <c r="DH173" s="2621"/>
      <c r="DI173" s="2621"/>
      <c r="DJ173" s="2621"/>
      <c r="DK173" s="2621"/>
      <c r="DL173" s="2621"/>
      <c r="DM173" s="2621"/>
      <c r="DN173" s="2621"/>
      <c r="DO173" s="799"/>
    </row>
    <row r="174" spans="1:119" ht="12.75" customHeight="1" x14ac:dyDescent="0.2">
      <c r="A174" s="799"/>
      <c r="B174" s="2604"/>
      <c r="C174" s="2605"/>
      <c r="D174" s="2605"/>
      <c r="E174" s="2606"/>
      <c r="F174" s="2649" t="str">
        <f>CRONOGRAMA!B80</f>
        <v xml:space="preserve">        * Grapas</v>
      </c>
      <c r="G174" s="2614"/>
      <c r="H174" s="840" t="str">
        <f>CRONOGRAMA!C80</f>
        <v>Kl</v>
      </c>
      <c r="I174" s="872">
        <f>+CRONOGRAMA!E80+CRONOGRAMA!I80+CRONOGRAMA!M80</f>
        <v>0</v>
      </c>
      <c r="J174" s="868">
        <f>+I174</f>
        <v>0</v>
      </c>
      <c r="K174" s="843" t="e">
        <f>J174/I174</f>
        <v>#DIV/0!</v>
      </c>
      <c r="L174" s="1077" t="str">
        <f t="shared" si="254"/>
        <v>x</v>
      </c>
      <c r="M174" s="1078">
        <f t="shared" si="255"/>
        <v>0</v>
      </c>
      <c r="N174" s="1079">
        <f t="shared" si="256"/>
        <v>0</v>
      </c>
      <c r="O174" s="2615"/>
      <c r="P174" s="2616"/>
      <c r="Q174" s="2616"/>
      <c r="R174" s="2616"/>
      <c r="S174" s="2616"/>
      <c r="T174" s="2616"/>
      <c r="U174" s="2616"/>
      <c r="V174" s="2616"/>
      <c r="W174" s="2617"/>
      <c r="X174" s="799"/>
      <c r="Y174" s="2649" t="str">
        <f t="shared" si="248"/>
        <v xml:space="preserve">        * Grapas</v>
      </c>
      <c r="Z174" s="2614"/>
      <c r="AA174" s="840" t="str">
        <f t="shared" si="249"/>
        <v>Kl</v>
      </c>
      <c r="AB174" s="872">
        <f>IF((I174-J174)=0,CRONOGRAMA!Q80+CRONOGRAMA!U80+CRONOGRAMA!Y80,CRONOGRAMA!Q80+CRONOGRAMA!U80+CRONOGRAMA!Y80+Seguimiento!I174-Seguimiento!J174)</f>
        <v>0</v>
      </c>
      <c r="AC174" s="868"/>
      <c r="AD174" s="843" t="e">
        <f>AC174/AB174</f>
        <v>#DIV/0!</v>
      </c>
      <c r="AE174" s="1077" t="str">
        <f t="shared" si="257"/>
        <v>x</v>
      </c>
      <c r="AF174" s="1078">
        <f t="shared" si="258"/>
        <v>0</v>
      </c>
      <c r="AG174" s="1079">
        <f t="shared" si="259"/>
        <v>0</v>
      </c>
      <c r="AH174" s="2615"/>
      <c r="AI174" s="2616"/>
      <c r="AJ174" s="2616"/>
      <c r="AK174" s="2616"/>
      <c r="AL174" s="2616"/>
      <c r="AM174" s="2616"/>
      <c r="AN174" s="2616"/>
      <c r="AO174" s="2616"/>
      <c r="AP174" s="2617"/>
      <c r="AQ174" s="799"/>
      <c r="AR174" s="2649" t="str">
        <f t="shared" si="250"/>
        <v xml:space="preserve">        * Grapas</v>
      </c>
      <c r="AS174" s="2614"/>
      <c r="AT174" s="840" t="str">
        <f t="shared" si="251"/>
        <v>Kl</v>
      </c>
      <c r="AU174" s="872">
        <f>IF((AB174-AC174)=0,CRONOGRAMA!AC80+CRONOGRAMA!AG80+CRONOGRAMA!AK80,CRONOGRAMA!AC80+CRONOGRAMA!AG80+CRONOGRAMA!AK80+Seguimiento!AB174-Seguimiento!AC174)</f>
        <v>0</v>
      </c>
      <c r="AV174" s="868"/>
      <c r="AW174" s="843" t="e">
        <f>AV174/AU174</f>
        <v>#DIV/0!</v>
      </c>
      <c r="AX174" s="1077" t="str">
        <f t="shared" si="260"/>
        <v>x</v>
      </c>
      <c r="AY174" s="1078">
        <f t="shared" si="261"/>
        <v>0</v>
      </c>
      <c r="AZ174" s="1079">
        <f t="shared" si="262"/>
        <v>0</v>
      </c>
      <c r="BA174" s="2615"/>
      <c r="BB174" s="2616"/>
      <c r="BC174" s="2616"/>
      <c r="BD174" s="2616"/>
      <c r="BE174" s="2616"/>
      <c r="BF174" s="2616"/>
      <c r="BG174" s="2616"/>
      <c r="BH174" s="2616"/>
      <c r="BI174" s="2617"/>
      <c r="BJ174" s="799"/>
      <c r="BK174" s="2649" t="str">
        <f t="shared" si="252"/>
        <v xml:space="preserve">        * Grapas</v>
      </c>
      <c r="BL174" s="2614"/>
      <c r="BM174" s="840" t="str">
        <f t="shared" si="253"/>
        <v>Kl</v>
      </c>
      <c r="BN174" s="872">
        <f>IF((AU174-AV174)=0,CRONOGRAMA!AO80+CRONOGRAMA!AS80+CRONOGRAMA!AW80,CRONOGRAMA!AO80+CRONOGRAMA!AS80+CRONOGRAMA!AW80+AU174-AV174)</f>
        <v>0</v>
      </c>
      <c r="BO174" s="868"/>
      <c r="BP174" s="843" t="e">
        <f>BO174/BN174</f>
        <v>#DIV/0!</v>
      </c>
      <c r="BQ174" s="1077" t="str">
        <f t="shared" si="263"/>
        <v>x</v>
      </c>
      <c r="BR174" s="1078">
        <f t="shared" si="264"/>
        <v>0</v>
      </c>
      <c r="BS174" s="1079">
        <f t="shared" si="265"/>
        <v>0</v>
      </c>
      <c r="BT174" s="2615"/>
      <c r="BU174" s="2616"/>
      <c r="BV174" s="2616"/>
      <c r="BW174" s="2616"/>
      <c r="BX174" s="2616"/>
      <c r="BY174" s="2616"/>
      <c r="BZ174" s="2616"/>
      <c r="CA174" s="2616"/>
      <c r="CB174" s="2617"/>
      <c r="CC174" s="799"/>
      <c r="CD174" s="2620"/>
      <c r="CE174" s="2620"/>
      <c r="CF174" s="847"/>
      <c r="CG174" s="873"/>
      <c r="CH174" s="869"/>
      <c r="CI174" s="850"/>
      <c r="CJ174" s="851"/>
      <c r="CK174" s="851"/>
      <c r="CL174" s="851"/>
      <c r="CM174" s="2621"/>
      <c r="CN174" s="2621"/>
      <c r="CO174" s="2621"/>
      <c r="CP174" s="2621"/>
      <c r="CQ174" s="2621"/>
      <c r="CR174" s="2621"/>
      <c r="CS174" s="2621"/>
      <c r="CT174" s="2621"/>
      <c r="CU174" s="2621"/>
      <c r="CV174" s="799"/>
      <c r="CW174" s="2620"/>
      <c r="CX174" s="2620"/>
      <c r="CY174" s="847"/>
      <c r="CZ174" s="873"/>
      <c r="DA174" s="869"/>
      <c r="DB174" s="850"/>
      <c r="DC174" s="851"/>
      <c r="DD174" s="851"/>
      <c r="DE174" s="851"/>
      <c r="DF174" s="2621"/>
      <c r="DG174" s="2621"/>
      <c r="DH174" s="2621"/>
      <c r="DI174" s="2621"/>
      <c r="DJ174" s="2621"/>
      <c r="DK174" s="2621"/>
      <c r="DL174" s="2621"/>
      <c r="DM174" s="2621"/>
      <c r="DN174" s="2621"/>
      <c r="DO174" s="799"/>
    </row>
    <row r="175" spans="1:119" ht="12.75" customHeight="1" thickBot="1" x14ac:dyDescent="0.25">
      <c r="A175" s="799"/>
      <c r="B175" s="2604"/>
      <c r="C175" s="2605"/>
      <c r="D175" s="2605"/>
      <c r="E175" s="2606"/>
      <c r="F175" s="2659" t="str">
        <f>CRONOGRAMA!B83</f>
        <v xml:space="preserve">17. Pago de Mano de obra </v>
      </c>
      <c r="G175" s="2631"/>
      <c r="H175" s="840" t="str">
        <f>CRONOGRAMA!C83</f>
        <v>Valor  $</v>
      </c>
      <c r="I175" s="872">
        <f>+CRONOGRAMA!E83+CRONOGRAMA!I83+CRONOGRAMA!M83</f>
        <v>0</v>
      </c>
      <c r="J175" s="868">
        <f>+I175</f>
        <v>0</v>
      </c>
      <c r="K175" s="843" t="e">
        <f>J175/I175</f>
        <v>#DIV/0!</v>
      </c>
      <c r="L175" s="1080" t="str">
        <f t="shared" si="254"/>
        <v>x</v>
      </c>
      <c r="M175" s="1081">
        <f t="shared" si="255"/>
        <v>0</v>
      </c>
      <c r="N175" s="1082">
        <f t="shared" si="256"/>
        <v>0</v>
      </c>
      <c r="O175" s="2632"/>
      <c r="P175" s="2633"/>
      <c r="Q175" s="2633"/>
      <c r="R175" s="2633"/>
      <c r="S175" s="2633"/>
      <c r="T175" s="2633"/>
      <c r="U175" s="2633"/>
      <c r="V175" s="2633"/>
      <c r="W175" s="2634"/>
      <c r="X175" s="799"/>
      <c r="Y175" s="2659" t="str">
        <f t="shared" si="248"/>
        <v xml:space="preserve">17. Pago de Mano de obra </v>
      </c>
      <c r="Z175" s="2631"/>
      <c r="AA175" s="840" t="str">
        <f t="shared" si="249"/>
        <v>Valor  $</v>
      </c>
      <c r="AB175" s="872">
        <f>IF((I175-J175)=0,CRONOGRAMA!Q83+CRONOGRAMA!U83+CRONOGRAMA!Y83,CRONOGRAMA!Q83+CRONOGRAMA!U83+CRONOGRAMA!Y83+Seguimiento!I175-Seguimiento!J175)</f>
        <v>0</v>
      </c>
      <c r="AC175" s="868"/>
      <c r="AD175" s="843" t="e">
        <f>AC175/AB175</f>
        <v>#DIV/0!</v>
      </c>
      <c r="AE175" s="1080" t="str">
        <f t="shared" si="257"/>
        <v>x</v>
      </c>
      <c r="AF175" s="1081">
        <f t="shared" si="258"/>
        <v>0</v>
      </c>
      <c r="AG175" s="1082">
        <f t="shared" si="259"/>
        <v>0</v>
      </c>
      <c r="AH175" s="2632"/>
      <c r="AI175" s="2633"/>
      <c r="AJ175" s="2633"/>
      <c r="AK175" s="2633"/>
      <c r="AL175" s="2633"/>
      <c r="AM175" s="2633"/>
      <c r="AN175" s="2633"/>
      <c r="AO175" s="2633"/>
      <c r="AP175" s="2634"/>
      <c r="AQ175" s="799"/>
      <c r="AR175" s="2659" t="str">
        <f t="shared" si="250"/>
        <v xml:space="preserve">17. Pago de Mano de obra </v>
      </c>
      <c r="AS175" s="2631"/>
      <c r="AT175" s="840" t="str">
        <f t="shared" si="251"/>
        <v>Valor  $</v>
      </c>
      <c r="AU175" s="872">
        <f>IF((AB175-AC175)=0,CRONOGRAMA!AC83+CRONOGRAMA!AG83+CRONOGRAMA!AK83,CRONOGRAMA!AC83+CRONOGRAMA!AG83+CRONOGRAMA!AK83+Seguimiento!AB175-Seguimiento!AC175)</f>
        <v>0</v>
      </c>
      <c r="AV175" s="868"/>
      <c r="AW175" s="843" t="e">
        <f>AV175/AU175</f>
        <v>#DIV/0!</v>
      </c>
      <c r="AX175" s="1080" t="str">
        <f t="shared" si="260"/>
        <v>x</v>
      </c>
      <c r="AY175" s="1081">
        <f t="shared" si="261"/>
        <v>0</v>
      </c>
      <c r="AZ175" s="1082">
        <f t="shared" si="262"/>
        <v>0</v>
      </c>
      <c r="BA175" s="2632"/>
      <c r="BB175" s="2633"/>
      <c r="BC175" s="2633"/>
      <c r="BD175" s="2633"/>
      <c r="BE175" s="2633"/>
      <c r="BF175" s="2633"/>
      <c r="BG175" s="2633"/>
      <c r="BH175" s="2633"/>
      <c r="BI175" s="2634"/>
      <c r="BJ175" s="799"/>
      <c r="BK175" s="2659" t="str">
        <f t="shared" si="252"/>
        <v xml:space="preserve">17. Pago de Mano de obra </v>
      </c>
      <c r="BL175" s="2631"/>
      <c r="BM175" s="840" t="str">
        <f t="shared" si="253"/>
        <v>Valor  $</v>
      </c>
      <c r="BN175" s="872">
        <f>IF((AU175-AV175)=0,CRONOGRAMA!AO83+CRONOGRAMA!AS83+CRONOGRAMA!AW83,CRONOGRAMA!AO83+CRONOGRAMA!AS83+CRONOGRAMA!AW83+AU175-AV175)</f>
        <v>0</v>
      </c>
      <c r="BO175" s="868"/>
      <c r="BP175" s="843" t="e">
        <f>BO175/BN175</f>
        <v>#DIV/0!</v>
      </c>
      <c r="BQ175" s="1080" t="str">
        <f t="shared" si="263"/>
        <v>x</v>
      </c>
      <c r="BR175" s="1081">
        <f t="shared" si="264"/>
        <v>0</v>
      </c>
      <c r="BS175" s="1082">
        <f t="shared" si="265"/>
        <v>0</v>
      </c>
      <c r="BT175" s="2632"/>
      <c r="BU175" s="2633"/>
      <c r="BV175" s="2633"/>
      <c r="BW175" s="2633"/>
      <c r="BX175" s="2633"/>
      <c r="BY175" s="2633"/>
      <c r="BZ175" s="2633"/>
      <c r="CA175" s="2633"/>
      <c r="CB175" s="2634"/>
      <c r="CC175" s="799"/>
      <c r="CD175" s="2620"/>
      <c r="CE175" s="2620"/>
      <c r="CF175" s="847"/>
      <c r="CG175" s="873"/>
      <c r="CH175" s="869"/>
      <c r="CI175" s="871"/>
      <c r="CJ175" s="851"/>
      <c r="CK175" s="851"/>
      <c r="CL175" s="851"/>
      <c r="CM175" s="2621"/>
      <c r="CN175" s="2621"/>
      <c r="CO175" s="2621"/>
      <c r="CP175" s="2621"/>
      <c r="CQ175" s="2621"/>
      <c r="CR175" s="2621"/>
      <c r="CS175" s="2621"/>
      <c r="CT175" s="2621"/>
      <c r="CU175" s="2621"/>
      <c r="CV175" s="799"/>
      <c r="CW175" s="2620"/>
      <c r="CX175" s="2620"/>
      <c r="CY175" s="847"/>
      <c r="CZ175" s="873"/>
      <c r="DA175" s="869"/>
      <c r="DB175" s="871"/>
      <c r="DC175" s="851"/>
      <c r="DD175" s="851"/>
      <c r="DE175" s="851"/>
      <c r="DF175" s="2621"/>
      <c r="DG175" s="2621"/>
      <c r="DH175" s="2621"/>
      <c r="DI175" s="2621"/>
      <c r="DJ175" s="2621"/>
      <c r="DK175" s="2621"/>
      <c r="DL175" s="2621"/>
      <c r="DM175" s="2621"/>
      <c r="DN175" s="2621"/>
      <c r="DO175" s="799"/>
    </row>
    <row r="176" spans="1:119" ht="28.5" customHeight="1" thickTop="1" thickBot="1" x14ac:dyDescent="0.25">
      <c r="A176" s="799"/>
      <c r="B176" s="2604"/>
      <c r="C176" s="2605"/>
      <c r="D176" s="2605"/>
      <c r="E176" s="2606"/>
      <c r="F176" s="2653" t="s">
        <v>1116</v>
      </c>
      <c r="G176" s="2653"/>
      <c r="H176" s="2654" t="str">
        <f>+F168</f>
        <v>Aislamiento con material vegetal</v>
      </c>
      <c r="I176" s="2654"/>
      <c r="J176" s="2654"/>
      <c r="K176" s="2655"/>
      <c r="L176" s="858">
        <f>K254/N254</f>
        <v>1</v>
      </c>
      <c r="M176" s="859">
        <f>L254/N254</f>
        <v>0</v>
      </c>
      <c r="N176" s="860">
        <f>M254/N254</f>
        <v>0</v>
      </c>
      <c r="O176" s="2656"/>
      <c r="P176" s="2657"/>
      <c r="Q176" s="2657"/>
      <c r="R176" s="2657"/>
      <c r="S176" s="2657"/>
      <c r="T176" s="2657"/>
      <c r="U176" s="2657"/>
      <c r="V176" s="2657"/>
      <c r="W176" s="2658"/>
      <c r="X176" s="799"/>
      <c r="Y176" s="2653" t="s">
        <v>1116</v>
      </c>
      <c r="Z176" s="2653"/>
      <c r="AA176" s="2654" t="str">
        <f>+Y168</f>
        <v>Aislamiento con material vegetal</v>
      </c>
      <c r="AB176" s="2654"/>
      <c r="AC176" s="2654"/>
      <c r="AD176" s="2655"/>
      <c r="AE176" s="858">
        <f>AD254/AG254</f>
        <v>1</v>
      </c>
      <c r="AF176" s="859">
        <f>AE254/AG254</f>
        <v>0</v>
      </c>
      <c r="AG176" s="860">
        <f>AF254/AG254</f>
        <v>0</v>
      </c>
      <c r="AH176" s="2656"/>
      <c r="AI176" s="2657"/>
      <c r="AJ176" s="2657"/>
      <c r="AK176" s="2657"/>
      <c r="AL176" s="2657"/>
      <c r="AM176" s="2657"/>
      <c r="AN176" s="2657"/>
      <c r="AO176" s="2657"/>
      <c r="AP176" s="2658"/>
      <c r="AQ176" s="799"/>
      <c r="AR176" s="2653" t="s">
        <v>1116</v>
      </c>
      <c r="AS176" s="2653"/>
      <c r="AT176" s="2654" t="str">
        <f>+AR168</f>
        <v>Aislamiento con material vegetal</v>
      </c>
      <c r="AU176" s="2654"/>
      <c r="AV176" s="2654"/>
      <c r="AW176" s="2655"/>
      <c r="AX176" s="858">
        <f>AW254/AZ254</f>
        <v>1</v>
      </c>
      <c r="AY176" s="859">
        <f>AX254/AZ254</f>
        <v>0</v>
      </c>
      <c r="AZ176" s="860">
        <f>AY254/AZ254</f>
        <v>0</v>
      </c>
      <c r="BA176" s="2656"/>
      <c r="BB176" s="2657"/>
      <c r="BC176" s="2657"/>
      <c r="BD176" s="2657"/>
      <c r="BE176" s="2657"/>
      <c r="BF176" s="2657"/>
      <c r="BG176" s="2657"/>
      <c r="BH176" s="2657"/>
      <c r="BI176" s="2658"/>
      <c r="BJ176" s="799"/>
      <c r="BK176" s="2653" t="s">
        <v>1116</v>
      </c>
      <c r="BL176" s="2653"/>
      <c r="BM176" s="2654" t="str">
        <f>+BK168</f>
        <v>Aislamiento con material vegetal</v>
      </c>
      <c r="BN176" s="2654"/>
      <c r="BO176" s="2654"/>
      <c r="BP176" s="2655"/>
      <c r="BQ176" s="858">
        <f>BP254/BS254</f>
        <v>1</v>
      </c>
      <c r="BR176" s="859">
        <f>BQ254/BS254</f>
        <v>0</v>
      </c>
      <c r="BS176" s="860">
        <f>BR254/BS254</f>
        <v>0</v>
      </c>
      <c r="BT176" s="2656"/>
      <c r="BU176" s="2657"/>
      <c r="BV176" s="2657"/>
      <c r="BW176" s="2657"/>
      <c r="BX176" s="2657"/>
      <c r="BY176" s="2657"/>
      <c r="BZ176" s="2657"/>
      <c r="CA176" s="2657"/>
      <c r="CB176" s="2658"/>
      <c r="CC176" s="799"/>
      <c r="CD176" s="2638"/>
      <c r="CE176" s="2638"/>
      <c r="CF176" s="2646"/>
      <c r="CG176" s="2646"/>
      <c r="CH176" s="2646"/>
      <c r="CI176" s="2646"/>
      <c r="CJ176" s="861"/>
      <c r="CK176" s="861"/>
      <c r="CL176" s="861"/>
      <c r="CM176" s="2640"/>
      <c r="CN176" s="2640"/>
      <c r="CO176" s="2640"/>
      <c r="CP176" s="2640"/>
      <c r="CQ176" s="2640"/>
      <c r="CR176" s="2640"/>
      <c r="CS176" s="2640"/>
      <c r="CT176" s="2640"/>
      <c r="CU176" s="2640"/>
      <c r="CV176" s="799"/>
      <c r="CW176" s="2638"/>
      <c r="CX176" s="2638"/>
      <c r="CY176" s="2646"/>
      <c r="CZ176" s="2646"/>
      <c r="DA176" s="2646"/>
      <c r="DB176" s="2646"/>
      <c r="DC176" s="861"/>
      <c r="DD176" s="861"/>
      <c r="DE176" s="861"/>
      <c r="DF176" s="2640"/>
      <c r="DG176" s="2640"/>
      <c r="DH176" s="2640"/>
      <c r="DI176" s="2640"/>
      <c r="DJ176" s="2640"/>
      <c r="DK176" s="2640"/>
      <c r="DL176" s="2640"/>
      <c r="DM176" s="2640"/>
      <c r="DN176" s="2640"/>
      <c r="DO176" s="799"/>
    </row>
    <row r="177" spans="1:119" ht="27.75" customHeight="1" thickBot="1" x14ac:dyDescent="0.25">
      <c r="A177" s="799"/>
      <c r="B177" s="2607"/>
      <c r="C177" s="2608"/>
      <c r="D177" s="2608"/>
      <c r="E177" s="2609"/>
      <c r="F177" s="2660" t="s">
        <v>1116</v>
      </c>
      <c r="G177" s="2661"/>
      <c r="H177" s="2662" t="str">
        <f>F35</f>
        <v>ESTABLECIMIENTO</v>
      </c>
      <c r="I177" s="2662"/>
      <c r="J177" s="2662"/>
      <c r="K177" s="2663"/>
      <c r="L177" s="874">
        <f>K255/N255</f>
        <v>1</v>
      </c>
      <c r="M177" s="891">
        <f>L255/N255</f>
        <v>0</v>
      </c>
      <c r="N177" s="892">
        <f>M255/N255</f>
        <v>0</v>
      </c>
      <c r="O177" s="2664"/>
      <c r="P177" s="2665"/>
      <c r="Q177" s="2665"/>
      <c r="R177" s="2665"/>
      <c r="S177" s="2665"/>
      <c r="T177" s="2665"/>
      <c r="U177" s="2665"/>
      <c r="V177" s="2665"/>
      <c r="W177" s="2666"/>
      <c r="X177" s="799"/>
      <c r="Y177" s="2660" t="s">
        <v>1116</v>
      </c>
      <c r="Z177" s="2661"/>
      <c r="AA177" s="2662" t="str">
        <f>Y35</f>
        <v>ESTABLECIMIENTO</v>
      </c>
      <c r="AB177" s="2662"/>
      <c r="AC177" s="2662"/>
      <c r="AD177" s="2663"/>
      <c r="AE177" s="874">
        <f>AD255/AG255</f>
        <v>1</v>
      </c>
      <c r="AF177" s="891">
        <f>AE255/AG255</f>
        <v>0</v>
      </c>
      <c r="AG177" s="892">
        <f>AF255/AG255</f>
        <v>0</v>
      </c>
      <c r="AH177" s="2664"/>
      <c r="AI177" s="2665"/>
      <c r="AJ177" s="2665"/>
      <c r="AK177" s="2665"/>
      <c r="AL177" s="2665"/>
      <c r="AM177" s="2665"/>
      <c r="AN177" s="2665"/>
      <c r="AO177" s="2665"/>
      <c r="AP177" s="2666"/>
      <c r="AQ177" s="799"/>
      <c r="AR177" s="2660" t="s">
        <v>1116</v>
      </c>
      <c r="AS177" s="2661"/>
      <c r="AT177" s="2662" t="str">
        <f>AR35</f>
        <v>ESTABLECIMIENTO</v>
      </c>
      <c r="AU177" s="2662"/>
      <c r="AV177" s="2662"/>
      <c r="AW177" s="2663"/>
      <c r="AX177" s="874">
        <f>AW255/AZ255</f>
        <v>1</v>
      </c>
      <c r="AY177" s="891">
        <f>AX255/AZ255</f>
        <v>0</v>
      </c>
      <c r="AZ177" s="892">
        <f>AY255/AZ255</f>
        <v>0</v>
      </c>
      <c r="BA177" s="2664"/>
      <c r="BB177" s="2665"/>
      <c r="BC177" s="2665"/>
      <c r="BD177" s="2665"/>
      <c r="BE177" s="2665"/>
      <c r="BF177" s="2665"/>
      <c r="BG177" s="2665"/>
      <c r="BH177" s="2665"/>
      <c r="BI177" s="2666"/>
      <c r="BJ177" s="799"/>
      <c r="BK177" s="2660" t="s">
        <v>1116</v>
      </c>
      <c r="BL177" s="2661"/>
      <c r="BM177" s="2662" t="str">
        <f>BK35</f>
        <v>ESTABLECIMIENTO</v>
      </c>
      <c r="BN177" s="2662"/>
      <c r="BO177" s="2662"/>
      <c r="BP177" s="2663"/>
      <c r="BQ177" s="874">
        <f>BP255/BS255</f>
        <v>1</v>
      </c>
      <c r="BR177" s="891">
        <f>BQ255/BS255</f>
        <v>0</v>
      </c>
      <c r="BS177" s="892">
        <f>BR255/BS255</f>
        <v>0</v>
      </c>
      <c r="BT177" s="2664"/>
      <c r="BU177" s="2665"/>
      <c r="BV177" s="2665"/>
      <c r="BW177" s="2665"/>
      <c r="BX177" s="2665"/>
      <c r="BY177" s="2665"/>
      <c r="BZ177" s="2665"/>
      <c r="CA177" s="2665"/>
      <c r="CB177" s="2666"/>
      <c r="CC177" s="799"/>
      <c r="CD177" s="2638"/>
      <c r="CE177" s="2638"/>
      <c r="CF177" s="2639"/>
      <c r="CG177" s="2639"/>
      <c r="CH177" s="2639"/>
      <c r="CI177" s="2639"/>
      <c r="CJ177" s="861"/>
      <c r="CK177" s="861"/>
      <c r="CL177" s="861"/>
      <c r="CM177" s="2640"/>
      <c r="CN177" s="2640"/>
      <c r="CO177" s="2640"/>
      <c r="CP177" s="2640"/>
      <c r="CQ177" s="2640"/>
      <c r="CR177" s="2640"/>
      <c r="CS177" s="2640"/>
      <c r="CT177" s="2640"/>
      <c r="CU177" s="2640"/>
      <c r="CV177" s="799"/>
      <c r="CW177" s="2638"/>
      <c r="CX177" s="2638"/>
      <c r="CY177" s="2639"/>
      <c r="CZ177" s="2639"/>
      <c r="DA177" s="2639"/>
      <c r="DB177" s="2639"/>
      <c r="DC177" s="861"/>
      <c r="DD177" s="861"/>
      <c r="DE177" s="861"/>
      <c r="DF177" s="2640"/>
      <c r="DG177" s="2640"/>
      <c r="DH177" s="2640"/>
      <c r="DI177" s="2640"/>
      <c r="DJ177" s="2640"/>
      <c r="DK177" s="2640"/>
      <c r="DL177" s="2640"/>
      <c r="DM177" s="2640"/>
      <c r="DN177" s="2640"/>
      <c r="DO177" s="799"/>
    </row>
    <row r="178" spans="1:119" ht="30" customHeight="1" x14ac:dyDescent="0.2">
      <c r="A178" s="875"/>
      <c r="B178" s="876"/>
      <c r="C178" s="877"/>
      <c r="D178" s="877"/>
      <c r="E178" s="878"/>
      <c r="F178" s="2610" t="s">
        <v>379</v>
      </c>
      <c r="G178" s="2611"/>
      <c r="H178" s="2611"/>
      <c r="I178" s="2611"/>
      <c r="J178" s="2611"/>
      <c r="K178" s="2611"/>
      <c r="L178" s="2611"/>
      <c r="M178" s="2611"/>
      <c r="N178" s="2611"/>
      <c r="O178" s="2611"/>
      <c r="P178" s="2611"/>
      <c r="Q178" s="2611"/>
      <c r="R178" s="2611"/>
      <c r="S178" s="2611"/>
      <c r="T178" s="2611"/>
      <c r="U178" s="2611"/>
      <c r="V178" s="2611"/>
      <c r="W178" s="2612"/>
      <c r="X178" s="875"/>
      <c r="Y178" s="2610" t="s">
        <v>379</v>
      </c>
      <c r="Z178" s="2611"/>
      <c r="AA178" s="2611"/>
      <c r="AB178" s="2611"/>
      <c r="AC178" s="2611"/>
      <c r="AD178" s="2611"/>
      <c r="AE178" s="2611"/>
      <c r="AF178" s="2611"/>
      <c r="AG178" s="2611"/>
      <c r="AH178" s="2611"/>
      <c r="AI178" s="2611"/>
      <c r="AJ178" s="2611"/>
      <c r="AK178" s="2611"/>
      <c r="AL178" s="2611"/>
      <c r="AM178" s="2611"/>
      <c r="AN178" s="2611"/>
      <c r="AO178" s="2611"/>
      <c r="AP178" s="2612"/>
      <c r="AQ178" s="875"/>
      <c r="AR178" s="2610" t="s">
        <v>379</v>
      </c>
      <c r="AS178" s="2611"/>
      <c r="AT178" s="2611"/>
      <c r="AU178" s="2611"/>
      <c r="AV178" s="2611"/>
      <c r="AW178" s="2611"/>
      <c r="AX178" s="2611"/>
      <c r="AY178" s="2611"/>
      <c r="AZ178" s="2611"/>
      <c r="BA178" s="2611"/>
      <c r="BB178" s="2611"/>
      <c r="BC178" s="2611"/>
      <c r="BD178" s="2611"/>
      <c r="BE178" s="2611"/>
      <c r="BF178" s="2611"/>
      <c r="BG178" s="2611"/>
      <c r="BH178" s="2611"/>
      <c r="BI178" s="2612"/>
      <c r="BJ178" s="875"/>
      <c r="BK178" s="2610" t="s">
        <v>379</v>
      </c>
      <c r="BL178" s="2611"/>
      <c r="BM178" s="2611"/>
      <c r="BN178" s="2611"/>
      <c r="BO178" s="2611"/>
      <c r="BP178" s="2611"/>
      <c r="BQ178" s="2611"/>
      <c r="BR178" s="2611"/>
      <c r="BS178" s="2611"/>
      <c r="BT178" s="2611"/>
      <c r="BU178" s="2611"/>
      <c r="BV178" s="2611"/>
      <c r="BW178" s="2611"/>
      <c r="BX178" s="2611"/>
      <c r="BY178" s="2611"/>
      <c r="BZ178" s="2611"/>
      <c r="CA178" s="2611"/>
      <c r="CB178" s="2612"/>
      <c r="CC178" s="875"/>
      <c r="CD178" s="2597"/>
      <c r="CE178" s="2597"/>
      <c r="CF178" s="2597"/>
      <c r="CG178" s="2597"/>
      <c r="CH178" s="2597"/>
      <c r="CI178" s="2597"/>
      <c r="CJ178" s="2597"/>
      <c r="CK178" s="2597"/>
      <c r="CL178" s="2597"/>
      <c r="CM178" s="2597"/>
      <c r="CN178" s="2597"/>
      <c r="CO178" s="2597"/>
      <c r="CP178" s="2597"/>
      <c r="CQ178" s="2597"/>
      <c r="CR178" s="2597"/>
      <c r="CS178" s="2597"/>
      <c r="CT178" s="2597"/>
      <c r="CU178" s="2597"/>
      <c r="CV178" s="875"/>
      <c r="CW178" s="2597"/>
      <c r="CX178" s="2597"/>
      <c r="CY178" s="2597"/>
      <c r="CZ178" s="2597"/>
      <c r="DA178" s="2597"/>
      <c r="DB178" s="2597"/>
      <c r="DC178" s="2597"/>
      <c r="DD178" s="2597"/>
      <c r="DE178" s="2597"/>
      <c r="DF178" s="2597"/>
      <c r="DG178" s="2597"/>
      <c r="DH178" s="2597"/>
      <c r="DI178" s="2597"/>
      <c r="DJ178" s="2597"/>
      <c r="DK178" s="2597"/>
      <c r="DL178" s="2597"/>
      <c r="DM178" s="2597"/>
      <c r="DN178" s="2597"/>
      <c r="DO178" s="875"/>
    </row>
    <row r="179" spans="1:119" ht="12.75" customHeight="1" x14ac:dyDescent="0.2">
      <c r="B179" s="2604" t="s">
        <v>1209</v>
      </c>
      <c r="C179" s="2605"/>
      <c r="D179" s="2605"/>
      <c r="E179" s="2606"/>
      <c r="F179" s="2635" t="str">
        <f>OBJETIVOS!D26</f>
        <v>Plantación de Material Vegetal en sistema tradicional</v>
      </c>
      <c r="G179" s="2636"/>
      <c r="H179" s="2636"/>
      <c r="I179" s="2636"/>
      <c r="J179" s="2636"/>
      <c r="K179" s="2636"/>
      <c r="L179" s="2636"/>
      <c r="M179" s="2636"/>
      <c r="N179" s="2636"/>
      <c r="O179" s="2636"/>
      <c r="P179" s="2636"/>
      <c r="Q179" s="2636"/>
      <c r="R179" s="2636"/>
      <c r="S179" s="2636"/>
      <c r="T179" s="2636"/>
      <c r="U179" s="2636"/>
      <c r="V179" s="2636"/>
      <c r="W179" s="2637"/>
      <c r="Y179" s="2635" t="str">
        <f>F179</f>
        <v>Plantación de Material Vegetal en sistema tradicional</v>
      </c>
      <c r="Z179" s="2636"/>
      <c r="AA179" s="2636"/>
      <c r="AB179" s="2636"/>
      <c r="AC179" s="2636"/>
      <c r="AD179" s="2636"/>
      <c r="AE179" s="2636"/>
      <c r="AF179" s="2636"/>
      <c r="AG179" s="2636"/>
      <c r="AH179" s="2636"/>
      <c r="AI179" s="2636"/>
      <c r="AJ179" s="2636"/>
      <c r="AK179" s="2636"/>
      <c r="AL179" s="2636"/>
      <c r="AM179" s="2636"/>
      <c r="AN179" s="2636"/>
      <c r="AO179" s="2636"/>
      <c r="AP179" s="2637"/>
      <c r="AR179" s="2635" t="str">
        <f>Y179</f>
        <v>Plantación de Material Vegetal en sistema tradicional</v>
      </c>
      <c r="AS179" s="2636"/>
      <c r="AT179" s="2636"/>
      <c r="AU179" s="2636"/>
      <c r="AV179" s="2636"/>
      <c r="AW179" s="2636"/>
      <c r="AX179" s="2636"/>
      <c r="AY179" s="2636"/>
      <c r="AZ179" s="2636"/>
      <c r="BA179" s="2636"/>
      <c r="BB179" s="2636"/>
      <c r="BC179" s="2636"/>
      <c r="BD179" s="2636"/>
      <c r="BE179" s="2636"/>
      <c r="BF179" s="2636"/>
      <c r="BG179" s="2636"/>
      <c r="BH179" s="2636"/>
      <c r="BI179" s="2637"/>
      <c r="BK179" s="2635" t="str">
        <f>AR179</f>
        <v>Plantación de Material Vegetal en sistema tradicional</v>
      </c>
      <c r="BL179" s="2636"/>
      <c r="BM179" s="2636"/>
      <c r="BN179" s="2636"/>
      <c r="BO179" s="2636"/>
      <c r="BP179" s="2636"/>
      <c r="BQ179" s="2636"/>
      <c r="BR179" s="2636"/>
      <c r="BS179" s="2636"/>
      <c r="BT179" s="2636"/>
      <c r="BU179" s="2636"/>
      <c r="BV179" s="2636"/>
      <c r="BW179" s="2636"/>
      <c r="BX179" s="2636"/>
      <c r="BY179" s="2636"/>
      <c r="BZ179" s="2636"/>
      <c r="CA179" s="2636"/>
      <c r="CB179" s="2637"/>
      <c r="CD179" s="2597"/>
      <c r="CE179" s="2597"/>
      <c r="CF179" s="2597"/>
      <c r="CG179" s="2597"/>
      <c r="CH179" s="2597"/>
      <c r="CI179" s="2597"/>
      <c r="CJ179" s="2597"/>
      <c r="CK179" s="2597"/>
      <c r="CL179" s="2597"/>
      <c r="CM179" s="2597"/>
      <c r="CN179" s="2597"/>
      <c r="CO179" s="2597"/>
      <c r="CP179" s="2597"/>
      <c r="CQ179" s="2597"/>
      <c r="CR179" s="2597"/>
      <c r="CS179" s="2597"/>
      <c r="CT179" s="2597"/>
      <c r="CU179" s="2597"/>
      <c r="CW179" s="2597"/>
      <c r="CX179" s="2597"/>
      <c r="CY179" s="2597"/>
      <c r="CZ179" s="2597"/>
      <c r="DA179" s="2597"/>
      <c r="DB179" s="2597"/>
      <c r="DC179" s="2597"/>
      <c r="DD179" s="2597"/>
      <c r="DE179" s="2597"/>
      <c r="DF179" s="2597"/>
      <c r="DG179" s="2597"/>
      <c r="DH179" s="2597"/>
      <c r="DI179" s="2597"/>
      <c r="DJ179" s="2597"/>
      <c r="DK179" s="2597"/>
      <c r="DL179" s="2597"/>
      <c r="DM179" s="2597"/>
      <c r="DN179" s="2597"/>
    </row>
    <row r="180" spans="1:119" ht="22.5" customHeight="1" x14ac:dyDescent="0.2">
      <c r="B180" s="2604"/>
      <c r="C180" s="2605"/>
      <c r="D180" s="2605"/>
      <c r="E180" s="2606"/>
      <c r="F180" s="2613" t="s">
        <v>1333</v>
      </c>
      <c r="G180" s="2614"/>
      <c r="H180" s="840" t="str">
        <f>+CRONOGRAMA!C86</f>
        <v>Km</v>
      </c>
      <c r="I180" s="841">
        <f>+CRONOGRAMA!E86+CRONOGRAMA!I86+CRONOGRAMA!M86</f>
        <v>0</v>
      </c>
      <c r="J180" s="842">
        <v>0</v>
      </c>
      <c r="K180" s="843" t="e">
        <f>J180/I180</f>
        <v>#DIV/0!</v>
      </c>
      <c r="L180" s="1077" t="str">
        <f t="shared" ref="L180:L181" si="266">+IF(I180=J180,"x",0)</f>
        <v>x</v>
      </c>
      <c r="M180" s="1078">
        <f t="shared" ref="M180:M181" si="267">+IF(L180="x",0,IF(J180&gt;0,"x",0))</f>
        <v>0</v>
      </c>
      <c r="N180" s="1079">
        <f t="shared" ref="N180:N181" si="268">+IF(L180="x",0,IF(M180="x",0,"x"))</f>
        <v>0</v>
      </c>
      <c r="O180" s="2615"/>
      <c r="P180" s="2616"/>
      <c r="Q180" s="2616"/>
      <c r="R180" s="2616"/>
      <c r="S180" s="2616"/>
      <c r="T180" s="2616"/>
      <c r="U180" s="2616"/>
      <c r="V180" s="2616"/>
      <c r="W180" s="2617"/>
      <c r="Y180" s="2613" t="str">
        <f>F180</f>
        <v xml:space="preserve">15. Hincado, templado y grapado                </v>
      </c>
      <c r="Z180" s="2614"/>
      <c r="AA180" s="840" t="str">
        <f>H180</f>
        <v>Km</v>
      </c>
      <c r="AB180" s="841">
        <f>IF((I180-J180)=0,CRONOGRAMA!Q86+CRONOGRAMA!U86+CRONOGRAMA!Y86,CRONOGRAMA!Q86+CRONOGRAMA!U86+CRONOGRAMA!Y86+Seguimiento!I180-Seguimiento!J180)</f>
        <v>0</v>
      </c>
      <c r="AC180" s="842"/>
      <c r="AD180" s="843" t="e">
        <f>AC180/AB180</f>
        <v>#DIV/0!</v>
      </c>
      <c r="AE180" s="1077" t="str">
        <f t="shared" ref="AE180:AE181" si="269">+IF(AB180=AC180,"x",0)</f>
        <v>x</v>
      </c>
      <c r="AF180" s="1078">
        <f t="shared" ref="AF180:AF181" si="270">+IF(AE180="x",0,IF(AC180&gt;0,"x",0))</f>
        <v>0</v>
      </c>
      <c r="AG180" s="1079">
        <f t="shared" ref="AG180:AG181" si="271">+IF(AE180="x",0,IF(AF180="x",0,"x"))</f>
        <v>0</v>
      </c>
      <c r="AH180" s="2615"/>
      <c r="AI180" s="2616"/>
      <c r="AJ180" s="2616"/>
      <c r="AK180" s="2616"/>
      <c r="AL180" s="2616"/>
      <c r="AM180" s="2616"/>
      <c r="AN180" s="2616"/>
      <c r="AO180" s="2616"/>
      <c r="AP180" s="2617"/>
      <c r="AR180" s="2613" t="str">
        <f>Y180</f>
        <v xml:space="preserve">15. Hincado, templado y grapado                </v>
      </c>
      <c r="AS180" s="2614"/>
      <c r="AT180" s="840" t="str">
        <f>AA180</f>
        <v>Km</v>
      </c>
      <c r="AU180" s="841">
        <f>IF((AB180-AC180)=0,CRONOGRAMA!AC86+CRONOGRAMA!AG86+CRONOGRAMA!AK86,CRONOGRAMA!AC86+CRONOGRAMA!AG86+CRONOGRAMA!AK86+Seguimiento!AB180-Seguimiento!AC180)</f>
        <v>0</v>
      </c>
      <c r="AV180" s="842"/>
      <c r="AW180" s="843" t="e">
        <f>AV180/AU180</f>
        <v>#DIV/0!</v>
      </c>
      <c r="AX180" s="1077" t="str">
        <f t="shared" ref="AX180:AX181" si="272">+IF(AU180=AV180,"x",0)</f>
        <v>x</v>
      </c>
      <c r="AY180" s="1078">
        <f t="shared" ref="AY180:AY181" si="273">+IF(AX180="x",0,IF(AV180&gt;0,"x",0))</f>
        <v>0</v>
      </c>
      <c r="AZ180" s="1079">
        <f t="shared" ref="AZ180:AZ181" si="274">+IF(AX180="x",0,IF(AY180="x",0,"x"))</f>
        <v>0</v>
      </c>
      <c r="BA180" s="2615"/>
      <c r="BB180" s="2616"/>
      <c r="BC180" s="2616"/>
      <c r="BD180" s="2616"/>
      <c r="BE180" s="2616"/>
      <c r="BF180" s="2616"/>
      <c r="BG180" s="2616"/>
      <c r="BH180" s="2616"/>
      <c r="BI180" s="2617"/>
      <c r="BK180" s="2613" t="str">
        <f>AR180</f>
        <v xml:space="preserve">15. Hincado, templado y grapado                </v>
      </c>
      <c r="BL180" s="2614"/>
      <c r="BM180" s="840" t="str">
        <f>AT180</f>
        <v>Km</v>
      </c>
      <c r="BN180" s="841">
        <f>IF((AU180-AV180)=0,CRONOGRAMA!AO86+CRONOGRAMA!AS86+CRONOGRAMA!AW86,CRONOGRAMA!AO86+CRONOGRAMA!AS86+CRONOGRAMA!AW86+AU180-AV180)</f>
        <v>0</v>
      </c>
      <c r="BO180" s="842"/>
      <c r="BP180" s="843" t="e">
        <f>BO180/BN180</f>
        <v>#DIV/0!</v>
      </c>
      <c r="BQ180" s="1077" t="str">
        <f t="shared" ref="BQ180:BQ181" si="275">+IF(BN180=BO180,"x",0)</f>
        <v>x</v>
      </c>
      <c r="BR180" s="1078">
        <f t="shared" ref="BR180:BR181" si="276">+IF(BQ180="x",0,IF(BO180&gt;0,"x",0))</f>
        <v>0</v>
      </c>
      <c r="BS180" s="1079">
        <f t="shared" ref="BS180:BS181" si="277">+IF(BQ180="x",0,IF(BR180="x",0,"x"))</f>
        <v>0</v>
      </c>
      <c r="BT180" s="2615"/>
      <c r="BU180" s="2616"/>
      <c r="BV180" s="2616"/>
      <c r="BW180" s="2616"/>
      <c r="BX180" s="2616"/>
      <c r="BY180" s="2616"/>
      <c r="BZ180" s="2616"/>
      <c r="CA180" s="2616"/>
      <c r="CB180" s="2617"/>
      <c r="CD180" s="2620"/>
      <c r="CE180" s="2620"/>
      <c r="CF180" s="847"/>
      <c r="CG180" s="848"/>
      <c r="CH180" s="849"/>
      <c r="CI180" s="850"/>
      <c r="CJ180" s="851"/>
      <c r="CK180" s="851"/>
      <c r="CL180" s="851"/>
      <c r="CM180" s="2621"/>
      <c r="CN180" s="2621"/>
      <c r="CO180" s="2621"/>
      <c r="CP180" s="2621"/>
      <c r="CQ180" s="2621"/>
      <c r="CR180" s="2621"/>
      <c r="CS180" s="2621"/>
      <c r="CT180" s="2621"/>
      <c r="CU180" s="2621"/>
      <c r="CW180" s="2620"/>
      <c r="CX180" s="2620"/>
      <c r="CY180" s="847"/>
      <c r="CZ180" s="848"/>
      <c r="DA180" s="849"/>
      <c r="DB180" s="850"/>
      <c r="DC180" s="851"/>
      <c r="DD180" s="851"/>
      <c r="DE180" s="851"/>
      <c r="DF180" s="2621"/>
      <c r="DG180" s="2621"/>
      <c r="DH180" s="2621"/>
      <c r="DI180" s="2621"/>
      <c r="DJ180" s="2621"/>
      <c r="DK180" s="2621"/>
      <c r="DL180" s="2621"/>
      <c r="DM180" s="2621"/>
      <c r="DN180" s="2621"/>
    </row>
    <row r="181" spans="1:119" ht="22.15" customHeight="1" thickBot="1" x14ac:dyDescent="0.25">
      <c r="B181" s="2604"/>
      <c r="C181" s="2605"/>
      <c r="D181" s="2605"/>
      <c r="E181" s="2606"/>
      <c r="F181" s="2613" t="s">
        <v>1334</v>
      </c>
      <c r="G181" s="2614"/>
      <c r="H181" s="840" t="str">
        <f>+CRONOGRAMA!C87</f>
        <v>Valor  $</v>
      </c>
      <c r="I181" s="841">
        <f>+CRONOGRAMA!E87+CRONOGRAMA!I87+CRONOGRAMA!M87</f>
        <v>0</v>
      </c>
      <c r="J181" s="842">
        <v>0</v>
      </c>
      <c r="K181" s="843" t="e">
        <f t="shared" ref="K181:K187" si="278">J181/I181</f>
        <v>#DIV/0!</v>
      </c>
      <c r="L181" s="1080" t="str">
        <f t="shared" si="266"/>
        <v>x</v>
      </c>
      <c r="M181" s="1081">
        <f t="shared" si="267"/>
        <v>0</v>
      </c>
      <c r="N181" s="1082">
        <f t="shared" si="268"/>
        <v>0</v>
      </c>
      <c r="O181" s="2615"/>
      <c r="P181" s="2616"/>
      <c r="Q181" s="2616"/>
      <c r="R181" s="2616"/>
      <c r="S181" s="2616"/>
      <c r="T181" s="2616"/>
      <c r="U181" s="2616"/>
      <c r="V181" s="2616"/>
      <c r="W181" s="2617"/>
      <c r="Y181" s="2613" t="str">
        <f t="shared" ref="Y181:Y187" si="279">F181</f>
        <v xml:space="preserve">16. Pago de Mano de obra                         </v>
      </c>
      <c r="Z181" s="2614"/>
      <c r="AA181" s="840" t="str">
        <f t="shared" ref="AA181:AA187" si="280">H181</f>
        <v>Valor  $</v>
      </c>
      <c r="AB181" s="841">
        <f>IF((I181-J181)=0,CRONOGRAMA!Q87+CRONOGRAMA!U87+CRONOGRAMA!Y87,CRONOGRAMA!Q87+CRONOGRAMA!U87+CRONOGRAMA!Y87+Seguimiento!I181-Seguimiento!J181)</f>
        <v>0</v>
      </c>
      <c r="AC181" s="842"/>
      <c r="AD181" s="843" t="e">
        <f t="shared" ref="AD181:AD187" si="281">AC181/AB181</f>
        <v>#DIV/0!</v>
      </c>
      <c r="AE181" s="1080" t="str">
        <f t="shared" si="269"/>
        <v>x</v>
      </c>
      <c r="AF181" s="1081">
        <f t="shared" si="270"/>
        <v>0</v>
      </c>
      <c r="AG181" s="1082">
        <f t="shared" si="271"/>
        <v>0</v>
      </c>
      <c r="AH181" s="2615"/>
      <c r="AI181" s="2616"/>
      <c r="AJ181" s="2616"/>
      <c r="AK181" s="2616"/>
      <c r="AL181" s="2616"/>
      <c r="AM181" s="2616"/>
      <c r="AN181" s="2616"/>
      <c r="AO181" s="2616"/>
      <c r="AP181" s="2617"/>
      <c r="AR181" s="2613" t="str">
        <f t="shared" ref="AR181:AR187" si="282">Y181</f>
        <v xml:space="preserve">16. Pago de Mano de obra                         </v>
      </c>
      <c r="AS181" s="2614"/>
      <c r="AT181" s="840" t="str">
        <f t="shared" ref="AT181:AT187" si="283">AA181</f>
        <v>Valor  $</v>
      </c>
      <c r="AU181" s="841">
        <f>IF((AB181-AC181)=0,CRONOGRAMA!AC87+CRONOGRAMA!AG87+CRONOGRAMA!AK87,CRONOGRAMA!AC87+CRONOGRAMA!AG87+CRONOGRAMA!AK87+Seguimiento!AB181-Seguimiento!AC181)</f>
        <v>0</v>
      </c>
      <c r="AV181" s="842"/>
      <c r="AW181" s="843" t="e">
        <f t="shared" ref="AW181:AW187" si="284">AV181/AU181</f>
        <v>#DIV/0!</v>
      </c>
      <c r="AX181" s="1080" t="str">
        <f t="shared" si="272"/>
        <v>x</v>
      </c>
      <c r="AY181" s="1081">
        <f t="shared" si="273"/>
        <v>0</v>
      </c>
      <c r="AZ181" s="1082">
        <f t="shared" si="274"/>
        <v>0</v>
      </c>
      <c r="BA181" s="2615"/>
      <c r="BB181" s="2616"/>
      <c r="BC181" s="2616"/>
      <c r="BD181" s="2616"/>
      <c r="BE181" s="2616"/>
      <c r="BF181" s="2616"/>
      <c r="BG181" s="2616"/>
      <c r="BH181" s="2616"/>
      <c r="BI181" s="2617"/>
      <c r="BK181" s="2613" t="str">
        <f t="shared" ref="BK181:BK187" si="285">AR181</f>
        <v xml:space="preserve">16. Pago de Mano de obra                         </v>
      </c>
      <c r="BL181" s="2614"/>
      <c r="BM181" s="840" t="str">
        <f t="shared" ref="BM181:BM187" si="286">AT181</f>
        <v>Valor  $</v>
      </c>
      <c r="BN181" s="841">
        <f>IF((AU181-AV181)=0,CRONOGRAMA!AO87+CRONOGRAMA!AS87+CRONOGRAMA!AW87,CRONOGRAMA!AO87+CRONOGRAMA!AS87+CRONOGRAMA!AW87+AU181-AV181)</f>
        <v>0</v>
      </c>
      <c r="BO181" s="842"/>
      <c r="BP181" s="843" t="e">
        <f t="shared" ref="BP181:BP187" si="287">BO181/BN181</f>
        <v>#DIV/0!</v>
      </c>
      <c r="BQ181" s="1080" t="str">
        <f t="shared" si="275"/>
        <v>x</v>
      </c>
      <c r="BR181" s="1081">
        <f t="shared" si="276"/>
        <v>0</v>
      </c>
      <c r="BS181" s="1082">
        <f t="shared" si="277"/>
        <v>0</v>
      </c>
      <c r="BT181" s="2615"/>
      <c r="BU181" s="2616"/>
      <c r="BV181" s="2616"/>
      <c r="BW181" s="2616"/>
      <c r="BX181" s="2616"/>
      <c r="BY181" s="2616"/>
      <c r="BZ181" s="2616"/>
      <c r="CA181" s="2616"/>
      <c r="CB181" s="2617"/>
      <c r="CD181" s="2620"/>
      <c r="CE181" s="2620"/>
      <c r="CF181" s="847"/>
      <c r="CG181" s="848"/>
      <c r="CH181" s="849"/>
      <c r="CI181" s="850"/>
      <c r="CJ181" s="851"/>
      <c r="CK181" s="851"/>
      <c r="CL181" s="851"/>
      <c r="CM181" s="2621"/>
      <c r="CN181" s="2621"/>
      <c r="CO181" s="2621"/>
      <c r="CP181" s="2621"/>
      <c r="CQ181" s="2621"/>
      <c r="CR181" s="2621"/>
      <c r="CS181" s="2621"/>
      <c r="CT181" s="2621"/>
      <c r="CU181" s="2621"/>
      <c r="CW181" s="2620"/>
      <c r="CX181" s="2620"/>
      <c r="CY181" s="847"/>
      <c r="CZ181" s="848"/>
      <c r="DA181" s="849"/>
      <c r="DB181" s="850"/>
      <c r="DC181" s="851"/>
      <c r="DD181" s="851"/>
      <c r="DE181" s="851"/>
      <c r="DF181" s="2621"/>
      <c r="DG181" s="2621"/>
      <c r="DH181" s="2621"/>
      <c r="DI181" s="2621"/>
      <c r="DJ181" s="2621"/>
      <c r="DK181" s="2621"/>
      <c r="DL181" s="2621"/>
      <c r="DM181" s="2621"/>
      <c r="DN181" s="2621"/>
    </row>
    <row r="182" spans="1:119" ht="13.9" customHeight="1" thickTop="1" x14ac:dyDescent="0.2">
      <c r="B182" s="2604"/>
      <c r="C182" s="2605"/>
      <c r="D182" s="2605"/>
      <c r="E182" s="2606"/>
      <c r="F182" s="2613"/>
      <c r="G182" s="2614"/>
      <c r="H182" s="840"/>
      <c r="I182" s="841"/>
      <c r="J182" s="842">
        <v>0</v>
      </c>
      <c r="K182" s="843" t="e">
        <f t="shared" si="278"/>
        <v>#DIV/0!</v>
      </c>
      <c r="L182" s="1083"/>
      <c r="M182" s="1084"/>
      <c r="N182" s="1085"/>
      <c r="O182" s="2615"/>
      <c r="P182" s="2616"/>
      <c r="Q182" s="2616"/>
      <c r="R182" s="2616"/>
      <c r="S182" s="2616"/>
      <c r="T182" s="2616"/>
      <c r="U182" s="2616"/>
      <c r="V182" s="2616"/>
      <c r="W182" s="2617"/>
      <c r="Y182" s="2613">
        <f t="shared" si="279"/>
        <v>0</v>
      </c>
      <c r="Z182" s="2614"/>
      <c r="AA182" s="840">
        <f t="shared" si="280"/>
        <v>0</v>
      </c>
      <c r="AB182" s="841">
        <f t="shared" ref="AB182:AB187" si="288">+I182-J182</f>
        <v>0</v>
      </c>
      <c r="AC182" s="842"/>
      <c r="AD182" s="843" t="e">
        <f t="shared" si="281"/>
        <v>#DIV/0!</v>
      </c>
      <c r="AE182" s="1083"/>
      <c r="AF182" s="1084"/>
      <c r="AG182" s="1085"/>
      <c r="AH182" s="2615"/>
      <c r="AI182" s="2616"/>
      <c r="AJ182" s="2616"/>
      <c r="AK182" s="2616"/>
      <c r="AL182" s="2616"/>
      <c r="AM182" s="2616"/>
      <c r="AN182" s="2616"/>
      <c r="AO182" s="2616"/>
      <c r="AP182" s="2617"/>
      <c r="AR182" s="2613">
        <f t="shared" si="282"/>
        <v>0</v>
      </c>
      <c r="AS182" s="2614"/>
      <c r="AT182" s="840">
        <f t="shared" si="283"/>
        <v>0</v>
      </c>
      <c r="AU182" s="841">
        <f>IF((AB160-AC160)=0,CRONOGRAMA!AC88+CRONOGRAMA!AG88+CRONOGRAMA!AH88,CRONOGRAMA!AC88+CRONOGRAMA!AG88+CRONOGRAMA!AH88+Seguimiento!AB160-Seguimiento!AC160)</f>
        <v>0</v>
      </c>
      <c r="AV182" s="842"/>
      <c r="AW182" s="843" t="e">
        <f t="shared" si="284"/>
        <v>#DIV/0!</v>
      </c>
      <c r="AX182" s="855"/>
      <c r="AY182" s="856"/>
      <c r="AZ182" s="857"/>
      <c r="BA182" s="2615"/>
      <c r="BB182" s="2616"/>
      <c r="BC182" s="2616"/>
      <c r="BD182" s="2616"/>
      <c r="BE182" s="2616"/>
      <c r="BF182" s="2616"/>
      <c r="BG182" s="2616"/>
      <c r="BH182" s="2616"/>
      <c r="BI182" s="2617"/>
      <c r="BK182" s="2613">
        <f t="shared" si="285"/>
        <v>0</v>
      </c>
      <c r="BL182" s="2614"/>
      <c r="BM182" s="840">
        <f t="shared" si="286"/>
        <v>0</v>
      </c>
      <c r="BN182" s="841">
        <f>IF((AU160-AV160)=0,CRONOGRAMA!AV88+CRONOGRAMA!AZ88+CRONOGRAMA!BA88,CRONOGRAMA!AV88+CRONOGRAMA!AZ88+CRONOGRAMA!BA88+Seguimiento!AU160-Seguimiento!AV160)</f>
        <v>0</v>
      </c>
      <c r="BO182" s="842"/>
      <c r="BP182" s="843" t="e">
        <f t="shared" si="287"/>
        <v>#DIV/0!</v>
      </c>
      <c r="BQ182" s="1083"/>
      <c r="BR182" s="1084"/>
      <c r="BS182" s="1085"/>
      <c r="BT182" s="2615"/>
      <c r="BU182" s="2616"/>
      <c r="BV182" s="2616"/>
      <c r="BW182" s="2616"/>
      <c r="BX182" s="2616"/>
      <c r="BY182" s="2616"/>
      <c r="BZ182" s="2616"/>
      <c r="CA182" s="2616"/>
      <c r="CB182" s="2617"/>
      <c r="CD182" s="2620"/>
      <c r="CE182" s="2620"/>
      <c r="CF182" s="847"/>
      <c r="CG182" s="848"/>
      <c r="CH182" s="849"/>
      <c r="CI182" s="850"/>
      <c r="CJ182" s="851"/>
      <c r="CK182" s="851"/>
      <c r="CL182" s="851"/>
      <c r="CM182" s="2621"/>
      <c r="CN182" s="2621"/>
      <c r="CO182" s="2621"/>
      <c r="CP182" s="2621"/>
      <c r="CQ182" s="2621"/>
      <c r="CR182" s="2621"/>
      <c r="CS182" s="2621"/>
      <c r="CT182" s="2621"/>
      <c r="CU182" s="2621"/>
      <c r="CW182" s="2620"/>
      <c r="CX182" s="2620"/>
      <c r="CY182" s="847"/>
      <c r="CZ182" s="848"/>
      <c r="DA182" s="849"/>
      <c r="DB182" s="850"/>
      <c r="DC182" s="851"/>
      <c r="DD182" s="851"/>
      <c r="DE182" s="851"/>
      <c r="DF182" s="2621"/>
      <c r="DG182" s="2621"/>
      <c r="DH182" s="2621"/>
      <c r="DI182" s="2621"/>
      <c r="DJ182" s="2621"/>
      <c r="DK182" s="2621"/>
      <c r="DL182" s="2621"/>
      <c r="DM182" s="2621"/>
      <c r="DN182" s="2621"/>
    </row>
    <row r="183" spans="1:119" ht="21" customHeight="1" x14ac:dyDescent="0.2">
      <c r="B183" s="2604"/>
      <c r="C183" s="2605"/>
      <c r="D183" s="2605"/>
      <c r="E183" s="2606"/>
      <c r="F183" s="2613"/>
      <c r="G183" s="2614"/>
      <c r="H183" s="840"/>
      <c r="I183" s="841"/>
      <c r="J183" s="842"/>
      <c r="K183" s="843" t="e">
        <f t="shared" si="278"/>
        <v>#DIV/0!</v>
      </c>
      <c r="L183" s="1077"/>
      <c r="M183" s="1078"/>
      <c r="N183" s="1079"/>
      <c r="O183" s="2615"/>
      <c r="P183" s="2616"/>
      <c r="Q183" s="2616"/>
      <c r="R183" s="2616"/>
      <c r="S183" s="2616"/>
      <c r="T183" s="2616"/>
      <c r="U183" s="2616"/>
      <c r="V183" s="2616"/>
      <c r="W183" s="2617"/>
      <c r="Y183" s="2613">
        <f t="shared" si="279"/>
        <v>0</v>
      </c>
      <c r="Z183" s="2614"/>
      <c r="AA183" s="840">
        <f t="shared" si="280"/>
        <v>0</v>
      </c>
      <c r="AB183" s="841"/>
      <c r="AC183" s="842"/>
      <c r="AD183" s="843" t="e">
        <f t="shared" si="281"/>
        <v>#DIV/0!</v>
      </c>
      <c r="AE183" s="1077"/>
      <c r="AF183" s="1078"/>
      <c r="AG183" s="1079"/>
      <c r="AH183" s="2615"/>
      <c r="AI183" s="2616"/>
      <c r="AJ183" s="2616"/>
      <c r="AK183" s="2616"/>
      <c r="AL183" s="2616"/>
      <c r="AM183" s="2616"/>
      <c r="AN183" s="2616"/>
      <c r="AO183" s="2616"/>
      <c r="AP183" s="2617"/>
      <c r="AR183" s="2613">
        <f t="shared" si="282"/>
        <v>0</v>
      </c>
      <c r="AS183" s="2614"/>
      <c r="AT183" s="840">
        <f t="shared" si="283"/>
        <v>0</v>
      </c>
      <c r="AU183" s="841"/>
      <c r="AV183" s="842"/>
      <c r="AW183" s="843" t="e">
        <f t="shared" si="284"/>
        <v>#DIV/0!</v>
      </c>
      <c r="AX183" s="844"/>
      <c r="AY183" s="845"/>
      <c r="AZ183" s="846"/>
      <c r="BA183" s="2615"/>
      <c r="BB183" s="2616"/>
      <c r="BC183" s="2616"/>
      <c r="BD183" s="2616"/>
      <c r="BE183" s="2616"/>
      <c r="BF183" s="2616"/>
      <c r="BG183" s="2616"/>
      <c r="BH183" s="2616"/>
      <c r="BI183" s="2617"/>
      <c r="BK183" s="2613">
        <f t="shared" si="285"/>
        <v>0</v>
      </c>
      <c r="BL183" s="2614"/>
      <c r="BM183" s="840">
        <f t="shared" si="286"/>
        <v>0</v>
      </c>
      <c r="BN183" s="841"/>
      <c r="BO183" s="842"/>
      <c r="BP183" s="843" t="e">
        <f t="shared" si="287"/>
        <v>#DIV/0!</v>
      </c>
      <c r="BQ183" s="1077"/>
      <c r="BR183" s="1078"/>
      <c r="BS183" s="1079"/>
      <c r="BT183" s="2615"/>
      <c r="BU183" s="2616"/>
      <c r="BV183" s="2616"/>
      <c r="BW183" s="2616"/>
      <c r="BX183" s="2616"/>
      <c r="BY183" s="2616"/>
      <c r="BZ183" s="2616"/>
      <c r="CA183" s="2616"/>
      <c r="CB183" s="2617"/>
      <c r="CD183" s="2620"/>
      <c r="CE183" s="2620"/>
      <c r="CF183" s="847"/>
      <c r="CG183" s="848"/>
      <c r="CH183" s="849"/>
      <c r="CI183" s="850"/>
      <c r="CJ183" s="851"/>
      <c r="CK183" s="851"/>
      <c r="CL183" s="851"/>
      <c r="CM183" s="2621"/>
      <c r="CN183" s="2621"/>
      <c r="CO183" s="2621"/>
      <c r="CP183" s="2621"/>
      <c r="CQ183" s="2621"/>
      <c r="CR183" s="2621"/>
      <c r="CS183" s="2621"/>
      <c r="CT183" s="2621"/>
      <c r="CU183" s="2621"/>
      <c r="CW183" s="2620"/>
      <c r="CX183" s="2620"/>
      <c r="CY183" s="847"/>
      <c r="CZ183" s="848"/>
      <c r="DA183" s="849"/>
      <c r="DB183" s="850"/>
      <c r="DC183" s="851"/>
      <c r="DD183" s="851"/>
      <c r="DE183" s="851"/>
      <c r="DF183" s="2621"/>
      <c r="DG183" s="2621"/>
      <c r="DH183" s="2621"/>
      <c r="DI183" s="2621"/>
      <c r="DJ183" s="2621"/>
      <c r="DK183" s="2621"/>
      <c r="DL183" s="2621"/>
      <c r="DM183" s="2621"/>
      <c r="DN183" s="2621"/>
    </row>
    <row r="184" spans="1:119" ht="21" customHeight="1" x14ac:dyDescent="0.2">
      <c r="B184" s="2604"/>
      <c r="C184" s="2605"/>
      <c r="D184" s="2605"/>
      <c r="E184" s="2606"/>
      <c r="F184" s="2613"/>
      <c r="G184" s="2614"/>
      <c r="H184" s="840"/>
      <c r="I184" s="879"/>
      <c r="J184" s="880">
        <v>0</v>
      </c>
      <c r="K184" s="843" t="e">
        <f t="shared" si="278"/>
        <v>#DIV/0!</v>
      </c>
      <c r="L184" s="1077"/>
      <c r="M184" s="1078"/>
      <c r="N184" s="1079"/>
      <c r="O184" s="2615"/>
      <c r="P184" s="2616"/>
      <c r="Q184" s="2616"/>
      <c r="R184" s="2616"/>
      <c r="S184" s="2616"/>
      <c r="T184" s="2616"/>
      <c r="U184" s="2616"/>
      <c r="V184" s="2616"/>
      <c r="W184" s="2617"/>
      <c r="Y184" s="2613">
        <f t="shared" si="279"/>
        <v>0</v>
      </c>
      <c r="Z184" s="2614"/>
      <c r="AA184" s="840">
        <f t="shared" si="280"/>
        <v>0</v>
      </c>
      <c r="AB184" s="879">
        <f t="shared" si="288"/>
        <v>0</v>
      </c>
      <c r="AC184" s="880"/>
      <c r="AD184" s="843" t="e">
        <f t="shared" si="281"/>
        <v>#DIV/0!</v>
      </c>
      <c r="AE184" s="1077"/>
      <c r="AF184" s="1078"/>
      <c r="AG184" s="1079"/>
      <c r="AH184" s="2615"/>
      <c r="AI184" s="2616"/>
      <c r="AJ184" s="2616"/>
      <c r="AK184" s="2616"/>
      <c r="AL184" s="2616"/>
      <c r="AM184" s="2616"/>
      <c r="AN184" s="2616"/>
      <c r="AO184" s="2616"/>
      <c r="AP184" s="2617"/>
      <c r="AR184" s="2613">
        <f t="shared" si="282"/>
        <v>0</v>
      </c>
      <c r="AS184" s="2614"/>
      <c r="AT184" s="840">
        <f t="shared" si="283"/>
        <v>0</v>
      </c>
      <c r="AU184" s="879">
        <f t="shared" ref="AU184:AU187" si="289">+I184-J184-AC184</f>
        <v>0</v>
      </c>
      <c r="AV184" s="880"/>
      <c r="AW184" s="843" t="e">
        <f t="shared" si="284"/>
        <v>#DIV/0!</v>
      </c>
      <c r="AX184" s="844"/>
      <c r="AY184" s="845"/>
      <c r="AZ184" s="846"/>
      <c r="BA184" s="2615"/>
      <c r="BB184" s="2616"/>
      <c r="BC184" s="2616"/>
      <c r="BD184" s="2616"/>
      <c r="BE184" s="2616"/>
      <c r="BF184" s="2616"/>
      <c r="BG184" s="2616"/>
      <c r="BH184" s="2616"/>
      <c r="BI184" s="2617"/>
      <c r="BK184" s="2613">
        <f t="shared" si="285"/>
        <v>0</v>
      </c>
      <c r="BL184" s="2614"/>
      <c r="BM184" s="840">
        <f t="shared" si="286"/>
        <v>0</v>
      </c>
      <c r="BN184" s="879">
        <f t="shared" ref="BN184:BN187" si="290">+I184-J184-AC184-AV184</f>
        <v>0</v>
      </c>
      <c r="BO184" s="880"/>
      <c r="BP184" s="843" t="e">
        <f t="shared" si="287"/>
        <v>#DIV/0!</v>
      </c>
      <c r="BQ184" s="1077"/>
      <c r="BR184" s="1078"/>
      <c r="BS184" s="1079"/>
      <c r="BT184" s="2615"/>
      <c r="BU184" s="2616"/>
      <c r="BV184" s="2616"/>
      <c r="BW184" s="2616"/>
      <c r="BX184" s="2616"/>
      <c r="BY184" s="2616"/>
      <c r="BZ184" s="2616"/>
      <c r="CA184" s="2616"/>
      <c r="CB184" s="2617"/>
      <c r="CD184" s="2620"/>
      <c r="CE184" s="2620"/>
      <c r="CF184" s="847"/>
      <c r="CG184" s="848"/>
      <c r="CH184" s="849"/>
      <c r="CI184" s="850"/>
      <c r="CJ184" s="851"/>
      <c r="CK184" s="851"/>
      <c r="CL184" s="851"/>
      <c r="CM184" s="2621"/>
      <c r="CN184" s="2621"/>
      <c r="CO184" s="2621"/>
      <c r="CP184" s="2621"/>
      <c r="CQ184" s="2621"/>
      <c r="CR184" s="2621"/>
      <c r="CS184" s="2621"/>
      <c r="CT184" s="2621"/>
      <c r="CU184" s="2621"/>
      <c r="CW184" s="2620"/>
      <c r="CX184" s="2620"/>
      <c r="CY184" s="847"/>
      <c r="CZ184" s="848"/>
      <c r="DA184" s="849"/>
      <c r="DB184" s="850"/>
      <c r="DC184" s="851"/>
      <c r="DD184" s="851"/>
      <c r="DE184" s="851"/>
      <c r="DF184" s="2621"/>
      <c r="DG184" s="2621"/>
      <c r="DH184" s="2621"/>
      <c r="DI184" s="2621"/>
      <c r="DJ184" s="2621"/>
      <c r="DK184" s="2621"/>
      <c r="DL184" s="2621"/>
      <c r="DM184" s="2621"/>
      <c r="DN184" s="2621"/>
    </row>
    <row r="185" spans="1:119" ht="21" customHeight="1" x14ac:dyDescent="0.2">
      <c r="B185" s="2604"/>
      <c r="C185" s="2605"/>
      <c r="D185" s="2605"/>
      <c r="E185" s="2606"/>
      <c r="F185" s="2613"/>
      <c r="G185" s="2614"/>
      <c r="H185" s="840"/>
      <c r="I185" s="879"/>
      <c r="J185" s="880">
        <v>0</v>
      </c>
      <c r="K185" s="843" t="e">
        <f t="shared" si="278"/>
        <v>#DIV/0!</v>
      </c>
      <c r="L185" s="1077"/>
      <c r="M185" s="1078"/>
      <c r="N185" s="1079"/>
      <c r="O185" s="2615"/>
      <c r="P185" s="2616"/>
      <c r="Q185" s="2616"/>
      <c r="R185" s="2616"/>
      <c r="S185" s="2616"/>
      <c r="T185" s="2616"/>
      <c r="U185" s="2616"/>
      <c r="V185" s="2616"/>
      <c r="W185" s="2617"/>
      <c r="Y185" s="2613">
        <f t="shared" si="279"/>
        <v>0</v>
      </c>
      <c r="Z185" s="2614"/>
      <c r="AA185" s="840">
        <f t="shared" si="280"/>
        <v>0</v>
      </c>
      <c r="AB185" s="879">
        <f t="shared" si="288"/>
        <v>0</v>
      </c>
      <c r="AC185" s="880"/>
      <c r="AD185" s="843" t="e">
        <f t="shared" si="281"/>
        <v>#DIV/0!</v>
      </c>
      <c r="AE185" s="1077"/>
      <c r="AF185" s="1078"/>
      <c r="AG185" s="1079"/>
      <c r="AH185" s="2615"/>
      <c r="AI185" s="2616"/>
      <c r="AJ185" s="2616"/>
      <c r="AK185" s="2616"/>
      <c r="AL185" s="2616"/>
      <c r="AM185" s="2616"/>
      <c r="AN185" s="2616"/>
      <c r="AO185" s="2616"/>
      <c r="AP185" s="2617"/>
      <c r="AR185" s="2613">
        <f t="shared" si="282"/>
        <v>0</v>
      </c>
      <c r="AS185" s="2614"/>
      <c r="AT185" s="840">
        <f t="shared" si="283"/>
        <v>0</v>
      </c>
      <c r="AU185" s="879">
        <f t="shared" si="289"/>
        <v>0</v>
      </c>
      <c r="AV185" s="880"/>
      <c r="AW185" s="843" t="e">
        <f t="shared" si="284"/>
        <v>#DIV/0!</v>
      </c>
      <c r="AX185" s="844"/>
      <c r="AY185" s="845"/>
      <c r="AZ185" s="846"/>
      <c r="BA185" s="2615"/>
      <c r="BB185" s="2616"/>
      <c r="BC185" s="2616"/>
      <c r="BD185" s="2616"/>
      <c r="BE185" s="2616"/>
      <c r="BF185" s="2616"/>
      <c r="BG185" s="2616"/>
      <c r="BH185" s="2616"/>
      <c r="BI185" s="2617"/>
      <c r="BK185" s="2613">
        <f t="shared" si="285"/>
        <v>0</v>
      </c>
      <c r="BL185" s="2614"/>
      <c r="BM185" s="840">
        <f t="shared" si="286"/>
        <v>0</v>
      </c>
      <c r="BN185" s="879">
        <f t="shared" si="290"/>
        <v>0</v>
      </c>
      <c r="BO185" s="880"/>
      <c r="BP185" s="843" t="e">
        <f t="shared" si="287"/>
        <v>#DIV/0!</v>
      </c>
      <c r="BQ185" s="1077"/>
      <c r="BR185" s="1078"/>
      <c r="BS185" s="1079"/>
      <c r="BT185" s="2615"/>
      <c r="BU185" s="2616"/>
      <c r="BV185" s="2616"/>
      <c r="BW185" s="2616"/>
      <c r="BX185" s="2616"/>
      <c r="BY185" s="2616"/>
      <c r="BZ185" s="2616"/>
      <c r="CA185" s="2616"/>
      <c r="CB185" s="2617"/>
      <c r="CD185" s="2620"/>
      <c r="CE185" s="2620"/>
      <c r="CF185" s="847"/>
      <c r="CG185" s="848"/>
      <c r="CH185" s="849"/>
      <c r="CI185" s="850"/>
      <c r="CJ185" s="851"/>
      <c r="CK185" s="851"/>
      <c r="CL185" s="851"/>
      <c r="CM185" s="2621"/>
      <c r="CN185" s="2621"/>
      <c r="CO185" s="2621"/>
      <c r="CP185" s="2621"/>
      <c r="CQ185" s="2621"/>
      <c r="CR185" s="2621"/>
      <c r="CS185" s="2621"/>
      <c r="CT185" s="2621"/>
      <c r="CU185" s="2621"/>
      <c r="CW185" s="2620"/>
      <c r="CX185" s="2620"/>
      <c r="CY185" s="847"/>
      <c r="CZ185" s="848"/>
      <c r="DA185" s="849"/>
      <c r="DB185" s="850"/>
      <c r="DC185" s="851"/>
      <c r="DD185" s="851"/>
      <c r="DE185" s="851"/>
      <c r="DF185" s="2621"/>
      <c r="DG185" s="2621"/>
      <c r="DH185" s="2621"/>
      <c r="DI185" s="2621"/>
      <c r="DJ185" s="2621"/>
      <c r="DK185" s="2621"/>
      <c r="DL185" s="2621"/>
      <c r="DM185" s="2621"/>
      <c r="DN185" s="2621"/>
    </row>
    <row r="186" spans="1:119" ht="21" customHeight="1" x14ac:dyDescent="0.2">
      <c r="B186" s="2604"/>
      <c r="C186" s="2605"/>
      <c r="D186" s="2605"/>
      <c r="E186" s="2606"/>
      <c r="F186" s="2613"/>
      <c r="G186" s="2614"/>
      <c r="H186" s="840"/>
      <c r="I186" s="879"/>
      <c r="J186" s="880">
        <v>0</v>
      </c>
      <c r="K186" s="843" t="e">
        <f t="shared" si="278"/>
        <v>#DIV/0!</v>
      </c>
      <c r="L186" s="1077"/>
      <c r="M186" s="1078"/>
      <c r="N186" s="1079"/>
      <c r="O186" s="2615"/>
      <c r="P186" s="2616"/>
      <c r="Q186" s="2616"/>
      <c r="R186" s="2616"/>
      <c r="S186" s="2616"/>
      <c r="T186" s="2616"/>
      <c r="U186" s="2616"/>
      <c r="V186" s="2616"/>
      <c r="W186" s="2617"/>
      <c r="Y186" s="2613">
        <f t="shared" si="279"/>
        <v>0</v>
      </c>
      <c r="Z186" s="2614"/>
      <c r="AA186" s="840">
        <f t="shared" si="280"/>
        <v>0</v>
      </c>
      <c r="AB186" s="879">
        <f t="shared" si="288"/>
        <v>0</v>
      </c>
      <c r="AC186" s="880"/>
      <c r="AD186" s="843" t="e">
        <f t="shared" si="281"/>
        <v>#DIV/0!</v>
      </c>
      <c r="AE186" s="1077"/>
      <c r="AF186" s="1078"/>
      <c r="AG186" s="1079"/>
      <c r="AH186" s="2615"/>
      <c r="AI186" s="2616"/>
      <c r="AJ186" s="2616"/>
      <c r="AK186" s="2616"/>
      <c r="AL186" s="2616"/>
      <c r="AM186" s="2616"/>
      <c r="AN186" s="2616"/>
      <c r="AO186" s="2616"/>
      <c r="AP186" s="2617"/>
      <c r="AR186" s="2613">
        <f t="shared" si="282"/>
        <v>0</v>
      </c>
      <c r="AS186" s="2614"/>
      <c r="AT186" s="840">
        <f t="shared" si="283"/>
        <v>0</v>
      </c>
      <c r="AU186" s="879">
        <f t="shared" si="289"/>
        <v>0</v>
      </c>
      <c r="AV186" s="880"/>
      <c r="AW186" s="843" t="e">
        <f t="shared" si="284"/>
        <v>#DIV/0!</v>
      </c>
      <c r="AX186" s="844"/>
      <c r="AY186" s="845"/>
      <c r="AZ186" s="846"/>
      <c r="BA186" s="2615"/>
      <c r="BB186" s="2616"/>
      <c r="BC186" s="2616"/>
      <c r="BD186" s="2616"/>
      <c r="BE186" s="2616"/>
      <c r="BF186" s="2616"/>
      <c r="BG186" s="2616"/>
      <c r="BH186" s="2616"/>
      <c r="BI186" s="2617"/>
      <c r="BK186" s="2613">
        <f t="shared" si="285"/>
        <v>0</v>
      </c>
      <c r="BL186" s="2614"/>
      <c r="BM186" s="840">
        <f t="shared" si="286"/>
        <v>0</v>
      </c>
      <c r="BN186" s="879">
        <f t="shared" si="290"/>
        <v>0</v>
      </c>
      <c r="BO186" s="880"/>
      <c r="BP186" s="843" t="e">
        <f t="shared" si="287"/>
        <v>#DIV/0!</v>
      </c>
      <c r="BQ186" s="1077"/>
      <c r="BR186" s="1078"/>
      <c r="BS186" s="1079"/>
      <c r="BT186" s="2615"/>
      <c r="BU186" s="2616"/>
      <c r="BV186" s="2616"/>
      <c r="BW186" s="2616"/>
      <c r="BX186" s="2616"/>
      <c r="BY186" s="2616"/>
      <c r="BZ186" s="2616"/>
      <c r="CA186" s="2616"/>
      <c r="CB186" s="2617"/>
      <c r="CD186" s="2620"/>
      <c r="CE186" s="2620"/>
      <c r="CF186" s="847"/>
      <c r="CG186" s="848"/>
      <c r="CH186" s="849"/>
      <c r="CI186" s="850"/>
      <c r="CJ186" s="851"/>
      <c r="CK186" s="851"/>
      <c r="CL186" s="851"/>
      <c r="CM186" s="2621"/>
      <c r="CN186" s="2621"/>
      <c r="CO186" s="2621"/>
      <c r="CP186" s="2621"/>
      <c r="CQ186" s="2621"/>
      <c r="CR186" s="2621"/>
      <c r="CS186" s="2621"/>
      <c r="CT186" s="2621"/>
      <c r="CU186" s="2621"/>
      <c r="CW186" s="2620"/>
      <c r="CX186" s="2620"/>
      <c r="CY186" s="847"/>
      <c r="CZ186" s="848"/>
      <c r="DA186" s="849"/>
      <c r="DB186" s="850"/>
      <c r="DC186" s="851"/>
      <c r="DD186" s="851"/>
      <c r="DE186" s="851"/>
      <c r="DF186" s="2621"/>
      <c r="DG186" s="2621"/>
      <c r="DH186" s="2621"/>
      <c r="DI186" s="2621"/>
      <c r="DJ186" s="2621"/>
      <c r="DK186" s="2621"/>
      <c r="DL186" s="2621"/>
      <c r="DM186" s="2621"/>
      <c r="DN186" s="2621"/>
    </row>
    <row r="187" spans="1:119" ht="21" customHeight="1" thickBot="1" x14ac:dyDescent="0.25">
      <c r="B187" s="2604"/>
      <c r="C187" s="2605"/>
      <c r="D187" s="2605"/>
      <c r="E187" s="2606"/>
      <c r="F187" s="2630"/>
      <c r="G187" s="2631"/>
      <c r="H187" s="840"/>
      <c r="I187" s="881"/>
      <c r="J187" s="880">
        <v>0</v>
      </c>
      <c r="K187" s="870" t="e">
        <f t="shared" si="278"/>
        <v>#DIV/0!</v>
      </c>
      <c r="L187" s="1080"/>
      <c r="M187" s="1081"/>
      <c r="N187" s="1082"/>
      <c r="O187" s="2632"/>
      <c r="P187" s="2633"/>
      <c r="Q187" s="2633"/>
      <c r="R187" s="2633"/>
      <c r="S187" s="2633"/>
      <c r="T187" s="2633"/>
      <c r="U187" s="2633"/>
      <c r="V187" s="2633"/>
      <c r="W187" s="2634"/>
      <c r="Y187" s="2630">
        <f t="shared" si="279"/>
        <v>0</v>
      </c>
      <c r="Z187" s="2631"/>
      <c r="AA187" s="840">
        <f t="shared" si="280"/>
        <v>0</v>
      </c>
      <c r="AB187" s="881">
        <f t="shared" si="288"/>
        <v>0</v>
      </c>
      <c r="AC187" s="880"/>
      <c r="AD187" s="870" t="e">
        <f t="shared" si="281"/>
        <v>#DIV/0!</v>
      </c>
      <c r="AE187" s="1080"/>
      <c r="AF187" s="1081"/>
      <c r="AG187" s="1082"/>
      <c r="AH187" s="2632"/>
      <c r="AI187" s="2633"/>
      <c r="AJ187" s="2633"/>
      <c r="AK187" s="2633"/>
      <c r="AL187" s="2633"/>
      <c r="AM187" s="2633"/>
      <c r="AN187" s="2633"/>
      <c r="AO187" s="2633"/>
      <c r="AP187" s="2634"/>
      <c r="AR187" s="2630">
        <f t="shared" si="282"/>
        <v>0</v>
      </c>
      <c r="AS187" s="2631"/>
      <c r="AT187" s="840">
        <f t="shared" si="283"/>
        <v>0</v>
      </c>
      <c r="AU187" s="881">
        <f t="shared" si="289"/>
        <v>0</v>
      </c>
      <c r="AV187" s="880"/>
      <c r="AW187" s="870" t="e">
        <f t="shared" si="284"/>
        <v>#DIV/0!</v>
      </c>
      <c r="AX187" s="852"/>
      <c r="AY187" s="853"/>
      <c r="AZ187" s="854"/>
      <c r="BA187" s="2632"/>
      <c r="BB187" s="2633"/>
      <c r="BC187" s="2633"/>
      <c r="BD187" s="2633"/>
      <c r="BE187" s="2633"/>
      <c r="BF187" s="2633"/>
      <c r="BG187" s="2633"/>
      <c r="BH187" s="2633"/>
      <c r="BI187" s="2634"/>
      <c r="BK187" s="2630">
        <f t="shared" si="285"/>
        <v>0</v>
      </c>
      <c r="BL187" s="2631"/>
      <c r="BM187" s="840">
        <f t="shared" si="286"/>
        <v>0</v>
      </c>
      <c r="BN187" s="881">
        <f t="shared" si="290"/>
        <v>0</v>
      </c>
      <c r="BO187" s="880"/>
      <c r="BP187" s="870" t="e">
        <f t="shared" si="287"/>
        <v>#DIV/0!</v>
      </c>
      <c r="BQ187" s="1080"/>
      <c r="BR187" s="1081"/>
      <c r="BS187" s="1082"/>
      <c r="BT187" s="2632"/>
      <c r="BU187" s="2633"/>
      <c r="BV187" s="2633"/>
      <c r="BW187" s="2633"/>
      <c r="BX187" s="2633"/>
      <c r="BY187" s="2633"/>
      <c r="BZ187" s="2633"/>
      <c r="CA187" s="2633"/>
      <c r="CB187" s="2634"/>
      <c r="CD187" s="2620"/>
      <c r="CE187" s="2620"/>
      <c r="CF187" s="847"/>
      <c r="CG187" s="848"/>
      <c r="CH187" s="849"/>
      <c r="CI187" s="871"/>
      <c r="CJ187" s="851"/>
      <c r="CK187" s="851"/>
      <c r="CL187" s="851"/>
      <c r="CM187" s="2621"/>
      <c r="CN187" s="2621"/>
      <c r="CO187" s="2621"/>
      <c r="CP187" s="2621"/>
      <c r="CQ187" s="2621"/>
      <c r="CR187" s="2621"/>
      <c r="CS187" s="2621"/>
      <c r="CT187" s="2621"/>
      <c r="CU187" s="2621"/>
      <c r="CW187" s="2620"/>
      <c r="CX187" s="2620"/>
      <c r="CY187" s="847"/>
      <c r="CZ187" s="848"/>
      <c r="DA187" s="849"/>
      <c r="DB187" s="871"/>
      <c r="DC187" s="851"/>
      <c r="DD187" s="851"/>
      <c r="DE187" s="851"/>
      <c r="DF187" s="2621"/>
      <c r="DG187" s="2621"/>
      <c r="DH187" s="2621"/>
      <c r="DI187" s="2621"/>
      <c r="DJ187" s="2621"/>
      <c r="DK187" s="2621"/>
      <c r="DL187" s="2621"/>
      <c r="DM187" s="2621"/>
      <c r="DN187" s="2621"/>
    </row>
    <row r="188" spans="1:119" ht="21" customHeight="1" thickTop="1" thickBot="1" x14ac:dyDescent="0.25">
      <c r="B188" s="2607"/>
      <c r="C188" s="2608"/>
      <c r="D188" s="2608"/>
      <c r="E188" s="2609"/>
      <c r="F188" s="2641" t="s">
        <v>1116</v>
      </c>
      <c r="G188" s="2642"/>
      <c r="H188" s="2625" t="str">
        <f>F179</f>
        <v>Plantación de Material Vegetal en sistema tradicional</v>
      </c>
      <c r="I188" s="2625"/>
      <c r="J188" s="2625"/>
      <c r="K188" s="2626"/>
      <c r="L188" s="858">
        <f>K256/N256</f>
        <v>1</v>
      </c>
      <c r="M188" s="859">
        <f>L256/N256</f>
        <v>0</v>
      </c>
      <c r="N188" s="860">
        <f>M256/N256</f>
        <v>0</v>
      </c>
      <c r="O188" s="2627"/>
      <c r="P188" s="2628"/>
      <c r="Q188" s="2628"/>
      <c r="R188" s="2628"/>
      <c r="S188" s="2628"/>
      <c r="T188" s="2628"/>
      <c r="U188" s="2628"/>
      <c r="V188" s="2628"/>
      <c r="W188" s="2629"/>
      <c r="Y188" s="2641" t="s">
        <v>1116</v>
      </c>
      <c r="Z188" s="2642"/>
      <c r="AA188" s="2625" t="str">
        <f>Y179</f>
        <v>Plantación de Material Vegetal en sistema tradicional</v>
      </c>
      <c r="AB188" s="2625"/>
      <c r="AC188" s="2625"/>
      <c r="AD188" s="2626"/>
      <c r="AE188" s="858">
        <f>AD256/AG256</f>
        <v>1</v>
      </c>
      <c r="AF188" s="859">
        <f>AE256/AG256</f>
        <v>0</v>
      </c>
      <c r="AG188" s="860">
        <f>AF256/AG256</f>
        <v>0</v>
      </c>
      <c r="AH188" s="2627"/>
      <c r="AI188" s="2628"/>
      <c r="AJ188" s="2628"/>
      <c r="AK188" s="2628"/>
      <c r="AL188" s="2628"/>
      <c r="AM188" s="2628"/>
      <c r="AN188" s="2628"/>
      <c r="AO188" s="2628"/>
      <c r="AP188" s="2629"/>
      <c r="AR188" s="2641" t="s">
        <v>1116</v>
      </c>
      <c r="AS188" s="2642"/>
      <c r="AT188" s="2625" t="str">
        <f>AR179</f>
        <v>Plantación de Material Vegetal en sistema tradicional</v>
      </c>
      <c r="AU188" s="2625"/>
      <c r="AV188" s="2625"/>
      <c r="AW188" s="2626"/>
      <c r="AX188" s="858">
        <f>AW256/AZ256</f>
        <v>1</v>
      </c>
      <c r="AY188" s="859">
        <f>AX256/AZ256</f>
        <v>0</v>
      </c>
      <c r="AZ188" s="860">
        <f>AY256/AZ256</f>
        <v>0</v>
      </c>
      <c r="BA188" s="2627"/>
      <c r="BB188" s="2628"/>
      <c r="BC188" s="2628"/>
      <c r="BD188" s="2628"/>
      <c r="BE188" s="2628"/>
      <c r="BF188" s="2628"/>
      <c r="BG188" s="2628"/>
      <c r="BH188" s="2628"/>
      <c r="BI188" s="2629"/>
      <c r="BK188" s="2641" t="s">
        <v>1116</v>
      </c>
      <c r="BL188" s="2642"/>
      <c r="BM188" s="2625" t="str">
        <f>BK179</f>
        <v>Plantación de Material Vegetal en sistema tradicional</v>
      </c>
      <c r="BN188" s="2625"/>
      <c r="BO188" s="2625"/>
      <c r="BP188" s="2626"/>
      <c r="BQ188" s="858">
        <f>BP256/BS256</f>
        <v>1</v>
      </c>
      <c r="BR188" s="859">
        <f>BQ256/BS256</f>
        <v>0</v>
      </c>
      <c r="BS188" s="860">
        <f>BR256/BS256</f>
        <v>0</v>
      </c>
      <c r="BT188" s="2627"/>
      <c r="BU188" s="2628"/>
      <c r="BV188" s="2628"/>
      <c r="BW188" s="2628"/>
      <c r="BX188" s="2628"/>
      <c r="BY188" s="2628"/>
      <c r="BZ188" s="2628"/>
      <c r="CA188" s="2628"/>
      <c r="CB188" s="2629"/>
      <c r="CD188" s="2638"/>
      <c r="CE188" s="2638"/>
      <c r="CF188" s="2639"/>
      <c r="CG188" s="2639"/>
      <c r="CH188" s="2639"/>
      <c r="CI188" s="2639"/>
      <c r="CJ188" s="861"/>
      <c r="CK188" s="861"/>
      <c r="CL188" s="861"/>
      <c r="CM188" s="2640"/>
      <c r="CN188" s="2640"/>
      <c r="CO188" s="2640"/>
      <c r="CP188" s="2640"/>
      <c r="CQ188" s="2640"/>
      <c r="CR188" s="2640"/>
      <c r="CS188" s="2640"/>
      <c r="CT188" s="2640"/>
      <c r="CU188" s="2640"/>
      <c r="CW188" s="2638"/>
      <c r="CX188" s="2638"/>
      <c r="CY188" s="2639"/>
      <c r="CZ188" s="2639"/>
      <c r="DA188" s="2639"/>
      <c r="DB188" s="2639"/>
      <c r="DC188" s="861"/>
      <c r="DD188" s="861"/>
      <c r="DE188" s="861"/>
      <c r="DF188" s="2640"/>
      <c r="DG188" s="2640"/>
      <c r="DH188" s="2640"/>
      <c r="DI188" s="2640"/>
      <c r="DJ188" s="2640"/>
      <c r="DK188" s="2640"/>
      <c r="DL188" s="2640"/>
      <c r="DM188" s="2640"/>
      <c r="DN188" s="2640"/>
    </row>
    <row r="189" spans="1:119" ht="12.75" customHeight="1" x14ac:dyDescent="0.2">
      <c r="B189" s="2601" t="s">
        <v>1210</v>
      </c>
      <c r="C189" s="2602"/>
      <c r="D189" s="2602"/>
      <c r="E189" s="2603"/>
      <c r="F189" s="2643" t="str">
        <f>OBJETIVOS!D27</f>
        <v>Plantación de Material Vegetal al azar o por núcleos</v>
      </c>
      <c r="G189" s="2644"/>
      <c r="H189" s="2644"/>
      <c r="I189" s="2644"/>
      <c r="J189" s="2644"/>
      <c r="K189" s="2644"/>
      <c r="L189" s="2644"/>
      <c r="M189" s="2644"/>
      <c r="N189" s="2644"/>
      <c r="O189" s="2644"/>
      <c r="P189" s="2644"/>
      <c r="Q189" s="2644"/>
      <c r="R189" s="2644"/>
      <c r="S189" s="2644"/>
      <c r="T189" s="2644"/>
      <c r="U189" s="2644"/>
      <c r="V189" s="2644"/>
      <c r="W189" s="2645"/>
      <c r="Y189" s="2643" t="str">
        <f>F189</f>
        <v>Plantación de Material Vegetal al azar o por núcleos</v>
      </c>
      <c r="Z189" s="2644"/>
      <c r="AA189" s="2644"/>
      <c r="AB189" s="2644"/>
      <c r="AC189" s="2644"/>
      <c r="AD189" s="2644"/>
      <c r="AE189" s="2644"/>
      <c r="AF189" s="2644"/>
      <c r="AG189" s="2644"/>
      <c r="AH189" s="2644"/>
      <c r="AI189" s="2644"/>
      <c r="AJ189" s="2644"/>
      <c r="AK189" s="2644"/>
      <c r="AL189" s="2644"/>
      <c r="AM189" s="2644"/>
      <c r="AN189" s="2644"/>
      <c r="AO189" s="2644"/>
      <c r="AP189" s="2645"/>
      <c r="AR189" s="2643" t="str">
        <f>Y189</f>
        <v>Plantación de Material Vegetal al azar o por núcleos</v>
      </c>
      <c r="AS189" s="2644"/>
      <c r="AT189" s="2644"/>
      <c r="AU189" s="2644"/>
      <c r="AV189" s="2644"/>
      <c r="AW189" s="2644"/>
      <c r="AX189" s="2644"/>
      <c r="AY189" s="2644"/>
      <c r="AZ189" s="2644"/>
      <c r="BA189" s="2644"/>
      <c r="BB189" s="2644"/>
      <c r="BC189" s="2644"/>
      <c r="BD189" s="2644"/>
      <c r="BE189" s="2644"/>
      <c r="BF189" s="2644"/>
      <c r="BG189" s="2644"/>
      <c r="BH189" s="2644"/>
      <c r="BI189" s="2645"/>
      <c r="BK189" s="2643" t="str">
        <f>AR189</f>
        <v>Plantación de Material Vegetal al azar o por núcleos</v>
      </c>
      <c r="BL189" s="2644"/>
      <c r="BM189" s="2644"/>
      <c r="BN189" s="2644"/>
      <c r="BO189" s="2644"/>
      <c r="BP189" s="2644"/>
      <c r="BQ189" s="2644"/>
      <c r="BR189" s="2644"/>
      <c r="BS189" s="2644"/>
      <c r="BT189" s="2644"/>
      <c r="BU189" s="2644"/>
      <c r="BV189" s="2644"/>
      <c r="BW189" s="2644"/>
      <c r="BX189" s="2644"/>
      <c r="BY189" s="2644"/>
      <c r="BZ189" s="2644"/>
      <c r="CA189" s="2644"/>
      <c r="CB189" s="2645"/>
      <c r="CD189" s="2597"/>
      <c r="CE189" s="2597"/>
      <c r="CF189" s="2597"/>
      <c r="CG189" s="2597"/>
      <c r="CH189" s="2597"/>
      <c r="CI189" s="2597"/>
      <c r="CJ189" s="2597"/>
      <c r="CK189" s="2597"/>
      <c r="CL189" s="2597"/>
      <c r="CM189" s="2597"/>
      <c r="CN189" s="2597"/>
      <c r="CO189" s="2597"/>
      <c r="CP189" s="2597"/>
      <c r="CQ189" s="2597"/>
      <c r="CR189" s="2597"/>
      <c r="CS189" s="2597"/>
      <c r="CT189" s="2597"/>
      <c r="CU189" s="2597"/>
      <c r="CW189" s="2597"/>
      <c r="CX189" s="2597"/>
      <c r="CY189" s="2597"/>
      <c r="CZ189" s="2597"/>
      <c r="DA189" s="2597"/>
      <c r="DB189" s="2597"/>
      <c r="DC189" s="2597"/>
      <c r="DD189" s="2597"/>
      <c r="DE189" s="2597"/>
      <c r="DF189" s="2597"/>
      <c r="DG189" s="2597"/>
      <c r="DH189" s="2597"/>
      <c r="DI189" s="2597"/>
      <c r="DJ189" s="2597"/>
      <c r="DK189" s="2597"/>
      <c r="DL189" s="2597"/>
      <c r="DM189" s="2597"/>
      <c r="DN189" s="2597"/>
    </row>
    <row r="190" spans="1:119" ht="22.5" customHeight="1" x14ac:dyDescent="0.2">
      <c r="B190" s="2604"/>
      <c r="C190" s="2605"/>
      <c r="D190" s="2605"/>
      <c r="E190" s="2606"/>
      <c r="F190" s="2613" t="str">
        <f>+F180</f>
        <v xml:space="preserve">15. Hincado, templado y grapado                </v>
      </c>
      <c r="G190" s="2614"/>
      <c r="H190" s="840" t="str">
        <f>+CRONOGRAMA!C89</f>
        <v>Km</v>
      </c>
      <c r="I190" s="841">
        <f>+CRONOGRAMA!E89+CRONOGRAMA!I89+CRONOGRAMA!M89</f>
        <v>0</v>
      </c>
      <c r="J190" s="868">
        <v>0</v>
      </c>
      <c r="K190" s="843" t="e">
        <f>J190/I190</f>
        <v>#DIV/0!</v>
      </c>
      <c r="L190" s="1077" t="str">
        <f t="shared" ref="L190:L191" si="291">+IF(I190=J190,"x",0)</f>
        <v>x</v>
      </c>
      <c r="M190" s="1078">
        <f t="shared" ref="M190:M191" si="292">+IF(L190="x",0,IF(J190&gt;0,"x",0))</f>
        <v>0</v>
      </c>
      <c r="N190" s="1079">
        <f t="shared" ref="N190:N191" si="293">+IF(L190="x",0,IF(M190="x",0,"x"))</f>
        <v>0</v>
      </c>
      <c r="O190" s="2615"/>
      <c r="P190" s="2616"/>
      <c r="Q190" s="2616"/>
      <c r="R190" s="2616"/>
      <c r="S190" s="2616"/>
      <c r="T190" s="2616"/>
      <c r="U190" s="2616"/>
      <c r="V190" s="2616"/>
      <c r="W190" s="2617"/>
      <c r="Y190" s="2613" t="str">
        <f>+Y180</f>
        <v xml:space="preserve">15. Hincado, templado y grapado                </v>
      </c>
      <c r="Z190" s="2614"/>
      <c r="AA190" s="840" t="str">
        <f>AA180</f>
        <v>Km</v>
      </c>
      <c r="AB190" s="841">
        <f>IF((I190-J190)=0,CRONOGRAMA!Q89+CRONOGRAMA!U89+CRONOGRAMA!Y89,CRONOGRAMA!Q89+CRONOGRAMA!U89+CRONOGRAMA!Y89+Seguimiento!I190-Seguimiento!J190)</f>
        <v>0</v>
      </c>
      <c r="AC190" s="868"/>
      <c r="AD190" s="843" t="e">
        <f>AC190/AB190</f>
        <v>#DIV/0!</v>
      </c>
      <c r="AE190" s="1077" t="str">
        <f t="shared" ref="AE190:AE191" si="294">+IF(AB190=AC190,"x",0)</f>
        <v>x</v>
      </c>
      <c r="AF190" s="1078">
        <f t="shared" ref="AF190:AF191" si="295">+IF(AE190="x",0,IF(AC190&gt;0,"x",0))</f>
        <v>0</v>
      </c>
      <c r="AG190" s="1079">
        <f t="shared" ref="AG190:AG191" si="296">+IF(AE190="x",0,IF(AF190="x",0,"x"))</f>
        <v>0</v>
      </c>
      <c r="AH190" s="2615"/>
      <c r="AI190" s="2616"/>
      <c r="AJ190" s="2616"/>
      <c r="AK190" s="2616"/>
      <c r="AL190" s="2616"/>
      <c r="AM190" s="2616"/>
      <c r="AN190" s="2616"/>
      <c r="AO190" s="2616"/>
      <c r="AP190" s="2617"/>
      <c r="AR190" s="2613" t="str">
        <f>+AR180</f>
        <v xml:space="preserve">15. Hincado, templado y grapado                </v>
      </c>
      <c r="AS190" s="2614"/>
      <c r="AT190" s="840" t="str">
        <f>AT180</f>
        <v>Km</v>
      </c>
      <c r="AU190" s="841">
        <f>IF((AB190-AC190)=0,CRONOGRAMA!AC89+CRONOGRAMA!AG89+CRONOGRAMA!AK89,CRONOGRAMA!AC89+CRONOGRAMA!AG89+CRONOGRAMA!AK89+Seguimiento!AB190-Seguimiento!AC190)</f>
        <v>0</v>
      </c>
      <c r="AV190" s="868"/>
      <c r="AW190" s="843" t="e">
        <f>AV190/AU190</f>
        <v>#DIV/0!</v>
      </c>
      <c r="AX190" s="1077" t="str">
        <f t="shared" ref="AX190:AX191" si="297">+IF(AU190=AV190,"x",0)</f>
        <v>x</v>
      </c>
      <c r="AY190" s="1078">
        <f t="shared" ref="AY190:AY191" si="298">+IF(AX190="x",0,IF(AV190&gt;0,"x",0))</f>
        <v>0</v>
      </c>
      <c r="AZ190" s="1079">
        <f t="shared" ref="AZ190:AZ191" si="299">+IF(AX190="x",0,IF(AY190="x",0,"x"))</f>
        <v>0</v>
      </c>
      <c r="BA190" s="2615"/>
      <c r="BB190" s="2616"/>
      <c r="BC190" s="2616"/>
      <c r="BD190" s="2616"/>
      <c r="BE190" s="2616"/>
      <c r="BF190" s="2616"/>
      <c r="BG190" s="2616"/>
      <c r="BH190" s="2616"/>
      <c r="BI190" s="2617"/>
      <c r="BK190" s="2613" t="str">
        <f>+BK180</f>
        <v xml:space="preserve">15. Hincado, templado y grapado                </v>
      </c>
      <c r="BL190" s="2614"/>
      <c r="BM190" s="840" t="str">
        <f>BM180</f>
        <v>Km</v>
      </c>
      <c r="BN190" s="841">
        <f>IF((AU190-AV190)=0,CRONOGRAMA!AO89+CRONOGRAMA!AS89+CRONOGRAMA!AW89,CRONOGRAMA!AO89+CRONOGRAMA!AS89+CRONOGRAMA!AW89+AU190-AV190)</f>
        <v>0</v>
      </c>
      <c r="BO190" s="868"/>
      <c r="BP190" s="843" t="e">
        <f>BO190/BN190</f>
        <v>#DIV/0!</v>
      </c>
      <c r="BQ190" s="1077" t="str">
        <f t="shared" ref="BQ190:BQ191" si="300">+IF(BN190=BO190,"x",0)</f>
        <v>x</v>
      </c>
      <c r="BR190" s="1078">
        <f t="shared" ref="BR190:BR191" si="301">+IF(BQ190="x",0,IF(BO190&gt;0,"x",0))</f>
        <v>0</v>
      </c>
      <c r="BS190" s="1079">
        <f t="shared" ref="BS190:BS191" si="302">+IF(BQ190="x",0,IF(BR190="x",0,"x"))</f>
        <v>0</v>
      </c>
      <c r="BT190" s="2615"/>
      <c r="BU190" s="2616"/>
      <c r="BV190" s="2616"/>
      <c r="BW190" s="2616"/>
      <c r="BX190" s="2616"/>
      <c r="BY190" s="2616"/>
      <c r="BZ190" s="2616"/>
      <c r="CA190" s="2616"/>
      <c r="CB190" s="2617"/>
      <c r="CD190" s="2620"/>
      <c r="CE190" s="2620"/>
      <c r="CF190" s="847"/>
      <c r="CG190" s="848"/>
      <c r="CH190" s="869"/>
      <c r="CI190" s="850"/>
      <c r="CJ190" s="851"/>
      <c r="CK190" s="851"/>
      <c r="CL190" s="851"/>
      <c r="CM190" s="2621"/>
      <c r="CN190" s="2621"/>
      <c r="CO190" s="2621"/>
      <c r="CP190" s="2621"/>
      <c r="CQ190" s="2621"/>
      <c r="CR190" s="2621"/>
      <c r="CS190" s="2621"/>
      <c r="CT190" s="2621"/>
      <c r="CU190" s="2621"/>
      <c r="CW190" s="2620"/>
      <c r="CX190" s="2620"/>
      <c r="CY190" s="847"/>
      <c r="CZ190" s="848"/>
      <c r="DA190" s="869"/>
      <c r="DB190" s="850"/>
      <c r="DC190" s="851"/>
      <c r="DD190" s="851"/>
      <c r="DE190" s="851"/>
      <c r="DF190" s="2621"/>
      <c r="DG190" s="2621"/>
      <c r="DH190" s="2621"/>
      <c r="DI190" s="2621"/>
      <c r="DJ190" s="2621"/>
      <c r="DK190" s="2621"/>
      <c r="DL190" s="2621"/>
      <c r="DM190" s="2621"/>
      <c r="DN190" s="2621"/>
    </row>
    <row r="191" spans="1:119" ht="22.5" customHeight="1" thickBot="1" x14ac:dyDescent="0.25">
      <c r="B191" s="2604"/>
      <c r="C191" s="2605"/>
      <c r="D191" s="2605"/>
      <c r="E191" s="2606"/>
      <c r="F191" s="2613" t="str">
        <f>+F181</f>
        <v xml:space="preserve">16. Pago de Mano de obra                         </v>
      </c>
      <c r="G191" s="2614"/>
      <c r="H191" s="840" t="str">
        <f>+CRONOGRAMA!C90</f>
        <v>Valor  $</v>
      </c>
      <c r="I191" s="841">
        <f>+CRONOGRAMA!E90+CRONOGRAMA!I90+CRONOGRAMA!M90</f>
        <v>0</v>
      </c>
      <c r="J191" s="868">
        <v>0</v>
      </c>
      <c r="K191" s="843" t="e">
        <f t="shared" ref="K191:K197" si="303">J191/I191</f>
        <v>#DIV/0!</v>
      </c>
      <c r="L191" s="1080" t="str">
        <f t="shared" si="291"/>
        <v>x</v>
      </c>
      <c r="M191" s="1081">
        <f t="shared" si="292"/>
        <v>0</v>
      </c>
      <c r="N191" s="1082">
        <f t="shared" si="293"/>
        <v>0</v>
      </c>
      <c r="O191" s="2615"/>
      <c r="P191" s="2616"/>
      <c r="Q191" s="2616"/>
      <c r="R191" s="2616"/>
      <c r="S191" s="2616"/>
      <c r="T191" s="2616"/>
      <c r="U191" s="2616"/>
      <c r="V191" s="2616"/>
      <c r="W191" s="2617"/>
      <c r="Y191" s="2613" t="str">
        <f>+Y181</f>
        <v xml:space="preserve">16. Pago de Mano de obra                         </v>
      </c>
      <c r="Z191" s="2614"/>
      <c r="AA191" s="840" t="str">
        <f>AA181</f>
        <v>Valor  $</v>
      </c>
      <c r="AB191" s="841">
        <f>IF((I191-J191)=0,CRONOGRAMA!Q90+CRONOGRAMA!U90+CRONOGRAMA!Y90,CRONOGRAMA!Q90+CRONOGRAMA!U90+CRONOGRAMA!Y90+Seguimiento!I191-Seguimiento!J191)</f>
        <v>0</v>
      </c>
      <c r="AC191" s="868"/>
      <c r="AD191" s="843" t="e">
        <f t="shared" ref="AD191:AD197" si="304">AC191/AB191</f>
        <v>#DIV/0!</v>
      </c>
      <c r="AE191" s="1080" t="str">
        <f t="shared" si="294"/>
        <v>x</v>
      </c>
      <c r="AF191" s="1081">
        <f t="shared" si="295"/>
        <v>0</v>
      </c>
      <c r="AG191" s="1082">
        <f t="shared" si="296"/>
        <v>0</v>
      </c>
      <c r="AH191" s="2615"/>
      <c r="AI191" s="2616"/>
      <c r="AJ191" s="2616"/>
      <c r="AK191" s="2616"/>
      <c r="AL191" s="2616"/>
      <c r="AM191" s="2616"/>
      <c r="AN191" s="2616"/>
      <c r="AO191" s="2616"/>
      <c r="AP191" s="2617"/>
      <c r="AR191" s="2613" t="str">
        <f>+AR181</f>
        <v xml:space="preserve">16. Pago de Mano de obra                         </v>
      </c>
      <c r="AS191" s="2614"/>
      <c r="AT191" s="840" t="str">
        <f>AT181</f>
        <v>Valor  $</v>
      </c>
      <c r="AU191" s="841">
        <f>IF((AB191-AC191)=0,CRONOGRAMA!AC90+CRONOGRAMA!AG90+CRONOGRAMA!AK90,CRONOGRAMA!AC90+CRONOGRAMA!AG90+CRONOGRAMA!AK90+Seguimiento!AB191-Seguimiento!AC191)</f>
        <v>0</v>
      </c>
      <c r="AV191" s="868"/>
      <c r="AW191" s="843" t="e">
        <f t="shared" ref="AW191:AW197" si="305">AV191/AU191</f>
        <v>#DIV/0!</v>
      </c>
      <c r="AX191" s="1080" t="str">
        <f t="shared" si="297"/>
        <v>x</v>
      </c>
      <c r="AY191" s="1081">
        <f t="shared" si="298"/>
        <v>0</v>
      </c>
      <c r="AZ191" s="1082">
        <f t="shared" si="299"/>
        <v>0</v>
      </c>
      <c r="BA191" s="2615"/>
      <c r="BB191" s="2616"/>
      <c r="BC191" s="2616"/>
      <c r="BD191" s="2616"/>
      <c r="BE191" s="2616"/>
      <c r="BF191" s="2616"/>
      <c r="BG191" s="2616"/>
      <c r="BH191" s="2616"/>
      <c r="BI191" s="2617"/>
      <c r="BK191" s="2613" t="str">
        <f>+BK181</f>
        <v xml:space="preserve">16. Pago de Mano de obra                         </v>
      </c>
      <c r="BL191" s="2614"/>
      <c r="BM191" s="840" t="str">
        <f>BM181</f>
        <v>Valor  $</v>
      </c>
      <c r="BN191" s="841">
        <f>IF((AU191-AV191)=0,CRONOGRAMA!AO90+CRONOGRAMA!AS90+CRONOGRAMA!AW90,CRONOGRAMA!AO90+CRONOGRAMA!AS90+CRONOGRAMA!AW90+AU191-AV191)</f>
        <v>0</v>
      </c>
      <c r="BO191" s="868"/>
      <c r="BP191" s="843" t="e">
        <f t="shared" ref="BP191:BP197" si="306">BO191/BN191</f>
        <v>#DIV/0!</v>
      </c>
      <c r="BQ191" s="1080" t="str">
        <f t="shared" si="300"/>
        <v>x</v>
      </c>
      <c r="BR191" s="1081">
        <f t="shared" si="301"/>
        <v>0</v>
      </c>
      <c r="BS191" s="1082">
        <f t="shared" si="302"/>
        <v>0</v>
      </c>
      <c r="BT191" s="2615"/>
      <c r="BU191" s="2616"/>
      <c r="BV191" s="2616"/>
      <c r="BW191" s="2616"/>
      <c r="BX191" s="2616"/>
      <c r="BY191" s="2616"/>
      <c r="BZ191" s="2616"/>
      <c r="CA191" s="2616"/>
      <c r="CB191" s="2617"/>
      <c r="CD191" s="2620"/>
      <c r="CE191" s="2620"/>
      <c r="CF191" s="847"/>
      <c r="CG191" s="848"/>
      <c r="CH191" s="869"/>
      <c r="CI191" s="850"/>
      <c r="CJ191" s="851"/>
      <c r="CK191" s="851"/>
      <c r="CL191" s="851"/>
      <c r="CM191" s="2621"/>
      <c r="CN191" s="2621"/>
      <c r="CO191" s="2621"/>
      <c r="CP191" s="2621"/>
      <c r="CQ191" s="2621"/>
      <c r="CR191" s="2621"/>
      <c r="CS191" s="2621"/>
      <c r="CT191" s="2621"/>
      <c r="CU191" s="2621"/>
      <c r="CW191" s="2620"/>
      <c r="CX191" s="2620"/>
      <c r="CY191" s="847"/>
      <c r="CZ191" s="848"/>
      <c r="DA191" s="869"/>
      <c r="DB191" s="850"/>
      <c r="DC191" s="851"/>
      <c r="DD191" s="851"/>
      <c r="DE191" s="851"/>
      <c r="DF191" s="2621"/>
      <c r="DG191" s="2621"/>
      <c r="DH191" s="2621"/>
      <c r="DI191" s="2621"/>
      <c r="DJ191" s="2621"/>
      <c r="DK191" s="2621"/>
      <c r="DL191" s="2621"/>
      <c r="DM191" s="2621"/>
      <c r="DN191" s="2621"/>
    </row>
    <row r="192" spans="1:119" ht="0.6" customHeight="1" thickTop="1" x14ac:dyDescent="0.2">
      <c r="B192" s="2604"/>
      <c r="C192" s="2605"/>
      <c r="D192" s="2605"/>
      <c r="E192" s="2606"/>
      <c r="F192" s="2613"/>
      <c r="G192" s="2614"/>
      <c r="H192" s="840"/>
      <c r="I192" s="841"/>
      <c r="J192" s="868">
        <v>0</v>
      </c>
      <c r="K192" s="843" t="e">
        <f t="shared" si="303"/>
        <v>#DIV/0!</v>
      </c>
      <c r="L192" s="1077"/>
      <c r="M192" s="1078"/>
      <c r="N192" s="1079"/>
      <c r="O192" s="2615"/>
      <c r="P192" s="2616"/>
      <c r="Q192" s="2616"/>
      <c r="R192" s="2616"/>
      <c r="S192" s="2616"/>
      <c r="T192" s="2616"/>
      <c r="U192" s="2616"/>
      <c r="V192" s="2616"/>
      <c r="W192" s="2617"/>
      <c r="Y192" s="2613">
        <f>+Y182</f>
        <v>0</v>
      </c>
      <c r="Z192" s="2614"/>
      <c r="AA192" s="840">
        <f>AA182</f>
        <v>0</v>
      </c>
      <c r="AB192" s="841">
        <f>IF((I170-J170)=0,CRONOGRAMA!Q91+CRONOGRAMA!U91+CRONOGRAMA!Y91,CRONOGRAMA!Q91+CRONOGRAMA!U91+CRONOGRAMA!Y91+Seguimiento!I170-Seguimiento!J170)</f>
        <v>0</v>
      </c>
      <c r="AC192" s="868"/>
      <c r="AD192" s="843" t="e">
        <f t="shared" si="304"/>
        <v>#DIV/0!</v>
      </c>
      <c r="AE192" s="1077"/>
      <c r="AF192" s="1078"/>
      <c r="AG192" s="1079"/>
      <c r="AH192" s="2615"/>
      <c r="AI192" s="2616"/>
      <c r="AJ192" s="2616"/>
      <c r="AK192" s="2616"/>
      <c r="AL192" s="2616"/>
      <c r="AM192" s="2616"/>
      <c r="AN192" s="2616"/>
      <c r="AO192" s="2616"/>
      <c r="AP192" s="2617"/>
      <c r="AR192" s="2613">
        <f>+AR182</f>
        <v>0</v>
      </c>
      <c r="AS192" s="2614"/>
      <c r="AT192" s="840">
        <f>AT182</f>
        <v>0</v>
      </c>
      <c r="AU192" s="841">
        <f>IF((AB170-AC170)=0,CRONOGRAMA!AC91+CRONOGRAMA!AG91+CRONOGRAMA!AH91,CRONOGRAMA!AC91+CRONOGRAMA!AG91+CRONOGRAMA!AH91+Seguimiento!AB170-Seguimiento!AC170)</f>
        <v>0</v>
      </c>
      <c r="AV192" s="868"/>
      <c r="AW192" s="843" t="e">
        <f t="shared" si="305"/>
        <v>#DIV/0!</v>
      </c>
      <c r="AX192" s="844"/>
      <c r="AY192" s="845"/>
      <c r="AZ192" s="846"/>
      <c r="BA192" s="2615"/>
      <c r="BB192" s="2616"/>
      <c r="BC192" s="2616"/>
      <c r="BD192" s="2616"/>
      <c r="BE192" s="2616"/>
      <c r="BF192" s="2616"/>
      <c r="BG192" s="2616"/>
      <c r="BH192" s="2616"/>
      <c r="BI192" s="2617"/>
      <c r="BK192" s="2613">
        <f>+BK182</f>
        <v>0</v>
      </c>
      <c r="BL192" s="2614"/>
      <c r="BM192" s="840">
        <f>BM182</f>
        <v>0</v>
      </c>
      <c r="BN192" s="841">
        <f>IF((AU170-AV170)=0,CRONOGRAMA!AV91+CRONOGRAMA!AZ91+CRONOGRAMA!BA91,CRONOGRAMA!AV91+CRONOGRAMA!AZ91+CRONOGRAMA!BA91+Seguimiento!AU170-Seguimiento!AV170)</f>
        <v>0</v>
      </c>
      <c r="BO192" s="868"/>
      <c r="BP192" s="843" t="e">
        <f t="shared" si="306"/>
        <v>#DIV/0!</v>
      </c>
      <c r="BQ192" s="1077"/>
      <c r="BR192" s="1078"/>
      <c r="BS192" s="1079"/>
      <c r="BT192" s="2615"/>
      <c r="BU192" s="2616"/>
      <c r="BV192" s="2616"/>
      <c r="BW192" s="2616"/>
      <c r="BX192" s="2616"/>
      <c r="BY192" s="2616"/>
      <c r="BZ192" s="2616"/>
      <c r="CA192" s="2616"/>
      <c r="CB192" s="2617"/>
      <c r="CD192" s="2620"/>
      <c r="CE192" s="2620"/>
      <c r="CF192" s="847"/>
      <c r="CG192" s="848"/>
      <c r="CH192" s="869"/>
      <c r="CI192" s="850"/>
      <c r="CJ192" s="851"/>
      <c r="CK192" s="851"/>
      <c r="CL192" s="851"/>
      <c r="CM192" s="2621"/>
      <c r="CN192" s="2621"/>
      <c r="CO192" s="2621"/>
      <c r="CP192" s="2621"/>
      <c r="CQ192" s="2621"/>
      <c r="CR192" s="2621"/>
      <c r="CS192" s="2621"/>
      <c r="CT192" s="2621"/>
      <c r="CU192" s="2621"/>
      <c r="CW192" s="2620"/>
      <c r="CX192" s="2620"/>
      <c r="CY192" s="847"/>
      <c r="CZ192" s="848"/>
      <c r="DA192" s="869"/>
      <c r="DB192" s="850"/>
      <c r="DC192" s="851"/>
      <c r="DD192" s="851"/>
      <c r="DE192" s="851"/>
      <c r="DF192" s="2621"/>
      <c r="DG192" s="2621"/>
      <c r="DH192" s="2621"/>
      <c r="DI192" s="2621"/>
      <c r="DJ192" s="2621"/>
      <c r="DK192" s="2621"/>
      <c r="DL192" s="2621"/>
      <c r="DM192" s="2621"/>
      <c r="DN192" s="2621"/>
    </row>
    <row r="193" spans="2:118" ht="0.6" customHeight="1" x14ac:dyDescent="0.2">
      <c r="B193" s="2604"/>
      <c r="C193" s="2605"/>
      <c r="D193" s="2605"/>
      <c r="E193" s="2606"/>
      <c r="F193" s="2613"/>
      <c r="G193" s="2614"/>
      <c r="H193" s="840"/>
      <c r="I193" s="841"/>
      <c r="J193" s="868"/>
      <c r="K193" s="843" t="e">
        <f t="shared" si="303"/>
        <v>#DIV/0!</v>
      </c>
      <c r="L193" s="1077"/>
      <c r="M193" s="1078"/>
      <c r="N193" s="1079"/>
      <c r="O193" s="2615"/>
      <c r="P193" s="2616"/>
      <c r="Q193" s="2616"/>
      <c r="R193" s="2616"/>
      <c r="S193" s="2616"/>
      <c r="T193" s="2616"/>
      <c r="U193" s="2616"/>
      <c r="V193" s="2616"/>
      <c r="W193" s="2617"/>
      <c r="Y193" s="2613">
        <f t="shared" ref="Y193:Y197" si="307">+Y183</f>
        <v>0</v>
      </c>
      <c r="Z193" s="2614"/>
      <c r="AA193" s="840"/>
      <c r="AB193" s="841"/>
      <c r="AC193" s="868"/>
      <c r="AD193" s="843" t="e">
        <f t="shared" si="304"/>
        <v>#DIV/0!</v>
      </c>
      <c r="AE193" s="1077"/>
      <c r="AF193" s="1078"/>
      <c r="AG193" s="1079"/>
      <c r="AH193" s="2615"/>
      <c r="AI193" s="2616"/>
      <c r="AJ193" s="2616"/>
      <c r="AK193" s="2616"/>
      <c r="AL193" s="2616"/>
      <c r="AM193" s="2616"/>
      <c r="AN193" s="2616"/>
      <c r="AO193" s="2616"/>
      <c r="AP193" s="2617"/>
      <c r="AR193" s="2613">
        <f t="shared" ref="AR193:AR197" si="308">+AR183</f>
        <v>0</v>
      </c>
      <c r="AS193" s="2614"/>
      <c r="AT193" s="840"/>
      <c r="AU193" s="841"/>
      <c r="AV193" s="868"/>
      <c r="AW193" s="843" t="e">
        <f t="shared" si="305"/>
        <v>#DIV/0!</v>
      </c>
      <c r="AX193" s="844"/>
      <c r="AY193" s="845"/>
      <c r="AZ193" s="846"/>
      <c r="BA193" s="2615"/>
      <c r="BB193" s="2616"/>
      <c r="BC193" s="2616"/>
      <c r="BD193" s="2616"/>
      <c r="BE193" s="2616"/>
      <c r="BF193" s="2616"/>
      <c r="BG193" s="2616"/>
      <c r="BH193" s="2616"/>
      <c r="BI193" s="2617"/>
      <c r="BK193" s="2613">
        <f t="shared" ref="BK193:BK197" si="309">+BK183</f>
        <v>0</v>
      </c>
      <c r="BL193" s="2614"/>
      <c r="BM193" s="840"/>
      <c r="BN193" s="841"/>
      <c r="BO193" s="868"/>
      <c r="BP193" s="843" t="e">
        <f t="shared" si="306"/>
        <v>#DIV/0!</v>
      </c>
      <c r="BQ193" s="1077"/>
      <c r="BR193" s="1078"/>
      <c r="BS193" s="1079"/>
      <c r="BT193" s="2615"/>
      <c r="BU193" s="2616"/>
      <c r="BV193" s="2616"/>
      <c r="BW193" s="2616"/>
      <c r="BX193" s="2616"/>
      <c r="BY193" s="2616"/>
      <c r="BZ193" s="2616"/>
      <c r="CA193" s="2616"/>
      <c r="CB193" s="2617"/>
      <c r="CD193" s="2620"/>
      <c r="CE193" s="2620"/>
      <c r="CF193" s="847"/>
      <c r="CG193" s="848"/>
      <c r="CH193" s="869"/>
      <c r="CI193" s="850"/>
      <c r="CJ193" s="851"/>
      <c r="CK193" s="851"/>
      <c r="CL193" s="851"/>
      <c r="CM193" s="2621"/>
      <c r="CN193" s="2621"/>
      <c r="CO193" s="2621"/>
      <c r="CP193" s="2621"/>
      <c r="CQ193" s="2621"/>
      <c r="CR193" s="2621"/>
      <c r="CS193" s="2621"/>
      <c r="CT193" s="2621"/>
      <c r="CU193" s="2621"/>
      <c r="CW193" s="2620"/>
      <c r="CX193" s="2620"/>
      <c r="CY193" s="847"/>
      <c r="CZ193" s="848"/>
      <c r="DA193" s="869"/>
      <c r="DB193" s="850"/>
      <c r="DC193" s="851"/>
      <c r="DD193" s="851"/>
      <c r="DE193" s="851"/>
      <c r="DF193" s="2621"/>
      <c r="DG193" s="2621"/>
      <c r="DH193" s="2621"/>
      <c r="DI193" s="2621"/>
      <c r="DJ193" s="2621"/>
      <c r="DK193" s="2621"/>
      <c r="DL193" s="2621"/>
      <c r="DM193" s="2621"/>
      <c r="DN193" s="2621"/>
    </row>
    <row r="194" spans="2:118" ht="0.6" customHeight="1" x14ac:dyDescent="0.2">
      <c r="B194" s="2604"/>
      <c r="C194" s="2605"/>
      <c r="D194" s="2605"/>
      <c r="E194" s="2606"/>
      <c r="F194" s="2613"/>
      <c r="G194" s="2614"/>
      <c r="H194" s="840"/>
      <c r="I194" s="879"/>
      <c r="J194" s="868">
        <v>0</v>
      </c>
      <c r="K194" s="843" t="e">
        <f t="shared" si="303"/>
        <v>#DIV/0!</v>
      </c>
      <c r="L194" s="1077"/>
      <c r="M194" s="1078"/>
      <c r="N194" s="1079"/>
      <c r="O194" s="2615"/>
      <c r="P194" s="2616"/>
      <c r="Q194" s="2616"/>
      <c r="R194" s="2616"/>
      <c r="S194" s="2616"/>
      <c r="T194" s="2616"/>
      <c r="U194" s="2616"/>
      <c r="V194" s="2616"/>
      <c r="W194" s="2617"/>
      <c r="Y194" s="2613">
        <f t="shared" si="307"/>
        <v>0</v>
      </c>
      <c r="Z194" s="2614"/>
      <c r="AA194" s="840">
        <f t="shared" ref="AA194:AA197" si="310">AA184</f>
        <v>0</v>
      </c>
      <c r="AB194" s="879">
        <f t="shared" ref="AB194:AB197" si="311">+I194-J194</f>
        <v>0</v>
      </c>
      <c r="AC194" s="868"/>
      <c r="AD194" s="843" t="e">
        <f t="shared" si="304"/>
        <v>#DIV/0!</v>
      </c>
      <c r="AE194" s="1077"/>
      <c r="AF194" s="1078"/>
      <c r="AG194" s="1079"/>
      <c r="AH194" s="2615"/>
      <c r="AI194" s="2616"/>
      <c r="AJ194" s="2616"/>
      <c r="AK194" s="2616"/>
      <c r="AL194" s="2616"/>
      <c r="AM194" s="2616"/>
      <c r="AN194" s="2616"/>
      <c r="AO194" s="2616"/>
      <c r="AP194" s="2617"/>
      <c r="AR194" s="2613">
        <f t="shared" si="308"/>
        <v>0</v>
      </c>
      <c r="AS194" s="2614"/>
      <c r="AT194" s="840">
        <f t="shared" ref="AT194:AT197" si="312">AT184</f>
        <v>0</v>
      </c>
      <c r="AU194" s="879">
        <f t="shared" ref="AU194:AU197" si="313">+I194-J194-AC194</f>
        <v>0</v>
      </c>
      <c r="AV194" s="868"/>
      <c r="AW194" s="843" t="e">
        <f t="shared" si="305"/>
        <v>#DIV/0!</v>
      </c>
      <c r="AX194" s="844"/>
      <c r="AY194" s="845"/>
      <c r="AZ194" s="846"/>
      <c r="BA194" s="2615"/>
      <c r="BB194" s="2616"/>
      <c r="BC194" s="2616"/>
      <c r="BD194" s="2616"/>
      <c r="BE194" s="2616"/>
      <c r="BF194" s="2616"/>
      <c r="BG194" s="2616"/>
      <c r="BH194" s="2616"/>
      <c r="BI194" s="2617"/>
      <c r="BK194" s="2613">
        <f t="shared" si="309"/>
        <v>0</v>
      </c>
      <c r="BL194" s="2614"/>
      <c r="BM194" s="840">
        <f t="shared" ref="BM194:BM197" si="314">BM184</f>
        <v>0</v>
      </c>
      <c r="BN194" s="879">
        <f t="shared" ref="BN194:BN197" si="315">+I194-J194-AC194-AV194</f>
        <v>0</v>
      </c>
      <c r="BO194" s="868"/>
      <c r="BP194" s="843" t="e">
        <f t="shared" si="306"/>
        <v>#DIV/0!</v>
      </c>
      <c r="BQ194" s="1077"/>
      <c r="BR194" s="1078"/>
      <c r="BS194" s="1079"/>
      <c r="BT194" s="2615"/>
      <c r="BU194" s="2616"/>
      <c r="BV194" s="2616"/>
      <c r="BW194" s="2616"/>
      <c r="BX194" s="2616"/>
      <c r="BY194" s="2616"/>
      <c r="BZ194" s="2616"/>
      <c r="CA194" s="2616"/>
      <c r="CB194" s="2617"/>
      <c r="CD194" s="2620"/>
      <c r="CE194" s="2620"/>
      <c r="CF194" s="847"/>
      <c r="CG194" s="848"/>
      <c r="CH194" s="869"/>
      <c r="CI194" s="850"/>
      <c r="CJ194" s="851"/>
      <c r="CK194" s="851"/>
      <c r="CL194" s="851"/>
      <c r="CM194" s="2621"/>
      <c r="CN194" s="2621"/>
      <c r="CO194" s="2621"/>
      <c r="CP194" s="2621"/>
      <c r="CQ194" s="2621"/>
      <c r="CR194" s="2621"/>
      <c r="CS194" s="2621"/>
      <c r="CT194" s="2621"/>
      <c r="CU194" s="2621"/>
      <c r="CW194" s="2620"/>
      <c r="CX194" s="2620"/>
      <c r="CY194" s="847"/>
      <c r="CZ194" s="848"/>
      <c r="DA194" s="869"/>
      <c r="DB194" s="850"/>
      <c r="DC194" s="851"/>
      <c r="DD194" s="851"/>
      <c r="DE194" s="851"/>
      <c r="DF194" s="2621"/>
      <c r="DG194" s="2621"/>
      <c r="DH194" s="2621"/>
      <c r="DI194" s="2621"/>
      <c r="DJ194" s="2621"/>
      <c r="DK194" s="2621"/>
      <c r="DL194" s="2621"/>
      <c r="DM194" s="2621"/>
      <c r="DN194" s="2621"/>
    </row>
    <row r="195" spans="2:118" ht="0.6" customHeight="1" x14ac:dyDescent="0.2">
      <c r="B195" s="2604"/>
      <c r="C195" s="2605"/>
      <c r="D195" s="2605"/>
      <c r="E195" s="2606"/>
      <c r="F195" s="2613"/>
      <c r="G195" s="2614"/>
      <c r="H195" s="840"/>
      <c r="I195" s="879"/>
      <c r="J195" s="868">
        <v>0</v>
      </c>
      <c r="K195" s="843" t="e">
        <f t="shared" si="303"/>
        <v>#DIV/0!</v>
      </c>
      <c r="L195" s="1077"/>
      <c r="M195" s="1078"/>
      <c r="N195" s="1079"/>
      <c r="O195" s="2615"/>
      <c r="P195" s="2616"/>
      <c r="Q195" s="2616"/>
      <c r="R195" s="2616"/>
      <c r="S195" s="2616"/>
      <c r="T195" s="2616"/>
      <c r="U195" s="2616"/>
      <c r="V195" s="2616"/>
      <c r="W195" s="2617"/>
      <c r="Y195" s="2613">
        <f t="shared" si="307"/>
        <v>0</v>
      </c>
      <c r="Z195" s="2614"/>
      <c r="AA195" s="840">
        <f t="shared" si="310"/>
        <v>0</v>
      </c>
      <c r="AB195" s="879">
        <f t="shared" si="311"/>
        <v>0</v>
      </c>
      <c r="AC195" s="868"/>
      <c r="AD195" s="843" t="e">
        <f t="shared" si="304"/>
        <v>#DIV/0!</v>
      </c>
      <c r="AE195" s="1077"/>
      <c r="AF195" s="1078"/>
      <c r="AG195" s="1079"/>
      <c r="AH195" s="2615"/>
      <c r="AI195" s="2616"/>
      <c r="AJ195" s="2616"/>
      <c r="AK195" s="2616"/>
      <c r="AL195" s="2616"/>
      <c r="AM195" s="2616"/>
      <c r="AN195" s="2616"/>
      <c r="AO195" s="2616"/>
      <c r="AP195" s="2617"/>
      <c r="AR195" s="2613">
        <f t="shared" si="308"/>
        <v>0</v>
      </c>
      <c r="AS195" s="2614"/>
      <c r="AT195" s="840">
        <f t="shared" si="312"/>
        <v>0</v>
      </c>
      <c r="AU195" s="879">
        <f t="shared" si="313"/>
        <v>0</v>
      </c>
      <c r="AV195" s="868"/>
      <c r="AW195" s="843" t="e">
        <f t="shared" si="305"/>
        <v>#DIV/0!</v>
      </c>
      <c r="AX195" s="844"/>
      <c r="AY195" s="845"/>
      <c r="AZ195" s="846"/>
      <c r="BA195" s="2615"/>
      <c r="BB195" s="2616"/>
      <c r="BC195" s="2616"/>
      <c r="BD195" s="2616"/>
      <c r="BE195" s="2616"/>
      <c r="BF195" s="2616"/>
      <c r="BG195" s="2616"/>
      <c r="BH195" s="2616"/>
      <c r="BI195" s="2617"/>
      <c r="BK195" s="2613">
        <f t="shared" si="309"/>
        <v>0</v>
      </c>
      <c r="BL195" s="2614"/>
      <c r="BM195" s="840">
        <f t="shared" si="314"/>
        <v>0</v>
      </c>
      <c r="BN195" s="879">
        <f t="shared" si="315"/>
        <v>0</v>
      </c>
      <c r="BO195" s="868"/>
      <c r="BP195" s="843" t="e">
        <f t="shared" si="306"/>
        <v>#DIV/0!</v>
      </c>
      <c r="BQ195" s="1077"/>
      <c r="BR195" s="1078"/>
      <c r="BS195" s="1079"/>
      <c r="BT195" s="2615"/>
      <c r="BU195" s="2616"/>
      <c r="BV195" s="2616"/>
      <c r="BW195" s="2616"/>
      <c r="BX195" s="2616"/>
      <c r="BY195" s="2616"/>
      <c r="BZ195" s="2616"/>
      <c r="CA195" s="2616"/>
      <c r="CB195" s="2617"/>
      <c r="CD195" s="2620"/>
      <c r="CE195" s="2620"/>
      <c r="CF195" s="847"/>
      <c r="CG195" s="848"/>
      <c r="CH195" s="869"/>
      <c r="CI195" s="850"/>
      <c r="CJ195" s="851"/>
      <c r="CK195" s="851"/>
      <c r="CL195" s="851"/>
      <c r="CM195" s="2621"/>
      <c r="CN195" s="2621"/>
      <c r="CO195" s="2621"/>
      <c r="CP195" s="2621"/>
      <c r="CQ195" s="2621"/>
      <c r="CR195" s="2621"/>
      <c r="CS195" s="2621"/>
      <c r="CT195" s="2621"/>
      <c r="CU195" s="2621"/>
      <c r="CW195" s="2620"/>
      <c r="CX195" s="2620"/>
      <c r="CY195" s="847"/>
      <c r="CZ195" s="848"/>
      <c r="DA195" s="869"/>
      <c r="DB195" s="850"/>
      <c r="DC195" s="851"/>
      <c r="DD195" s="851"/>
      <c r="DE195" s="851"/>
      <c r="DF195" s="2621"/>
      <c r="DG195" s="2621"/>
      <c r="DH195" s="2621"/>
      <c r="DI195" s="2621"/>
      <c r="DJ195" s="2621"/>
      <c r="DK195" s="2621"/>
      <c r="DL195" s="2621"/>
      <c r="DM195" s="2621"/>
      <c r="DN195" s="2621"/>
    </row>
    <row r="196" spans="2:118" ht="0.6" customHeight="1" x14ac:dyDescent="0.2">
      <c r="B196" s="2604"/>
      <c r="C196" s="2605"/>
      <c r="D196" s="2605"/>
      <c r="E196" s="2606"/>
      <c r="F196" s="2613"/>
      <c r="G196" s="2614"/>
      <c r="H196" s="840"/>
      <c r="I196" s="879"/>
      <c r="J196" s="868">
        <v>0</v>
      </c>
      <c r="K196" s="843" t="e">
        <f t="shared" si="303"/>
        <v>#DIV/0!</v>
      </c>
      <c r="L196" s="1077"/>
      <c r="M196" s="1078"/>
      <c r="N196" s="1079"/>
      <c r="O196" s="2615"/>
      <c r="P196" s="2616"/>
      <c r="Q196" s="2616"/>
      <c r="R196" s="2616"/>
      <c r="S196" s="2616"/>
      <c r="T196" s="2616"/>
      <c r="U196" s="2616"/>
      <c r="V196" s="2616"/>
      <c r="W196" s="2617"/>
      <c r="Y196" s="2613">
        <f t="shared" si="307"/>
        <v>0</v>
      </c>
      <c r="Z196" s="2614"/>
      <c r="AA196" s="840">
        <f t="shared" si="310"/>
        <v>0</v>
      </c>
      <c r="AB196" s="879">
        <f t="shared" si="311"/>
        <v>0</v>
      </c>
      <c r="AC196" s="868"/>
      <c r="AD196" s="843" t="e">
        <f t="shared" si="304"/>
        <v>#DIV/0!</v>
      </c>
      <c r="AE196" s="1077"/>
      <c r="AF196" s="1078"/>
      <c r="AG196" s="1079"/>
      <c r="AH196" s="2615"/>
      <c r="AI196" s="2616"/>
      <c r="AJ196" s="2616"/>
      <c r="AK196" s="2616"/>
      <c r="AL196" s="2616"/>
      <c r="AM196" s="2616"/>
      <c r="AN196" s="2616"/>
      <c r="AO196" s="2616"/>
      <c r="AP196" s="2617"/>
      <c r="AR196" s="2613">
        <f t="shared" si="308"/>
        <v>0</v>
      </c>
      <c r="AS196" s="2614"/>
      <c r="AT196" s="840">
        <f t="shared" si="312"/>
        <v>0</v>
      </c>
      <c r="AU196" s="879">
        <f t="shared" si="313"/>
        <v>0</v>
      </c>
      <c r="AV196" s="868"/>
      <c r="AW196" s="843" t="e">
        <f t="shared" si="305"/>
        <v>#DIV/0!</v>
      </c>
      <c r="AX196" s="844"/>
      <c r="AY196" s="845"/>
      <c r="AZ196" s="846"/>
      <c r="BA196" s="2615"/>
      <c r="BB196" s="2616"/>
      <c r="BC196" s="2616"/>
      <c r="BD196" s="2616"/>
      <c r="BE196" s="2616"/>
      <c r="BF196" s="2616"/>
      <c r="BG196" s="2616"/>
      <c r="BH196" s="2616"/>
      <c r="BI196" s="2617"/>
      <c r="BK196" s="2613">
        <f t="shared" si="309"/>
        <v>0</v>
      </c>
      <c r="BL196" s="2614"/>
      <c r="BM196" s="840">
        <f t="shared" si="314"/>
        <v>0</v>
      </c>
      <c r="BN196" s="879">
        <f t="shared" si="315"/>
        <v>0</v>
      </c>
      <c r="BO196" s="868"/>
      <c r="BP196" s="843" t="e">
        <f t="shared" si="306"/>
        <v>#DIV/0!</v>
      </c>
      <c r="BQ196" s="1077"/>
      <c r="BR196" s="1078"/>
      <c r="BS196" s="1079"/>
      <c r="BT196" s="2615"/>
      <c r="BU196" s="2616"/>
      <c r="BV196" s="2616"/>
      <c r="BW196" s="2616"/>
      <c r="BX196" s="2616"/>
      <c r="BY196" s="2616"/>
      <c r="BZ196" s="2616"/>
      <c r="CA196" s="2616"/>
      <c r="CB196" s="2617"/>
      <c r="CD196" s="2620"/>
      <c r="CE196" s="2620"/>
      <c r="CF196" s="847"/>
      <c r="CG196" s="848"/>
      <c r="CH196" s="869"/>
      <c r="CI196" s="850"/>
      <c r="CJ196" s="851"/>
      <c r="CK196" s="851"/>
      <c r="CL196" s="851"/>
      <c r="CM196" s="2621"/>
      <c r="CN196" s="2621"/>
      <c r="CO196" s="2621"/>
      <c r="CP196" s="2621"/>
      <c r="CQ196" s="2621"/>
      <c r="CR196" s="2621"/>
      <c r="CS196" s="2621"/>
      <c r="CT196" s="2621"/>
      <c r="CU196" s="2621"/>
      <c r="CW196" s="2620"/>
      <c r="CX196" s="2620"/>
      <c r="CY196" s="847"/>
      <c r="CZ196" s="848"/>
      <c r="DA196" s="869"/>
      <c r="DB196" s="850"/>
      <c r="DC196" s="851"/>
      <c r="DD196" s="851"/>
      <c r="DE196" s="851"/>
      <c r="DF196" s="2621"/>
      <c r="DG196" s="2621"/>
      <c r="DH196" s="2621"/>
      <c r="DI196" s="2621"/>
      <c r="DJ196" s="2621"/>
      <c r="DK196" s="2621"/>
      <c r="DL196" s="2621"/>
      <c r="DM196" s="2621"/>
      <c r="DN196" s="2621"/>
    </row>
    <row r="197" spans="2:118" ht="0.6" customHeight="1" thickBot="1" x14ac:dyDescent="0.25">
      <c r="B197" s="2604"/>
      <c r="C197" s="2605"/>
      <c r="D197" s="2605"/>
      <c r="E197" s="2606"/>
      <c r="F197" s="2630"/>
      <c r="G197" s="2631"/>
      <c r="H197" s="840"/>
      <c r="I197" s="881"/>
      <c r="J197" s="868">
        <v>0</v>
      </c>
      <c r="K197" s="843" t="e">
        <f t="shared" si="303"/>
        <v>#DIV/0!</v>
      </c>
      <c r="L197" s="1080"/>
      <c r="M197" s="1081"/>
      <c r="N197" s="1082"/>
      <c r="O197" s="2632"/>
      <c r="P197" s="2633"/>
      <c r="Q197" s="2633"/>
      <c r="R197" s="2633"/>
      <c r="S197" s="2633"/>
      <c r="T197" s="2633"/>
      <c r="U197" s="2633"/>
      <c r="V197" s="2633"/>
      <c r="W197" s="2634"/>
      <c r="Y197" s="2630">
        <f t="shared" si="307"/>
        <v>0</v>
      </c>
      <c r="Z197" s="2631"/>
      <c r="AA197" s="840">
        <f t="shared" si="310"/>
        <v>0</v>
      </c>
      <c r="AB197" s="881">
        <f t="shared" si="311"/>
        <v>0</v>
      </c>
      <c r="AC197" s="868"/>
      <c r="AD197" s="843" t="e">
        <f t="shared" si="304"/>
        <v>#DIV/0!</v>
      </c>
      <c r="AE197" s="1080"/>
      <c r="AF197" s="1081"/>
      <c r="AG197" s="1082"/>
      <c r="AH197" s="2632"/>
      <c r="AI197" s="2633"/>
      <c r="AJ197" s="2633"/>
      <c r="AK197" s="2633"/>
      <c r="AL197" s="2633"/>
      <c r="AM197" s="2633"/>
      <c r="AN197" s="2633"/>
      <c r="AO197" s="2633"/>
      <c r="AP197" s="2634"/>
      <c r="AR197" s="2630">
        <f t="shared" si="308"/>
        <v>0</v>
      </c>
      <c r="AS197" s="2631"/>
      <c r="AT197" s="840">
        <f t="shared" si="312"/>
        <v>0</v>
      </c>
      <c r="AU197" s="881">
        <f t="shared" si="313"/>
        <v>0</v>
      </c>
      <c r="AV197" s="868"/>
      <c r="AW197" s="843" t="e">
        <f t="shared" si="305"/>
        <v>#DIV/0!</v>
      </c>
      <c r="AX197" s="852"/>
      <c r="AY197" s="853"/>
      <c r="AZ197" s="854"/>
      <c r="BA197" s="2632"/>
      <c r="BB197" s="2633"/>
      <c r="BC197" s="2633"/>
      <c r="BD197" s="2633"/>
      <c r="BE197" s="2633"/>
      <c r="BF197" s="2633"/>
      <c r="BG197" s="2633"/>
      <c r="BH197" s="2633"/>
      <c r="BI197" s="2634"/>
      <c r="BK197" s="2630">
        <f t="shared" si="309"/>
        <v>0</v>
      </c>
      <c r="BL197" s="2631"/>
      <c r="BM197" s="840">
        <f t="shared" si="314"/>
        <v>0</v>
      </c>
      <c r="BN197" s="881">
        <f t="shared" si="315"/>
        <v>0</v>
      </c>
      <c r="BO197" s="868"/>
      <c r="BP197" s="843" t="e">
        <f t="shared" si="306"/>
        <v>#DIV/0!</v>
      </c>
      <c r="BQ197" s="1080"/>
      <c r="BR197" s="1081"/>
      <c r="BS197" s="1082"/>
      <c r="BT197" s="2632"/>
      <c r="BU197" s="2633"/>
      <c r="BV197" s="2633"/>
      <c r="BW197" s="2633"/>
      <c r="BX197" s="2633"/>
      <c r="BY197" s="2633"/>
      <c r="BZ197" s="2633"/>
      <c r="CA197" s="2633"/>
      <c r="CB197" s="2634"/>
      <c r="CD197" s="2620"/>
      <c r="CE197" s="2620"/>
      <c r="CF197" s="847"/>
      <c r="CG197" s="848"/>
      <c r="CH197" s="869"/>
      <c r="CI197" s="850"/>
      <c r="CJ197" s="851"/>
      <c r="CK197" s="851"/>
      <c r="CL197" s="851"/>
      <c r="CM197" s="2621"/>
      <c r="CN197" s="2621"/>
      <c r="CO197" s="2621"/>
      <c r="CP197" s="2621"/>
      <c r="CQ197" s="2621"/>
      <c r="CR197" s="2621"/>
      <c r="CS197" s="2621"/>
      <c r="CT197" s="2621"/>
      <c r="CU197" s="2621"/>
      <c r="CW197" s="2620"/>
      <c r="CX197" s="2620"/>
      <c r="CY197" s="847"/>
      <c r="CZ197" s="848"/>
      <c r="DA197" s="869"/>
      <c r="DB197" s="850"/>
      <c r="DC197" s="851"/>
      <c r="DD197" s="851"/>
      <c r="DE197" s="851"/>
      <c r="DF197" s="2621"/>
      <c r="DG197" s="2621"/>
      <c r="DH197" s="2621"/>
      <c r="DI197" s="2621"/>
      <c r="DJ197" s="2621"/>
      <c r="DK197" s="2621"/>
      <c r="DL197" s="2621"/>
      <c r="DM197" s="2621"/>
      <c r="DN197" s="2621"/>
    </row>
    <row r="198" spans="2:118" ht="27" customHeight="1" thickTop="1" thickBot="1" x14ac:dyDescent="0.25">
      <c r="B198" s="2604"/>
      <c r="C198" s="2605"/>
      <c r="D198" s="2605"/>
      <c r="E198" s="2606"/>
      <c r="F198" s="2641" t="s">
        <v>1116</v>
      </c>
      <c r="G198" s="2642"/>
      <c r="H198" s="2625" t="str">
        <f>F189</f>
        <v>Plantación de Material Vegetal al azar o por núcleos</v>
      </c>
      <c r="I198" s="2625"/>
      <c r="J198" s="2625"/>
      <c r="K198" s="2626"/>
      <c r="L198" s="858">
        <f>K257/N257</f>
        <v>1</v>
      </c>
      <c r="M198" s="859">
        <f>L257/N257</f>
        <v>0</v>
      </c>
      <c r="N198" s="860">
        <f>M257/N257</f>
        <v>0</v>
      </c>
      <c r="O198" s="2627"/>
      <c r="P198" s="2628"/>
      <c r="Q198" s="2628"/>
      <c r="R198" s="2628"/>
      <c r="S198" s="2628"/>
      <c r="T198" s="2628"/>
      <c r="U198" s="2628"/>
      <c r="V198" s="2628"/>
      <c r="W198" s="2629"/>
      <c r="Y198" s="2641" t="s">
        <v>1116</v>
      </c>
      <c r="Z198" s="2642"/>
      <c r="AA198" s="2625" t="str">
        <f>Y189</f>
        <v>Plantación de Material Vegetal al azar o por núcleos</v>
      </c>
      <c r="AB198" s="2625"/>
      <c r="AC198" s="2625"/>
      <c r="AD198" s="2626"/>
      <c r="AE198" s="858">
        <f>AD257/AG257</f>
        <v>1</v>
      </c>
      <c r="AF198" s="859">
        <f>AE257/AG257</f>
        <v>0</v>
      </c>
      <c r="AG198" s="860">
        <f>AF257/AG257</f>
        <v>0</v>
      </c>
      <c r="AH198" s="2627"/>
      <c r="AI198" s="2628"/>
      <c r="AJ198" s="2628"/>
      <c r="AK198" s="2628"/>
      <c r="AL198" s="2628"/>
      <c r="AM198" s="2628"/>
      <c r="AN198" s="2628"/>
      <c r="AO198" s="2628"/>
      <c r="AP198" s="2629"/>
      <c r="AR198" s="2641" t="s">
        <v>1116</v>
      </c>
      <c r="AS198" s="2642"/>
      <c r="AT198" s="2625" t="str">
        <f>AR189</f>
        <v>Plantación de Material Vegetal al azar o por núcleos</v>
      </c>
      <c r="AU198" s="2625"/>
      <c r="AV198" s="2625"/>
      <c r="AW198" s="2626"/>
      <c r="AX198" s="858">
        <f>AW257/AZ257</f>
        <v>1</v>
      </c>
      <c r="AY198" s="859">
        <f>AX257/AZ257</f>
        <v>0</v>
      </c>
      <c r="AZ198" s="860">
        <f>AY257/AZ257</f>
        <v>0</v>
      </c>
      <c r="BA198" s="2627"/>
      <c r="BB198" s="2628"/>
      <c r="BC198" s="2628"/>
      <c r="BD198" s="2628"/>
      <c r="BE198" s="2628"/>
      <c r="BF198" s="2628"/>
      <c r="BG198" s="2628"/>
      <c r="BH198" s="2628"/>
      <c r="BI198" s="2629"/>
      <c r="BK198" s="2641" t="s">
        <v>1116</v>
      </c>
      <c r="BL198" s="2642"/>
      <c r="BM198" s="2625" t="str">
        <f>BK189</f>
        <v>Plantación de Material Vegetal al azar o por núcleos</v>
      </c>
      <c r="BN198" s="2625"/>
      <c r="BO198" s="2625"/>
      <c r="BP198" s="2626"/>
      <c r="BQ198" s="858">
        <f>BP257/BS257</f>
        <v>1</v>
      </c>
      <c r="BR198" s="859">
        <f>BQ257/BS257</f>
        <v>0</v>
      </c>
      <c r="BS198" s="860">
        <f>BR257/BS257</f>
        <v>0</v>
      </c>
      <c r="BT198" s="2627"/>
      <c r="BU198" s="2628"/>
      <c r="BV198" s="2628"/>
      <c r="BW198" s="2628"/>
      <c r="BX198" s="2628"/>
      <c r="BY198" s="2628"/>
      <c r="BZ198" s="2628"/>
      <c r="CA198" s="2628"/>
      <c r="CB198" s="2629"/>
      <c r="CD198" s="2638"/>
      <c r="CE198" s="2638"/>
      <c r="CF198" s="2639"/>
      <c r="CG198" s="2639"/>
      <c r="CH198" s="2639"/>
      <c r="CI198" s="2639"/>
      <c r="CJ198" s="861"/>
      <c r="CK198" s="861"/>
      <c r="CL198" s="861"/>
      <c r="CM198" s="2640"/>
      <c r="CN198" s="2640"/>
      <c r="CO198" s="2640"/>
      <c r="CP198" s="2640"/>
      <c r="CQ198" s="2640"/>
      <c r="CR198" s="2640"/>
      <c r="CS198" s="2640"/>
      <c r="CT198" s="2640"/>
      <c r="CU198" s="2640"/>
      <c r="CW198" s="2638"/>
      <c r="CX198" s="2638"/>
      <c r="CY198" s="2639"/>
      <c r="CZ198" s="2639"/>
      <c r="DA198" s="2639"/>
      <c r="DB198" s="2639"/>
      <c r="DC198" s="861"/>
      <c r="DD198" s="861"/>
      <c r="DE198" s="861"/>
      <c r="DF198" s="2640"/>
      <c r="DG198" s="2640"/>
      <c r="DH198" s="2640"/>
      <c r="DI198" s="2640"/>
      <c r="DJ198" s="2640"/>
      <c r="DK198" s="2640"/>
      <c r="DL198" s="2640"/>
      <c r="DM198" s="2640"/>
      <c r="DN198" s="2640"/>
    </row>
    <row r="199" spans="2:118" ht="12.75" customHeight="1" x14ac:dyDescent="0.2">
      <c r="B199" s="2601" t="s">
        <v>1211</v>
      </c>
      <c r="C199" s="2602"/>
      <c r="D199" s="2602"/>
      <c r="E199" s="2603"/>
      <c r="F199" s="2643">
        <f>OBJETIVOS!D28</f>
        <v>0</v>
      </c>
      <c r="G199" s="2644"/>
      <c r="H199" s="2644"/>
      <c r="I199" s="2644"/>
      <c r="J199" s="2644"/>
      <c r="K199" s="2644"/>
      <c r="L199" s="2644"/>
      <c r="M199" s="2644"/>
      <c r="N199" s="2644"/>
      <c r="O199" s="2644"/>
      <c r="P199" s="2644"/>
      <c r="Q199" s="2644"/>
      <c r="R199" s="2644"/>
      <c r="S199" s="2644"/>
      <c r="T199" s="2644"/>
      <c r="U199" s="2644"/>
      <c r="V199" s="2644"/>
      <c r="W199" s="2645"/>
      <c r="Y199" s="2643">
        <f>F199</f>
        <v>0</v>
      </c>
      <c r="Z199" s="2644"/>
      <c r="AA199" s="2644"/>
      <c r="AB199" s="2644"/>
      <c r="AC199" s="2644"/>
      <c r="AD199" s="2644"/>
      <c r="AE199" s="2644"/>
      <c r="AF199" s="2644"/>
      <c r="AG199" s="2644"/>
      <c r="AH199" s="2644"/>
      <c r="AI199" s="2644"/>
      <c r="AJ199" s="2644"/>
      <c r="AK199" s="2644"/>
      <c r="AL199" s="2644"/>
      <c r="AM199" s="2644"/>
      <c r="AN199" s="2644"/>
      <c r="AO199" s="2644"/>
      <c r="AP199" s="2645"/>
      <c r="AR199" s="2643">
        <f>Y199</f>
        <v>0</v>
      </c>
      <c r="AS199" s="2644"/>
      <c r="AT199" s="2644"/>
      <c r="AU199" s="2644"/>
      <c r="AV199" s="2644"/>
      <c r="AW199" s="2644"/>
      <c r="AX199" s="2644"/>
      <c r="AY199" s="2644"/>
      <c r="AZ199" s="2644"/>
      <c r="BA199" s="2644"/>
      <c r="BB199" s="2644"/>
      <c r="BC199" s="2644"/>
      <c r="BD199" s="2644"/>
      <c r="BE199" s="2644"/>
      <c r="BF199" s="2644"/>
      <c r="BG199" s="2644"/>
      <c r="BH199" s="2644"/>
      <c r="BI199" s="2645"/>
      <c r="BK199" s="2643">
        <f>AR199</f>
        <v>0</v>
      </c>
      <c r="BL199" s="2644"/>
      <c r="BM199" s="2644"/>
      <c r="BN199" s="2644"/>
      <c r="BO199" s="2644"/>
      <c r="BP199" s="2644"/>
      <c r="BQ199" s="2644"/>
      <c r="BR199" s="2644"/>
      <c r="BS199" s="2644"/>
      <c r="BT199" s="2644"/>
      <c r="BU199" s="2644"/>
      <c r="BV199" s="2644"/>
      <c r="BW199" s="2644"/>
      <c r="BX199" s="2644"/>
      <c r="BY199" s="2644"/>
      <c r="BZ199" s="2644"/>
      <c r="CA199" s="2644"/>
      <c r="CB199" s="2645"/>
      <c r="CD199" s="2597"/>
      <c r="CE199" s="2597"/>
      <c r="CF199" s="2597"/>
      <c r="CG199" s="2597"/>
      <c r="CH199" s="2597"/>
      <c r="CI199" s="2597"/>
      <c r="CJ199" s="2597"/>
      <c r="CK199" s="2597"/>
      <c r="CL199" s="2597"/>
      <c r="CM199" s="2597"/>
      <c r="CN199" s="2597"/>
      <c r="CO199" s="2597"/>
      <c r="CP199" s="2597"/>
      <c r="CQ199" s="2597"/>
      <c r="CR199" s="2597"/>
      <c r="CS199" s="2597"/>
      <c r="CT199" s="2597"/>
      <c r="CU199" s="2597"/>
      <c r="CW199" s="2597"/>
      <c r="CX199" s="2597"/>
      <c r="CY199" s="2597"/>
      <c r="CZ199" s="2597"/>
      <c r="DA199" s="2597"/>
      <c r="DB199" s="2597"/>
      <c r="DC199" s="2597"/>
      <c r="DD199" s="2597"/>
      <c r="DE199" s="2597"/>
      <c r="DF199" s="2597"/>
      <c r="DG199" s="2597"/>
      <c r="DH199" s="2597"/>
      <c r="DI199" s="2597"/>
      <c r="DJ199" s="2597"/>
      <c r="DK199" s="2597"/>
      <c r="DL199" s="2597"/>
      <c r="DM199" s="2597"/>
      <c r="DN199" s="2597"/>
    </row>
    <row r="200" spans="2:118" ht="22.5" customHeight="1" x14ac:dyDescent="0.2">
      <c r="B200" s="2604"/>
      <c r="C200" s="2605"/>
      <c r="D200" s="2605"/>
      <c r="E200" s="2606"/>
      <c r="F200" s="2613" t="str">
        <f t="shared" ref="F200:F201" si="316">+F190</f>
        <v xml:space="preserve">15. Hincado, templado y grapado                </v>
      </c>
      <c r="G200" s="2614"/>
      <c r="H200" s="840" t="str">
        <f>+CRONOGRAMA!C92</f>
        <v>Km</v>
      </c>
      <c r="I200" s="841">
        <f>+CRONOGRAMA!E92+CRONOGRAMA!I92+CRONOGRAMA!M92</f>
        <v>0</v>
      </c>
      <c r="J200" s="868">
        <v>0</v>
      </c>
      <c r="K200" s="843" t="e">
        <f>J200/I200</f>
        <v>#DIV/0!</v>
      </c>
      <c r="L200" s="1077" t="str">
        <f t="shared" ref="L200:L201" si="317">+IF(I200=J200,"x",0)</f>
        <v>x</v>
      </c>
      <c r="M200" s="1078">
        <f t="shared" ref="M200:M201" si="318">+IF(L200="x",0,IF(J200&gt;0,"x",0))</f>
        <v>0</v>
      </c>
      <c r="N200" s="1079">
        <f t="shared" ref="N200:N201" si="319">+IF(L200="x",0,IF(M200="x",0,"x"))</f>
        <v>0</v>
      </c>
      <c r="O200" s="2615"/>
      <c r="P200" s="2616"/>
      <c r="Q200" s="2616"/>
      <c r="R200" s="2616"/>
      <c r="S200" s="2616"/>
      <c r="T200" s="2616"/>
      <c r="U200" s="2616"/>
      <c r="V200" s="2616"/>
      <c r="W200" s="2617"/>
      <c r="Y200" s="2613" t="str">
        <f t="shared" ref="Y200:Y207" si="320">+Y190</f>
        <v xml:space="preserve">15. Hincado, templado y grapado                </v>
      </c>
      <c r="Z200" s="2614"/>
      <c r="AA200" s="840" t="str">
        <f>AA190</f>
        <v>Km</v>
      </c>
      <c r="AB200" s="841">
        <f>IF((I200-J200)=0,CRONOGRAMA!Q92+CRONOGRAMA!U92+CRONOGRAMA!Y92,CRONOGRAMA!Q92+CRONOGRAMA!U92+CRONOGRAMA!Y92+Seguimiento!I200-Seguimiento!J200)</f>
        <v>0</v>
      </c>
      <c r="AC200" s="868"/>
      <c r="AD200" s="843" t="e">
        <f>AC200/AB200</f>
        <v>#DIV/0!</v>
      </c>
      <c r="AE200" s="1077" t="str">
        <f t="shared" ref="AE200:AE201" si="321">+IF(AB200=AC200,"x",0)</f>
        <v>x</v>
      </c>
      <c r="AF200" s="1078">
        <f t="shared" ref="AF200:AF201" si="322">+IF(AE200="x",0,IF(AC200&gt;0,"x",0))</f>
        <v>0</v>
      </c>
      <c r="AG200" s="1079">
        <f t="shared" ref="AG200:AG201" si="323">+IF(AE200="x",0,IF(AF200="x",0,"x"))</f>
        <v>0</v>
      </c>
      <c r="AH200" s="2615"/>
      <c r="AI200" s="2616"/>
      <c r="AJ200" s="2616"/>
      <c r="AK200" s="2616"/>
      <c r="AL200" s="2616"/>
      <c r="AM200" s="2616"/>
      <c r="AN200" s="2616"/>
      <c r="AO200" s="2616"/>
      <c r="AP200" s="2617"/>
      <c r="AR200" s="2613" t="str">
        <f t="shared" ref="AR200:AR207" si="324">+AR190</f>
        <v xml:space="preserve">15. Hincado, templado y grapado                </v>
      </c>
      <c r="AS200" s="2614"/>
      <c r="AT200" s="840" t="str">
        <f>AT190</f>
        <v>Km</v>
      </c>
      <c r="AU200" s="841">
        <f>IF((AB200-AC200)=0,CRONOGRAMA!AC92+CRONOGRAMA!AG92+CRONOGRAMA!AK92,CRONOGRAMA!AC92+CRONOGRAMA!AG92+CRONOGRAMA!AK92+Seguimiento!AB200-Seguimiento!AC200)</f>
        <v>0</v>
      </c>
      <c r="AV200" s="868"/>
      <c r="AW200" s="843" t="e">
        <f>AV200/AU200</f>
        <v>#DIV/0!</v>
      </c>
      <c r="AX200" s="1077" t="str">
        <f t="shared" ref="AX200:AX201" si="325">+IF(AU200=AV200,"x",0)</f>
        <v>x</v>
      </c>
      <c r="AY200" s="1078">
        <f t="shared" ref="AY200:AY201" si="326">+IF(AX200="x",0,IF(AV200&gt;0,"x",0))</f>
        <v>0</v>
      </c>
      <c r="AZ200" s="1079">
        <f t="shared" ref="AZ200:AZ201" si="327">+IF(AX200="x",0,IF(AY200="x",0,"x"))</f>
        <v>0</v>
      </c>
      <c r="BA200" s="2615"/>
      <c r="BB200" s="2616"/>
      <c r="BC200" s="2616"/>
      <c r="BD200" s="2616"/>
      <c r="BE200" s="2616"/>
      <c r="BF200" s="2616"/>
      <c r="BG200" s="2616"/>
      <c r="BH200" s="2616"/>
      <c r="BI200" s="2617"/>
      <c r="BK200" s="2613" t="str">
        <f t="shared" ref="BK200:BK207" si="328">+BK190</f>
        <v xml:space="preserve">15. Hincado, templado y grapado                </v>
      </c>
      <c r="BL200" s="2614"/>
      <c r="BM200" s="840" t="str">
        <f>BM190</f>
        <v>Km</v>
      </c>
      <c r="BN200" s="841">
        <f>IF((AU200-AV200)=0,CRONOGRAMA!AO92+CRONOGRAMA!AS92+CRONOGRAMA!AW92,CRONOGRAMA!AO92+CRONOGRAMA!AS92+CRONOGRAMA!AW92+AU200-AV200)</f>
        <v>0</v>
      </c>
      <c r="BO200" s="868"/>
      <c r="BP200" s="843" t="e">
        <f>BO200/BN200</f>
        <v>#DIV/0!</v>
      </c>
      <c r="BQ200" s="1077" t="str">
        <f t="shared" ref="BQ200:BQ201" si="329">+IF(BN200=BO200,"x",0)</f>
        <v>x</v>
      </c>
      <c r="BR200" s="1078">
        <f t="shared" ref="BR200:BR201" si="330">+IF(BQ200="x",0,IF(BO200&gt;0,"x",0))</f>
        <v>0</v>
      </c>
      <c r="BS200" s="1079">
        <f t="shared" ref="BS200:BS201" si="331">+IF(BQ200="x",0,IF(BR200="x",0,"x"))</f>
        <v>0</v>
      </c>
      <c r="BT200" s="2615"/>
      <c r="BU200" s="2616"/>
      <c r="BV200" s="2616"/>
      <c r="BW200" s="2616"/>
      <c r="BX200" s="2616"/>
      <c r="BY200" s="2616"/>
      <c r="BZ200" s="2616"/>
      <c r="CA200" s="2616"/>
      <c r="CB200" s="2617"/>
      <c r="CD200" s="2620"/>
      <c r="CE200" s="2620"/>
      <c r="CF200" s="847"/>
      <c r="CG200" s="848"/>
      <c r="CH200" s="869"/>
      <c r="CI200" s="850"/>
      <c r="CJ200" s="851"/>
      <c r="CK200" s="851"/>
      <c r="CL200" s="851"/>
      <c r="CM200" s="2621"/>
      <c r="CN200" s="2621"/>
      <c r="CO200" s="2621"/>
      <c r="CP200" s="2621"/>
      <c r="CQ200" s="2621"/>
      <c r="CR200" s="2621"/>
      <c r="CS200" s="2621"/>
      <c r="CT200" s="2621"/>
      <c r="CU200" s="2621"/>
      <c r="CW200" s="2620"/>
      <c r="CX200" s="2620"/>
      <c r="CY200" s="847"/>
      <c r="CZ200" s="848"/>
      <c r="DA200" s="869"/>
      <c r="DB200" s="850"/>
      <c r="DC200" s="851"/>
      <c r="DD200" s="851"/>
      <c r="DE200" s="851"/>
      <c r="DF200" s="2621"/>
      <c r="DG200" s="2621"/>
      <c r="DH200" s="2621"/>
      <c r="DI200" s="2621"/>
      <c r="DJ200" s="2621"/>
      <c r="DK200" s="2621"/>
      <c r="DL200" s="2621"/>
      <c r="DM200" s="2621"/>
      <c r="DN200" s="2621"/>
    </row>
    <row r="201" spans="2:118" ht="22.5" customHeight="1" thickBot="1" x14ac:dyDescent="0.25">
      <c r="B201" s="2604"/>
      <c r="C201" s="2605"/>
      <c r="D201" s="2605"/>
      <c r="E201" s="2606"/>
      <c r="F201" s="2613" t="str">
        <f t="shared" si="316"/>
        <v xml:space="preserve">16. Pago de Mano de obra                         </v>
      </c>
      <c r="G201" s="2614"/>
      <c r="H201" s="840" t="str">
        <f>+CRONOGRAMA!C93</f>
        <v>Valor  $</v>
      </c>
      <c r="I201" s="841">
        <f>+CRONOGRAMA!E93+CRONOGRAMA!I93+CRONOGRAMA!M93</f>
        <v>0</v>
      </c>
      <c r="J201" s="868">
        <v>0</v>
      </c>
      <c r="K201" s="843" t="e">
        <f t="shared" ref="K201:K207" si="332">J201/I201</f>
        <v>#DIV/0!</v>
      </c>
      <c r="L201" s="1080" t="str">
        <f t="shared" si="317"/>
        <v>x</v>
      </c>
      <c r="M201" s="1081">
        <f t="shared" si="318"/>
        <v>0</v>
      </c>
      <c r="N201" s="1082">
        <f t="shared" si="319"/>
        <v>0</v>
      </c>
      <c r="O201" s="2615"/>
      <c r="P201" s="2616"/>
      <c r="Q201" s="2616"/>
      <c r="R201" s="2616"/>
      <c r="S201" s="2616"/>
      <c r="T201" s="2616"/>
      <c r="U201" s="2616"/>
      <c r="V201" s="2616"/>
      <c r="W201" s="2617"/>
      <c r="Y201" s="2613" t="str">
        <f t="shared" si="320"/>
        <v xml:space="preserve">16. Pago de Mano de obra                         </v>
      </c>
      <c r="Z201" s="2614"/>
      <c r="AA201" s="840" t="str">
        <f>AA191</f>
        <v>Valor  $</v>
      </c>
      <c r="AB201" s="841">
        <f>IF((I201-J201)=0,CRONOGRAMA!Q93+CRONOGRAMA!U93+CRONOGRAMA!Y93,CRONOGRAMA!Q93+CRONOGRAMA!U93+CRONOGRAMA!Y93+Seguimiento!I201-Seguimiento!J201)</f>
        <v>0</v>
      </c>
      <c r="AC201" s="868"/>
      <c r="AD201" s="843" t="e">
        <f t="shared" ref="AD201:AD207" si="333">AC201/AB201</f>
        <v>#DIV/0!</v>
      </c>
      <c r="AE201" s="1080" t="str">
        <f t="shared" si="321"/>
        <v>x</v>
      </c>
      <c r="AF201" s="1081">
        <f t="shared" si="322"/>
        <v>0</v>
      </c>
      <c r="AG201" s="1082">
        <f t="shared" si="323"/>
        <v>0</v>
      </c>
      <c r="AH201" s="2615"/>
      <c r="AI201" s="2616"/>
      <c r="AJ201" s="2616"/>
      <c r="AK201" s="2616"/>
      <c r="AL201" s="2616"/>
      <c r="AM201" s="2616"/>
      <c r="AN201" s="2616"/>
      <c r="AO201" s="2616"/>
      <c r="AP201" s="2617"/>
      <c r="AR201" s="2613" t="str">
        <f t="shared" si="324"/>
        <v xml:space="preserve">16. Pago de Mano de obra                         </v>
      </c>
      <c r="AS201" s="2614"/>
      <c r="AT201" s="840" t="str">
        <f>AT191</f>
        <v>Valor  $</v>
      </c>
      <c r="AU201" s="841">
        <f>IF((AB201-AC201)=0,CRONOGRAMA!AC93+CRONOGRAMA!AG93+CRONOGRAMA!AK93,CRONOGRAMA!AC93+CRONOGRAMA!AG93+CRONOGRAMA!AK93+Seguimiento!AB201-Seguimiento!AC201)</f>
        <v>0</v>
      </c>
      <c r="AV201" s="868"/>
      <c r="AW201" s="843" t="e">
        <f t="shared" ref="AW201:AW207" si="334">AV201/AU201</f>
        <v>#DIV/0!</v>
      </c>
      <c r="AX201" s="1080" t="str">
        <f t="shared" si="325"/>
        <v>x</v>
      </c>
      <c r="AY201" s="1081">
        <f t="shared" si="326"/>
        <v>0</v>
      </c>
      <c r="AZ201" s="1082">
        <f t="shared" si="327"/>
        <v>0</v>
      </c>
      <c r="BA201" s="2615"/>
      <c r="BB201" s="2616"/>
      <c r="BC201" s="2616"/>
      <c r="BD201" s="2616"/>
      <c r="BE201" s="2616"/>
      <c r="BF201" s="2616"/>
      <c r="BG201" s="2616"/>
      <c r="BH201" s="2616"/>
      <c r="BI201" s="2617"/>
      <c r="BK201" s="2613" t="str">
        <f t="shared" si="328"/>
        <v xml:space="preserve">16. Pago de Mano de obra                         </v>
      </c>
      <c r="BL201" s="2614"/>
      <c r="BM201" s="840" t="str">
        <f>BM191</f>
        <v>Valor  $</v>
      </c>
      <c r="BN201" s="841">
        <f>IF((AU201-AV201)=0,CRONOGRAMA!AO93+CRONOGRAMA!AS93+CRONOGRAMA!AW93,CRONOGRAMA!AO93+CRONOGRAMA!AS93+CRONOGRAMA!AW93+AU201-AV201)</f>
        <v>0</v>
      </c>
      <c r="BO201" s="868"/>
      <c r="BP201" s="843" t="e">
        <f t="shared" ref="BP201:BP207" si="335">BO201/BN201</f>
        <v>#DIV/0!</v>
      </c>
      <c r="BQ201" s="1080" t="str">
        <f t="shared" si="329"/>
        <v>x</v>
      </c>
      <c r="BR201" s="1081">
        <f t="shared" si="330"/>
        <v>0</v>
      </c>
      <c r="BS201" s="1082">
        <f t="shared" si="331"/>
        <v>0</v>
      </c>
      <c r="BT201" s="2615"/>
      <c r="BU201" s="2616"/>
      <c r="BV201" s="2616"/>
      <c r="BW201" s="2616"/>
      <c r="BX201" s="2616"/>
      <c r="BY201" s="2616"/>
      <c r="BZ201" s="2616"/>
      <c r="CA201" s="2616"/>
      <c r="CB201" s="2617"/>
      <c r="CD201" s="2620"/>
      <c r="CE201" s="2620"/>
      <c r="CF201" s="847"/>
      <c r="CG201" s="848"/>
      <c r="CH201" s="869"/>
      <c r="CI201" s="850"/>
      <c r="CJ201" s="851"/>
      <c r="CK201" s="851"/>
      <c r="CL201" s="851"/>
      <c r="CM201" s="2621"/>
      <c r="CN201" s="2621"/>
      <c r="CO201" s="2621"/>
      <c r="CP201" s="2621"/>
      <c r="CQ201" s="2621"/>
      <c r="CR201" s="2621"/>
      <c r="CS201" s="2621"/>
      <c r="CT201" s="2621"/>
      <c r="CU201" s="2621"/>
      <c r="CW201" s="2620"/>
      <c r="CX201" s="2620"/>
      <c r="CY201" s="847"/>
      <c r="CZ201" s="848"/>
      <c r="DA201" s="869"/>
      <c r="DB201" s="850"/>
      <c r="DC201" s="851"/>
      <c r="DD201" s="851"/>
      <c r="DE201" s="851"/>
      <c r="DF201" s="2621"/>
      <c r="DG201" s="2621"/>
      <c r="DH201" s="2621"/>
      <c r="DI201" s="2621"/>
      <c r="DJ201" s="2621"/>
      <c r="DK201" s="2621"/>
      <c r="DL201" s="2621"/>
      <c r="DM201" s="2621"/>
      <c r="DN201" s="2621"/>
    </row>
    <row r="202" spans="2:118" ht="0.6" customHeight="1" thickTop="1" x14ac:dyDescent="0.2">
      <c r="B202" s="2604"/>
      <c r="C202" s="2605"/>
      <c r="D202" s="2605"/>
      <c r="E202" s="2606"/>
      <c r="F202" s="2613"/>
      <c r="G202" s="2614"/>
      <c r="H202" s="840"/>
      <c r="I202" s="841"/>
      <c r="J202" s="868">
        <v>0</v>
      </c>
      <c r="K202" s="843" t="e">
        <f t="shared" si="332"/>
        <v>#DIV/0!</v>
      </c>
      <c r="L202" s="1077"/>
      <c r="M202" s="1078"/>
      <c r="N202" s="1079"/>
      <c r="O202" s="2615"/>
      <c r="P202" s="2616"/>
      <c r="Q202" s="2616"/>
      <c r="R202" s="2616"/>
      <c r="S202" s="2616"/>
      <c r="T202" s="2616"/>
      <c r="U202" s="2616"/>
      <c r="V202" s="2616"/>
      <c r="W202" s="2617"/>
      <c r="Y202" s="2613">
        <f t="shared" si="320"/>
        <v>0</v>
      </c>
      <c r="Z202" s="2614"/>
      <c r="AA202" s="840">
        <f>AA192</f>
        <v>0</v>
      </c>
      <c r="AB202" s="841">
        <f>IF((I180-J180)=0,CRONOGRAMA!Q94+CRONOGRAMA!U94+CRONOGRAMA!Y94,CRONOGRAMA!Q94+CRONOGRAMA!U94+CRONOGRAMA!Y94+Seguimiento!I180-Seguimiento!J180)</f>
        <v>0</v>
      </c>
      <c r="AC202" s="868"/>
      <c r="AD202" s="843" t="e">
        <f t="shared" si="333"/>
        <v>#DIV/0!</v>
      </c>
      <c r="AE202" s="1077"/>
      <c r="AF202" s="1078"/>
      <c r="AG202" s="1079"/>
      <c r="AH202" s="2615"/>
      <c r="AI202" s="2616"/>
      <c r="AJ202" s="2616"/>
      <c r="AK202" s="2616"/>
      <c r="AL202" s="2616"/>
      <c r="AM202" s="2616"/>
      <c r="AN202" s="2616"/>
      <c r="AO202" s="2616"/>
      <c r="AP202" s="2617"/>
      <c r="AR202" s="2613">
        <f t="shared" si="324"/>
        <v>0</v>
      </c>
      <c r="AS202" s="2614"/>
      <c r="AT202" s="840">
        <f>AT192</f>
        <v>0</v>
      </c>
      <c r="AU202" s="841">
        <f>IF((AB180-AC180)=0,CRONOGRAMA!AC94+CRONOGRAMA!AG94+CRONOGRAMA!AH94,CRONOGRAMA!AC94+CRONOGRAMA!AG94+CRONOGRAMA!AH94+Seguimiento!AB180-Seguimiento!AC180)</f>
        <v>0</v>
      </c>
      <c r="AV202" s="868"/>
      <c r="AW202" s="843" t="e">
        <f t="shared" si="334"/>
        <v>#DIV/0!</v>
      </c>
      <c r="AX202" s="844"/>
      <c r="AY202" s="845"/>
      <c r="AZ202" s="846"/>
      <c r="BA202" s="2615"/>
      <c r="BB202" s="2616"/>
      <c r="BC202" s="2616"/>
      <c r="BD202" s="2616"/>
      <c r="BE202" s="2616"/>
      <c r="BF202" s="2616"/>
      <c r="BG202" s="2616"/>
      <c r="BH202" s="2616"/>
      <c r="BI202" s="2617"/>
      <c r="BK202" s="2613">
        <f t="shared" si="328"/>
        <v>0</v>
      </c>
      <c r="BL202" s="2614"/>
      <c r="BM202" s="840">
        <f>BM192</f>
        <v>0</v>
      </c>
      <c r="BN202" s="841">
        <f>IF((AU180-AV180)=0,CRONOGRAMA!AV94+CRONOGRAMA!AZ94+CRONOGRAMA!BA94,CRONOGRAMA!AV94+CRONOGRAMA!AZ94+CRONOGRAMA!BA94+Seguimiento!AU180-Seguimiento!AV180)</f>
        <v>0</v>
      </c>
      <c r="BO202" s="868"/>
      <c r="BP202" s="843" t="e">
        <f t="shared" si="335"/>
        <v>#DIV/0!</v>
      </c>
      <c r="BQ202" s="1077"/>
      <c r="BR202" s="1078"/>
      <c r="BS202" s="1079"/>
      <c r="BT202" s="2615"/>
      <c r="BU202" s="2616"/>
      <c r="BV202" s="2616"/>
      <c r="BW202" s="2616"/>
      <c r="BX202" s="2616"/>
      <c r="BY202" s="2616"/>
      <c r="BZ202" s="2616"/>
      <c r="CA202" s="2616"/>
      <c r="CB202" s="2617"/>
      <c r="CD202" s="2620"/>
      <c r="CE202" s="2620"/>
      <c r="CF202" s="847"/>
      <c r="CG202" s="848"/>
      <c r="CH202" s="869"/>
      <c r="CI202" s="850"/>
      <c r="CJ202" s="851"/>
      <c r="CK202" s="851"/>
      <c r="CL202" s="851"/>
      <c r="CM202" s="2621"/>
      <c r="CN202" s="2621"/>
      <c r="CO202" s="2621"/>
      <c r="CP202" s="2621"/>
      <c r="CQ202" s="2621"/>
      <c r="CR202" s="2621"/>
      <c r="CS202" s="2621"/>
      <c r="CT202" s="2621"/>
      <c r="CU202" s="2621"/>
      <c r="CW202" s="2620"/>
      <c r="CX202" s="2620"/>
      <c r="CY202" s="847"/>
      <c r="CZ202" s="848"/>
      <c r="DA202" s="869"/>
      <c r="DB202" s="850"/>
      <c r="DC202" s="851"/>
      <c r="DD202" s="851"/>
      <c r="DE202" s="851"/>
      <c r="DF202" s="2621"/>
      <c r="DG202" s="2621"/>
      <c r="DH202" s="2621"/>
      <c r="DI202" s="2621"/>
      <c r="DJ202" s="2621"/>
      <c r="DK202" s="2621"/>
      <c r="DL202" s="2621"/>
      <c r="DM202" s="2621"/>
      <c r="DN202" s="2621"/>
    </row>
    <row r="203" spans="2:118" ht="0.6" customHeight="1" x14ac:dyDescent="0.2">
      <c r="B203" s="2604"/>
      <c r="C203" s="2605"/>
      <c r="D203" s="2605"/>
      <c r="E203" s="2606"/>
      <c r="F203" s="2613"/>
      <c r="G203" s="2614"/>
      <c r="H203" s="840"/>
      <c r="I203" s="841"/>
      <c r="J203" s="868"/>
      <c r="K203" s="843" t="e">
        <f t="shared" si="332"/>
        <v>#DIV/0!</v>
      </c>
      <c r="L203" s="1077"/>
      <c r="M203" s="1078"/>
      <c r="N203" s="1079"/>
      <c r="O203" s="2615"/>
      <c r="P203" s="2616"/>
      <c r="Q203" s="2616"/>
      <c r="R203" s="2616"/>
      <c r="S203" s="2616"/>
      <c r="T203" s="2616"/>
      <c r="U203" s="2616"/>
      <c r="V203" s="2616"/>
      <c r="W203" s="2617"/>
      <c r="Y203" s="2613">
        <f t="shared" si="320"/>
        <v>0</v>
      </c>
      <c r="Z203" s="2614"/>
      <c r="AA203" s="840"/>
      <c r="AB203" s="841"/>
      <c r="AC203" s="868"/>
      <c r="AD203" s="843" t="e">
        <f t="shared" si="333"/>
        <v>#DIV/0!</v>
      </c>
      <c r="AE203" s="1077"/>
      <c r="AF203" s="1078"/>
      <c r="AG203" s="1079"/>
      <c r="AH203" s="2615"/>
      <c r="AI203" s="2616"/>
      <c r="AJ203" s="2616"/>
      <c r="AK203" s="2616"/>
      <c r="AL203" s="2616"/>
      <c r="AM203" s="2616"/>
      <c r="AN203" s="2616"/>
      <c r="AO203" s="2616"/>
      <c r="AP203" s="2617"/>
      <c r="AR203" s="2613">
        <f t="shared" si="324"/>
        <v>0</v>
      </c>
      <c r="AS203" s="2614"/>
      <c r="AT203" s="840"/>
      <c r="AU203" s="841"/>
      <c r="AV203" s="868"/>
      <c r="AW203" s="843" t="e">
        <f t="shared" si="334"/>
        <v>#DIV/0!</v>
      </c>
      <c r="AX203" s="844"/>
      <c r="AY203" s="845"/>
      <c r="AZ203" s="846"/>
      <c r="BA203" s="2615"/>
      <c r="BB203" s="2616"/>
      <c r="BC203" s="2616"/>
      <c r="BD203" s="2616"/>
      <c r="BE203" s="2616"/>
      <c r="BF203" s="2616"/>
      <c r="BG203" s="2616"/>
      <c r="BH203" s="2616"/>
      <c r="BI203" s="2617"/>
      <c r="BK203" s="2613">
        <f t="shared" si="328"/>
        <v>0</v>
      </c>
      <c r="BL203" s="2614"/>
      <c r="BM203" s="840"/>
      <c r="BN203" s="841"/>
      <c r="BO203" s="868"/>
      <c r="BP203" s="843" t="e">
        <f t="shared" si="335"/>
        <v>#DIV/0!</v>
      </c>
      <c r="BQ203" s="1077"/>
      <c r="BR203" s="1078"/>
      <c r="BS203" s="1079"/>
      <c r="BT203" s="2615"/>
      <c r="BU203" s="2616"/>
      <c r="BV203" s="2616"/>
      <c r="BW203" s="2616"/>
      <c r="BX203" s="2616"/>
      <c r="BY203" s="2616"/>
      <c r="BZ203" s="2616"/>
      <c r="CA203" s="2616"/>
      <c r="CB203" s="2617"/>
      <c r="CD203" s="2620"/>
      <c r="CE203" s="2620"/>
      <c r="CF203" s="847"/>
      <c r="CG203" s="848"/>
      <c r="CH203" s="869"/>
      <c r="CI203" s="850"/>
      <c r="CJ203" s="851"/>
      <c r="CK203" s="851"/>
      <c r="CL203" s="851"/>
      <c r="CM203" s="2621"/>
      <c r="CN203" s="2621"/>
      <c r="CO203" s="2621"/>
      <c r="CP203" s="2621"/>
      <c r="CQ203" s="2621"/>
      <c r="CR203" s="2621"/>
      <c r="CS203" s="2621"/>
      <c r="CT203" s="2621"/>
      <c r="CU203" s="2621"/>
      <c r="CW203" s="2620"/>
      <c r="CX203" s="2620"/>
      <c r="CY203" s="847"/>
      <c r="CZ203" s="848"/>
      <c r="DA203" s="869"/>
      <c r="DB203" s="850"/>
      <c r="DC203" s="851"/>
      <c r="DD203" s="851"/>
      <c r="DE203" s="851"/>
      <c r="DF203" s="2621"/>
      <c r="DG203" s="2621"/>
      <c r="DH203" s="2621"/>
      <c r="DI203" s="2621"/>
      <c r="DJ203" s="2621"/>
      <c r="DK203" s="2621"/>
      <c r="DL203" s="2621"/>
      <c r="DM203" s="2621"/>
      <c r="DN203" s="2621"/>
    </row>
    <row r="204" spans="2:118" ht="0.6" customHeight="1" x14ac:dyDescent="0.2">
      <c r="B204" s="2604"/>
      <c r="C204" s="2605"/>
      <c r="D204" s="2605"/>
      <c r="E204" s="2606"/>
      <c r="F204" s="2613"/>
      <c r="G204" s="2614"/>
      <c r="H204" s="840"/>
      <c r="I204" s="879"/>
      <c r="J204" s="868">
        <v>0</v>
      </c>
      <c r="K204" s="843" t="e">
        <f t="shared" si="332"/>
        <v>#DIV/0!</v>
      </c>
      <c r="L204" s="1077"/>
      <c r="M204" s="1078"/>
      <c r="N204" s="1079"/>
      <c r="O204" s="2615"/>
      <c r="P204" s="2616"/>
      <c r="Q204" s="2616"/>
      <c r="R204" s="2616"/>
      <c r="S204" s="2616"/>
      <c r="T204" s="2616"/>
      <c r="U204" s="2616"/>
      <c r="V204" s="2616"/>
      <c r="W204" s="2617"/>
      <c r="Y204" s="2613">
        <f t="shared" si="320"/>
        <v>0</v>
      </c>
      <c r="Z204" s="2614"/>
      <c r="AA204" s="840">
        <f>AA194</f>
        <v>0</v>
      </c>
      <c r="AB204" s="879">
        <f t="shared" ref="AB204:AB207" si="336">+I204-J204</f>
        <v>0</v>
      </c>
      <c r="AC204" s="868"/>
      <c r="AD204" s="843" t="e">
        <f t="shared" si="333"/>
        <v>#DIV/0!</v>
      </c>
      <c r="AE204" s="1077"/>
      <c r="AF204" s="1078"/>
      <c r="AG204" s="1079"/>
      <c r="AH204" s="2615"/>
      <c r="AI204" s="2616"/>
      <c r="AJ204" s="2616"/>
      <c r="AK204" s="2616"/>
      <c r="AL204" s="2616"/>
      <c r="AM204" s="2616"/>
      <c r="AN204" s="2616"/>
      <c r="AO204" s="2616"/>
      <c r="AP204" s="2617"/>
      <c r="AR204" s="2613">
        <f t="shared" si="324"/>
        <v>0</v>
      </c>
      <c r="AS204" s="2614"/>
      <c r="AT204" s="840">
        <f>AT194</f>
        <v>0</v>
      </c>
      <c r="AU204" s="879">
        <f t="shared" ref="AU204:AU207" si="337">+I204-J204-AC204</f>
        <v>0</v>
      </c>
      <c r="AV204" s="868"/>
      <c r="AW204" s="843" t="e">
        <f t="shared" si="334"/>
        <v>#DIV/0!</v>
      </c>
      <c r="AX204" s="844"/>
      <c r="AY204" s="845"/>
      <c r="AZ204" s="846"/>
      <c r="BA204" s="2615"/>
      <c r="BB204" s="2616"/>
      <c r="BC204" s="2616"/>
      <c r="BD204" s="2616"/>
      <c r="BE204" s="2616"/>
      <c r="BF204" s="2616"/>
      <c r="BG204" s="2616"/>
      <c r="BH204" s="2616"/>
      <c r="BI204" s="2617"/>
      <c r="BK204" s="2613">
        <f t="shared" si="328"/>
        <v>0</v>
      </c>
      <c r="BL204" s="2614"/>
      <c r="BM204" s="840">
        <f>BM194</f>
        <v>0</v>
      </c>
      <c r="BN204" s="879">
        <f t="shared" ref="BN204:BN207" si="338">+I204-J204-AC204-AV204</f>
        <v>0</v>
      </c>
      <c r="BO204" s="868"/>
      <c r="BP204" s="843" t="e">
        <f t="shared" si="335"/>
        <v>#DIV/0!</v>
      </c>
      <c r="BQ204" s="1077"/>
      <c r="BR204" s="1078"/>
      <c r="BS204" s="1079"/>
      <c r="BT204" s="2615"/>
      <c r="BU204" s="2616"/>
      <c r="BV204" s="2616"/>
      <c r="BW204" s="2616"/>
      <c r="BX204" s="2616"/>
      <c r="BY204" s="2616"/>
      <c r="BZ204" s="2616"/>
      <c r="CA204" s="2616"/>
      <c r="CB204" s="2617"/>
      <c r="CD204" s="2620"/>
      <c r="CE204" s="2620"/>
      <c r="CF204" s="847"/>
      <c r="CG204" s="848"/>
      <c r="CH204" s="869"/>
      <c r="CI204" s="850"/>
      <c r="CJ204" s="851"/>
      <c r="CK204" s="851"/>
      <c r="CL204" s="851"/>
      <c r="CM204" s="2621"/>
      <c r="CN204" s="2621"/>
      <c r="CO204" s="2621"/>
      <c r="CP204" s="2621"/>
      <c r="CQ204" s="2621"/>
      <c r="CR204" s="2621"/>
      <c r="CS204" s="2621"/>
      <c r="CT204" s="2621"/>
      <c r="CU204" s="2621"/>
      <c r="CW204" s="2620"/>
      <c r="CX204" s="2620"/>
      <c r="CY204" s="847"/>
      <c r="CZ204" s="848"/>
      <c r="DA204" s="869"/>
      <c r="DB204" s="850"/>
      <c r="DC204" s="851"/>
      <c r="DD204" s="851"/>
      <c r="DE204" s="851"/>
      <c r="DF204" s="2621"/>
      <c r="DG204" s="2621"/>
      <c r="DH204" s="2621"/>
      <c r="DI204" s="2621"/>
      <c r="DJ204" s="2621"/>
      <c r="DK204" s="2621"/>
      <c r="DL204" s="2621"/>
      <c r="DM204" s="2621"/>
      <c r="DN204" s="2621"/>
    </row>
    <row r="205" spans="2:118" ht="0.6" customHeight="1" x14ac:dyDescent="0.2">
      <c r="B205" s="2604"/>
      <c r="C205" s="2605"/>
      <c r="D205" s="2605"/>
      <c r="E205" s="2606"/>
      <c r="F205" s="2613"/>
      <c r="G205" s="2614"/>
      <c r="H205" s="840"/>
      <c r="I205" s="879"/>
      <c r="J205" s="868">
        <v>0</v>
      </c>
      <c r="K205" s="843" t="e">
        <f t="shared" si="332"/>
        <v>#DIV/0!</v>
      </c>
      <c r="L205" s="1077"/>
      <c r="M205" s="1078"/>
      <c r="N205" s="1079"/>
      <c r="O205" s="2615"/>
      <c r="P205" s="2616"/>
      <c r="Q205" s="2616"/>
      <c r="R205" s="2616"/>
      <c r="S205" s="2616"/>
      <c r="T205" s="2616"/>
      <c r="U205" s="2616"/>
      <c r="V205" s="2616"/>
      <c r="W205" s="2617"/>
      <c r="Y205" s="2613">
        <f t="shared" si="320"/>
        <v>0</v>
      </c>
      <c r="Z205" s="2614"/>
      <c r="AA205" s="840">
        <f>AA195</f>
        <v>0</v>
      </c>
      <c r="AB205" s="879">
        <f t="shared" si="336"/>
        <v>0</v>
      </c>
      <c r="AC205" s="868"/>
      <c r="AD205" s="843" t="e">
        <f t="shared" si="333"/>
        <v>#DIV/0!</v>
      </c>
      <c r="AE205" s="1077"/>
      <c r="AF205" s="1078"/>
      <c r="AG205" s="1079"/>
      <c r="AH205" s="2615"/>
      <c r="AI205" s="2616"/>
      <c r="AJ205" s="2616"/>
      <c r="AK205" s="2616"/>
      <c r="AL205" s="2616"/>
      <c r="AM205" s="2616"/>
      <c r="AN205" s="2616"/>
      <c r="AO205" s="2616"/>
      <c r="AP205" s="2617"/>
      <c r="AR205" s="2613">
        <f t="shared" si="324"/>
        <v>0</v>
      </c>
      <c r="AS205" s="2614"/>
      <c r="AT205" s="840">
        <f>AT195</f>
        <v>0</v>
      </c>
      <c r="AU205" s="879">
        <f t="shared" si="337"/>
        <v>0</v>
      </c>
      <c r="AV205" s="868"/>
      <c r="AW205" s="843" t="e">
        <f t="shared" si="334"/>
        <v>#DIV/0!</v>
      </c>
      <c r="AX205" s="844"/>
      <c r="AY205" s="845"/>
      <c r="AZ205" s="846"/>
      <c r="BA205" s="2615"/>
      <c r="BB205" s="2616"/>
      <c r="BC205" s="2616"/>
      <c r="BD205" s="2616"/>
      <c r="BE205" s="2616"/>
      <c r="BF205" s="2616"/>
      <c r="BG205" s="2616"/>
      <c r="BH205" s="2616"/>
      <c r="BI205" s="2617"/>
      <c r="BK205" s="2613">
        <f t="shared" si="328"/>
        <v>0</v>
      </c>
      <c r="BL205" s="2614"/>
      <c r="BM205" s="840">
        <f>BM195</f>
        <v>0</v>
      </c>
      <c r="BN205" s="879">
        <f t="shared" si="338"/>
        <v>0</v>
      </c>
      <c r="BO205" s="868"/>
      <c r="BP205" s="843" t="e">
        <f t="shared" si="335"/>
        <v>#DIV/0!</v>
      </c>
      <c r="BQ205" s="1077"/>
      <c r="BR205" s="1078"/>
      <c r="BS205" s="1079"/>
      <c r="BT205" s="2615"/>
      <c r="BU205" s="2616"/>
      <c r="BV205" s="2616"/>
      <c r="BW205" s="2616"/>
      <c r="BX205" s="2616"/>
      <c r="BY205" s="2616"/>
      <c r="BZ205" s="2616"/>
      <c r="CA205" s="2616"/>
      <c r="CB205" s="2617"/>
      <c r="CD205" s="2620"/>
      <c r="CE205" s="2620"/>
      <c r="CF205" s="847"/>
      <c r="CG205" s="848"/>
      <c r="CH205" s="869"/>
      <c r="CI205" s="850"/>
      <c r="CJ205" s="851"/>
      <c r="CK205" s="851"/>
      <c r="CL205" s="851"/>
      <c r="CM205" s="2621"/>
      <c r="CN205" s="2621"/>
      <c r="CO205" s="2621"/>
      <c r="CP205" s="2621"/>
      <c r="CQ205" s="2621"/>
      <c r="CR205" s="2621"/>
      <c r="CS205" s="2621"/>
      <c r="CT205" s="2621"/>
      <c r="CU205" s="2621"/>
      <c r="CW205" s="2620"/>
      <c r="CX205" s="2620"/>
      <c r="CY205" s="847"/>
      <c r="CZ205" s="848"/>
      <c r="DA205" s="869"/>
      <c r="DB205" s="850"/>
      <c r="DC205" s="851"/>
      <c r="DD205" s="851"/>
      <c r="DE205" s="851"/>
      <c r="DF205" s="2621"/>
      <c r="DG205" s="2621"/>
      <c r="DH205" s="2621"/>
      <c r="DI205" s="2621"/>
      <c r="DJ205" s="2621"/>
      <c r="DK205" s="2621"/>
      <c r="DL205" s="2621"/>
      <c r="DM205" s="2621"/>
      <c r="DN205" s="2621"/>
    </row>
    <row r="206" spans="2:118" ht="0.6" customHeight="1" x14ac:dyDescent="0.2">
      <c r="B206" s="2604"/>
      <c r="C206" s="2605"/>
      <c r="D206" s="2605"/>
      <c r="E206" s="2606"/>
      <c r="F206" s="2613"/>
      <c r="G206" s="2614"/>
      <c r="H206" s="840"/>
      <c r="I206" s="879"/>
      <c r="J206" s="868">
        <v>0</v>
      </c>
      <c r="K206" s="843" t="e">
        <f t="shared" si="332"/>
        <v>#DIV/0!</v>
      </c>
      <c r="L206" s="1077"/>
      <c r="M206" s="1078"/>
      <c r="N206" s="1079"/>
      <c r="O206" s="2615"/>
      <c r="P206" s="2616"/>
      <c r="Q206" s="2616"/>
      <c r="R206" s="2616"/>
      <c r="S206" s="2616"/>
      <c r="T206" s="2616"/>
      <c r="U206" s="2616"/>
      <c r="V206" s="2616"/>
      <c r="W206" s="2617"/>
      <c r="Y206" s="2613">
        <f t="shared" si="320"/>
        <v>0</v>
      </c>
      <c r="Z206" s="2614"/>
      <c r="AA206" s="840">
        <f>AA196</f>
        <v>0</v>
      </c>
      <c r="AB206" s="879">
        <f t="shared" si="336"/>
        <v>0</v>
      </c>
      <c r="AC206" s="868"/>
      <c r="AD206" s="843" t="e">
        <f t="shared" si="333"/>
        <v>#DIV/0!</v>
      </c>
      <c r="AE206" s="1077"/>
      <c r="AF206" s="1078"/>
      <c r="AG206" s="1079"/>
      <c r="AH206" s="2615"/>
      <c r="AI206" s="2616"/>
      <c r="AJ206" s="2616"/>
      <c r="AK206" s="2616"/>
      <c r="AL206" s="2616"/>
      <c r="AM206" s="2616"/>
      <c r="AN206" s="2616"/>
      <c r="AO206" s="2616"/>
      <c r="AP206" s="2617"/>
      <c r="AR206" s="2613">
        <f t="shared" si="324"/>
        <v>0</v>
      </c>
      <c r="AS206" s="2614"/>
      <c r="AT206" s="840">
        <f>AT196</f>
        <v>0</v>
      </c>
      <c r="AU206" s="879">
        <f t="shared" si="337"/>
        <v>0</v>
      </c>
      <c r="AV206" s="868"/>
      <c r="AW206" s="843" t="e">
        <f t="shared" si="334"/>
        <v>#DIV/0!</v>
      </c>
      <c r="AX206" s="844"/>
      <c r="AY206" s="845"/>
      <c r="AZ206" s="846"/>
      <c r="BA206" s="2615"/>
      <c r="BB206" s="2616"/>
      <c r="BC206" s="2616"/>
      <c r="BD206" s="2616"/>
      <c r="BE206" s="2616"/>
      <c r="BF206" s="2616"/>
      <c r="BG206" s="2616"/>
      <c r="BH206" s="2616"/>
      <c r="BI206" s="2617"/>
      <c r="BK206" s="2613">
        <f t="shared" si="328"/>
        <v>0</v>
      </c>
      <c r="BL206" s="2614"/>
      <c r="BM206" s="840">
        <f>BM196</f>
        <v>0</v>
      </c>
      <c r="BN206" s="879">
        <f t="shared" si="338"/>
        <v>0</v>
      </c>
      <c r="BO206" s="868"/>
      <c r="BP206" s="843" t="e">
        <f t="shared" si="335"/>
        <v>#DIV/0!</v>
      </c>
      <c r="BQ206" s="1077"/>
      <c r="BR206" s="1078"/>
      <c r="BS206" s="1079"/>
      <c r="BT206" s="2615"/>
      <c r="BU206" s="2616"/>
      <c r="BV206" s="2616"/>
      <c r="BW206" s="2616"/>
      <c r="BX206" s="2616"/>
      <c r="BY206" s="2616"/>
      <c r="BZ206" s="2616"/>
      <c r="CA206" s="2616"/>
      <c r="CB206" s="2617"/>
      <c r="CD206" s="2620"/>
      <c r="CE206" s="2620"/>
      <c r="CF206" s="847"/>
      <c r="CG206" s="848"/>
      <c r="CH206" s="869"/>
      <c r="CI206" s="850"/>
      <c r="CJ206" s="851"/>
      <c r="CK206" s="851"/>
      <c r="CL206" s="851"/>
      <c r="CM206" s="2621"/>
      <c r="CN206" s="2621"/>
      <c r="CO206" s="2621"/>
      <c r="CP206" s="2621"/>
      <c r="CQ206" s="2621"/>
      <c r="CR206" s="2621"/>
      <c r="CS206" s="2621"/>
      <c r="CT206" s="2621"/>
      <c r="CU206" s="2621"/>
      <c r="CW206" s="2620"/>
      <c r="CX206" s="2620"/>
      <c r="CY206" s="847"/>
      <c r="CZ206" s="848"/>
      <c r="DA206" s="869"/>
      <c r="DB206" s="850"/>
      <c r="DC206" s="851"/>
      <c r="DD206" s="851"/>
      <c r="DE206" s="851"/>
      <c r="DF206" s="2621"/>
      <c r="DG206" s="2621"/>
      <c r="DH206" s="2621"/>
      <c r="DI206" s="2621"/>
      <c r="DJ206" s="2621"/>
      <c r="DK206" s="2621"/>
      <c r="DL206" s="2621"/>
      <c r="DM206" s="2621"/>
      <c r="DN206" s="2621"/>
    </row>
    <row r="207" spans="2:118" ht="0.6" customHeight="1" thickBot="1" x14ac:dyDescent="0.25">
      <c r="B207" s="2604"/>
      <c r="C207" s="2605"/>
      <c r="D207" s="2605"/>
      <c r="E207" s="2606"/>
      <c r="F207" s="2630"/>
      <c r="G207" s="2631"/>
      <c r="H207" s="840"/>
      <c r="I207" s="881"/>
      <c r="J207" s="868">
        <v>0</v>
      </c>
      <c r="K207" s="843" t="e">
        <f t="shared" si="332"/>
        <v>#DIV/0!</v>
      </c>
      <c r="L207" s="1080"/>
      <c r="M207" s="1081"/>
      <c r="N207" s="1082"/>
      <c r="O207" s="2632"/>
      <c r="P207" s="2633"/>
      <c r="Q207" s="2633"/>
      <c r="R207" s="2633"/>
      <c r="S207" s="2633"/>
      <c r="T207" s="2633"/>
      <c r="U207" s="2633"/>
      <c r="V207" s="2633"/>
      <c r="W207" s="2634"/>
      <c r="Y207" s="2630">
        <f t="shared" si="320"/>
        <v>0</v>
      </c>
      <c r="Z207" s="2631"/>
      <c r="AA207" s="840">
        <f>AA197</f>
        <v>0</v>
      </c>
      <c r="AB207" s="881">
        <f t="shared" si="336"/>
        <v>0</v>
      </c>
      <c r="AC207" s="868"/>
      <c r="AD207" s="843" t="e">
        <f t="shared" si="333"/>
        <v>#DIV/0!</v>
      </c>
      <c r="AE207" s="1080"/>
      <c r="AF207" s="1081"/>
      <c r="AG207" s="1082"/>
      <c r="AH207" s="2632"/>
      <c r="AI207" s="2633"/>
      <c r="AJ207" s="2633"/>
      <c r="AK207" s="2633"/>
      <c r="AL207" s="2633"/>
      <c r="AM207" s="2633"/>
      <c r="AN207" s="2633"/>
      <c r="AO207" s="2633"/>
      <c r="AP207" s="2634"/>
      <c r="AR207" s="2630">
        <f t="shared" si="324"/>
        <v>0</v>
      </c>
      <c r="AS207" s="2631"/>
      <c r="AT207" s="840">
        <f>AT197</f>
        <v>0</v>
      </c>
      <c r="AU207" s="881">
        <f t="shared" si="337"/>
        <v>0</v>
      </c>
      <c r="AV207" s="868"/>
      <c r="AW207" s="843" t="e">
        <f t="shared" si="334"/>
        <v>#DIV/0!</v>
      </c>
      <c r="AX207" s="852"/>
      <c r="AY207" s="853"/>
      <c r="AZ207" s="854"/>
      <c r="BA207" s="2632"/>
      <c r="BB207" s="2633"/>
      <c r="BC207" s="2633"/>
      <c r="BD207" s="2633"/>
      <c r="BE207" s="2633"/>
      <c r="BF207" s="2633"/>
      <c r="BG207" s="2633"/>
      <c r="BH207" s="2633"/>
      <c r="BI207" s="2634"/>
      <c r="BK207" s="2630">
        <f t="shared" si="328"/>
        <v>0</v>
      </c>
      <c r="BL207" s="2631"/>
      <c r="BM207" s="840">
        <f>BM197</f>
        <v>0</v>
      </c>
      <c r="BN207" s="881">
        <f t="shared" si="338"/>
        <v>0</v>
      </c>
      <c r="BO207" s="868"/>
      <c r="BP207" s="843" t="e">
        <f t="shared" si="335"/>
        <v>#DIV/0!</v>
      </c>
      <c r="BQ207" s="1080"/>
      <c r="BR207" s="1081"/>
      <c r="BS207" s="1082"/>
      <c r="BT207" s="2632"/>
      <c r="BU207" s="2633"/>
      <c r="BV207" s="2633"/>
      <c r="BW207" s="2633"/>
      <c r="BX207" s="2633"/>
      <c r="BY207" s="2633"/>
      <c r="BZ207" s="2633"/>
      <c r="CA207" s="2633"/>
      <c r="CB207" s="2634"/>
      <c r="CD207" s="2620"/>
      <c r="CE207" s="2620"/>
      <c r="CF207" s="847"/>
      <c r="CG207" s="848"/>
      <c r="CH207" s="869"/>
      <c r="CI207" s="850"/>
      <c r="CJ207" s="851"/>
      <c r="CK207" s="851"/>
      <c r="CL207" s="851"/>
      <c r="CM207" s="2621"/>
      <c r="CN207" s="2621"/>
      <c r="CO207" s="2621"/>
      <c r="CP207" s="2621"/>
      <c r="CQ207" s="2621"/>
      <c r="CR207" s="2621"/>
      <c r="CS207" s="2621"/>
      <c r="CT207" s="2621"/>
      <c r="CU207" s="2621"/>
      <c r="CW207" s="2620"/>
      <c r="CX207" s="2620"/>
      <c r="CY207" s="847"/>
      <c r="CZ207" s="848"/>
      <c r="DA207" s="869"/>
      <c r="DB207" s="850"/>
      <c r="DC207" s="851"/>
      <c r="DD207" s="851"/>
      <c r="DE207" s="851"/>
      <c r="DF207" s="2621"/>
      <c r="DG207" s="2621"/>
      <c r="DH207" s="2621"/>
      <c r="DI207" s="2621"/>
      <c r="DJ207" s="2621"/>
      <c r="DK207" s="2621"/>
      <c r="DL207" s="2621"/>
      <c r="DM207" s="2621"/>
      <c r="DN207" s="2621"/>
    </row>
    <row r="208" spans="2:118" ht="27.75" customHeight="1" thickTop="1" thickBot="1" x14ac:dyDescent="0.25">
      <c r="B208" s="2604"/>
      <c r="C208" s="2605"/>
      <c r="D208" s="2605"/>
      <c r="E208" s="2606"/>
      <c r="F208" s="2641" t="s">
        <v>1116</v>
      </c>
      <c r="G208" s="2642"/>
      <c r="H208" s="2647">
        <f>+F199</f>
        <v>0</v>
      </c>
      <c r="I208" s="2647"/>
      <c r="J208" s="2647"/>
      <c r="K208" s="2648"/>
      <c r="L208" s="858">
        <f>K258/N258</f>
        <v>1</v>
      </c>
      <c r="M208" s="859">
        <f>L258/N258</f>
        <v>0</v>
      </c>
      <c r="N208" s="860">
        <f>M258/N258</f>
        <v>0</v>
      </c>
      <c r="O208" s="2627"/>
      <c r="P208" s="2628"/>
      <c r="Q208" s="2628"/>
      <c r="R208" s="2628"/>
      <c r="S208" s="2628"/>
      <c r="T208" s="2628"/>
      <c r="U208" s="2628"/>
      <c r="V208" s="2628"/>
      <c r="W208" s="2629"/>
      <c r="Y208" s="2641" t="s">
        <v>1116</v>
      </c>
      <c r="Z208" s="2642"/>
      <c r="AA208" s="2647">
        <f>+Y199</f>
        <v>0</v>
      </c>
      <c r="AB208" s="2647"/>
      <c r="AC208" s="2647"/>
      <c r="AD208" s="2648"/>
      <c r="AE208" s="858">
        <f>AD258/AG258</f>
        <v>1</v>
      </c>
      <c r="AF208" s="859">
        <f>AE258/AG258</f>
        <v>0</v>
      </c>
      <c r="AG208" s="860">
        <f>AF258/AG258</f>
        <v>0</v>
      </c>
      <c r="AH208" s="2627"/>
      <c r="AI208" s="2628"/>
      <c r="AJ208" s="2628"/>
      <c r="AK208" s="2628"/>
      <c r="AL208" s="2628"/>
      <c r="AM208" s="2628"/>
      <c r="AN208" s="2628"/>
      <c r="AO208" s="2628"/>
      <c r="AP208" s="2629"/>
      <c r="AR208" s="2641" t="s">
        <v>1116</v>
      </c>
      <c r="AS208" s="2642"/>
      <c r="AT208" s="2647">
        <f>+AR199</f>
        <v>0</v>
      </c>
      <c r="AU208" s="2647"/>
      <c r="AV208" s="2647"/>
      <c r="AW208" s="2648"/>
      <c r="AX208" s="858">
        <f>AW258/AZ258</f>
        <v>1</v>
      </c>
      <c r="AY208" s="859">
        <f>AX258/AZ258</f>
        <v>0</v>
      </c>
      <c r="AZ208" s="860">
        <f>AY258/AZ258</f>
        <v>0</v>
      </c>
      <c r="BA208" s="2627"/>
      <c r="BB208" s="2628"/>
      <c r="BC208" s="2628"/>
      <c r="BD208" s="2628"/>
      <c r="BE208" s="2628"/>
      <c r="BF208" s="2628"/>
      <c r="BG208" s="2628"/>
      <c r="BH208" s="2628"/>
      <c r="BI208" s="2629"/>
      <c r="BK208" s="2641" t="s">
        <v>1116</v>
      </c>
      <c r="BL208" s="2642"/>
      <c r="BM208" s="2647">
        <f>+BK199</f>
        <v>0</v>
      </c>
      <c r="BN208" s="2647"/>
      <c r="BO208" s="2647"/>
      <c r="BP208" s="2648"/>
      <c r="BQ208" s="858">
        <f>BP258/BS258</f>
        <v>1</v>
      </c>
      <c r="BR208" s="859">
        <f>BQ258/BS258</f>
        <v>0</v>
      </c>
      <c r="BS208" s="860">
        <f>BR258/BS258</f>
        <v>0</v>
      </c>
      <c r="BT208" s="2627"/>
      <c r="BU208" s="2628"/>
      <c r="BV208" s="2628"/>
      <c r="BW208" s="2628"/>
      <c r="BX208" s="2628"/>
      <c r="BY208" s="2628"/>
      <c r="BZ208" s="2628"/>
      <c r="CA208" s="2628"/>
      <c r="CB208" s="2629"/>
      <c r="CD208" s="2638"/>
      <c r="CE208" s="2638"/>
      <c r="CF208" s="2646"/>
      <c r="CG208" s="2646"/>
      <c r="CH208" s="2646"/>
      <c r="CI208" s="2646"/>
      <c r="CJ208" s="861"/>
      <c r="CK208" s="861"/>
      <c r="CL208" s="861"/>
      <c r="CM208" s="2640"/>
      <c r="CN208" s="2640"/>
      <c r="CO208" s="2640"/>
      <c r="CP208" s="2640"/>
      <c r="CQ208" s="2640"/>
      <c r="CR208" s="2640"/>
      <c r="CS208" s="2640"/>
      <c r="CT208" s="2640"/>
      <c r="CU208" s="2640"/>
      <c r="CW208" s="2638"/>
      <c r="CX208" s="2638"/>
      <c r="CY208" s="2646"/>
      <c r="CZ208" s="2646"/>
      <c r="DA208" s="2646"/>
      <c r="DB208" s="2646"/>
      <c r="DC208" s="861"/>
      <c r="DD208" s="861"/>
      <c r="DE208" s="861"/>
      <c r="DF208" s="2640"/>
      <c r="DG208" s="2640"/>
      <c r="DH208" s="2640"/>
      <c r="DI208" s="2640"/>
      <c r="DJ208" s="2640"/>
      <c r="DK208" s="2640"/>
      <c r="DL208" s="2640"/>
      <c r="DM208" s="2640"/>
      <c r="DN208" s="2640"/>
    </row>
    <row r="209" spans="2:118" ht="12.75" customHeight="1" x14ac:dyDescent="0.2">
      <c r="B209" s="2601" t="s">
        <v>1212</v>
      </c>
      <c r="C209" s="2602"/>
      <c r="D209" s="2602"/>
      <c r="E209" s="2603"/>
      <c r="F209" s="2643" t="str">
        <f>OBJETIVOS!D29</f>
        <v>Cobertura arbórea mediante Sistemas Agroforestales / Silvopastoriles (SAF/SSP)</v>
      </c>
      <c r="G209" s="2644"/>
      <c r="H209" s="2644"/>
      <c r="I209" s="2644"/>
      <c r="J209" s="2644"/>
      <c r="K209" s="2644"/>
      <c r="L209" s="2644"/>
      <c r="M209" s="2644"/>
      <c r="N209" s="2644"/>
      <c r="O209" s="2644"/>
      <c r="P209" s="2644"/>
      <c r="Q209" s="2644"/>
      <c r="R209" s="2644"/>
      <c r="S209" s="2644"/>
      <c r="T209" s="2644"/>
      <c r="U209" s="2644"/>
      <c r="V209" s="2644"/>
      <c r="W209" s="2645"/>
      <c r="Y209" s="2643" t="str">
        <f>F209</f>
        <v>Cobertura arbórea mediante Sistemas Agroforestales / Silvopastoriles (SAF/SSP)</v>
      </c>
      <c r="Z209" s="2644"/>
      <c r="AA209" s="2644"/>
      <c r="AB209" s="2644"/>
      <c r="AC209" s="2644"/>
      <c r="AD209" s="2644"/>
      <c r="AE209" s="2644"/>
      <c r="AF209" s="2644"/>
      <c r="AG209" s="2644"/>
      <c r="AH209" s="2644"/>
      <c r="AI209" s="2644"/>
      <c r="AJ209" s="2644"/>
      <c r="AK209" s="2644"/>
      <c r="AL209" s="2644"/>
      <c r="AM209" s="2644"/>
      <c r="AN209" s="2644"/>
      <c r="AO209" s="2644"/>
      <c r="AP209" s="2645"/>
      <c r="AR209" s="2643" t="str">
        <f>Y209</f>
        <v>Cobertura arbórea mediante Sistemas Agroforestales / Silvopastoriles (SAF/SSP)</v>
      </c>
      <c r="AS209" s="2644"/>
      <c r="AT209" s="2644"/>
      <c r="AU209" s="2644"/>
      <c r="AV209" s="2644"/>
      <c r="AW209" s="2644"/>
      <c r="AX209" s="2644"/>
      <c r="AY209" s="2644"/>
      <c r="AZ209" s="2644"/>
      <c r="BA209" s="2644"/>
      <c r="BB209" s="2644"/>
      <c r="BC209" s="2644"/>
      <c r="BD209" s="2644"/>
      <c r="BE209" s="2644"/>
      <c r="BF209" s="2644"/>
      <c r="BG209" s="2644"/>
      <c r="BH209" s="2644"/>
      <c r="BI209" s="2645"/>
      <c r="BK209" s="2643" t="str">
        <f>AR209</f>
        <v>Cobertura arbórea mediante Sistemas Agroforestales / Silvopastoriles (SAF/SSP)</v>
      </c>
      <c r="BL209" s="2644"/>
      <c r="BM209" s="2644"/>
      <c r="BN209" s="2644"/>
      <c r="BO209" s="2644"/>
      <c r="BP209" s="2644"/>
      <c r="BQ209" s="2644"/>
      <c r="BR209" s="2644"/>
      <c r="BS209" s="2644"/>
      <c r="BT209" s="2644"/>
      <c r="BU209" s="2644"/>
      <c r="BV209" s="2644"/>
      <c r="BW209" s="2644"/>
      <c r="BX209" s="2644"/>
      <c r="BY209" s="2644"/>
      <c r="BZ209" s="2644"/>
      <c r="CA209" s="2644"/>
      <c r="CB209" s="2645"/>
      <c r="CD209" s="2597"/>
      <c r="CE209" s="2597"/>
      <c r="CF209" s="2597"/>
      <c r="CG209" s="2597"/>
      <c r="CH209" s="2597"/>
      <c r="CI209" s="2597"/>
      <c r="CJ209" s="2597"/>
      <c r="CK209" s="2597"/>
      <c r="CL209" s="2597"/>
      <c r="CM209" s="2597"/>
      <c r="CN209" s="2597"/>
      <c r="CO209" s="2597"/>
      <c r="CP209" s="2597"/>
      <c r="CQ209" s="2597"/>
      <c r="CR209" s="2597"/>
      <c r="CS209" s="2597"/>
      <c r="CT209" s="2597"/>
      <c r="CU209" s="2597"/>
      <c r="CW209" s="2597"/>
      <c r="CX209" s="2597"/>
      <c r="CY209" s="2597"/>
      <c r="CZ209" s="2597"/>
      <c r="DA209" s="2597"/>
      <c r="DB209" s="2597"/>
      <c r="DC209" s="2597"/>
      <c r="DD209" s="2597"/>
      <c r="DE209" s="2597"/>
      <c r="DF209" s="2597"/>
      <c r="DG209" s="2597"/>
      <c r="DH209" s="2597"/>
      <c r="DI209" s="2597"/>
      <c r="DJ209" s="2597"/>
      <c r="DK209" s="2597"/>
      <c r="DL209" s="2597"/>
      <c r="DM209" s="2597"/>
      <c r="DN209" s="2597"/>
    </row>
    <row r="210" spans="2:118" ht="22.5" customHeight="1" x14ac:dyDescent="0.2">
      <c r="B210" s="2604"/>
      <c r="C210" s="2605"/>
      <c r="D210" s="2605"/>
      <c r="E210" s="2606"/>
      <c r="F210" s="2613" t="str">
        <f t="shared" ref="F210:F211" si="339">+F200</f>
        <v xml:space="preserve">15. Hincado, templado y grapado                </v>
      </c>
      <c r="G210" s="2614"/>
      <c r="H210" s="840" t="str">
        <f>+CRONOGRAMA!C95</f>
        <v>Km</v>
      </c>
      <c r="I210" s="841">
        <f>+CRONOGRAMA!E95+CRONOGRAMA!I95+CRONOGRAMA!M95</f>
        <v>0</v>
      </c>
      <c r="J210" s="868">
        <v>0</v>
      </c>
      <c r="K210" s="843" t="e">
        <f>J210/I210</f>
        <v>#DIV/0!</v>
      </c>
      <c r="L210" s="1077" t="str">
        <f t="shared" ref="L210:L211" si="340">+IF(I210=J210,"x",0)</f>
        <v>x</v>
      </c>
      <c r="M210" s="1078">
        <f t="shared" ref="M210:M211" si="341">+IF(L210="x",0,IF(J210&gt;0,"x",0))</f>
        <v>0</v>
      </c>
      <c r="N210" s="1079">
        <f t="shared" ref="N210:N211" si="342">+IF(L210="x",0,IF(M210="x",0,"x"))</f>
        <v>0</v>
      </c>
      <c r="O210" s="2615"/>
      <c r="P210" s="2616"/>
      <c r="Q210" s="2616"/>
      <c r="R210" s="2616"/>
      <c r="S210" s="2616"/>
      <c r="T210" s="2616"/>
      <c r="U210" s="2616"/>
      <c r="V210" s="2616"/>
      <c r="W210" s="2617"/>
      <c r="Y210" s="2613" t="str">
        <f t="shared" ref="Y210:Y217" si="343">+Y200</f>
        <v xml:space="preserve">15. Hincado, templado y grapado                </v>
      </c>
      <c r="Z210" s="2614"/>
      <c r="AA210" s="840" t="str">
        <f>+AA200</f>
        <v>Km</v>
      </c>
      <c r="AB210" s="841">
        <f>IF((I210-J210)=0,CRONOGRAMA!Q95+CRONOGRAMA!U95+CRONOGRAMA!Y95,CRONOGRAMA!Q95+CRONOGRAMA!U95+CRONOGRAMA!Y95+Seguimiento!I210-Seguimiento!J210)</f>
        <v>0</v>
      </c>
      <c r="AC210" s="868"/>
      <c r="AD210" s="843" t="e">
        <f>AC210/AB210</f>
        <v>#DIV/0!</v>
      </c>
      <c r="AE210" s="1077" t="str">
        <f t="shared" ref="AE210:AE211" si="344">+IF(AB210=AC210,"x",0)</f>
        <v>x</v>
      </c>
      <c r="AF210" s="1078">
        <f t="shared" ref="AF210:AF211" si="345">+IF(AE210="x",0,IF(AC210&gt;0,"x",0))</f>
        <v>0</v>
      </c>
      <c r="AG210" s="1079">
        <f t="shared" ref="AG210:AG211" si="346">+IF(AE210="x",0,IF(AF210="x",0,"x"))</f>
        <v>0</v>
      </c>
      <c r="AH210" s="2615"/>
      <c r="AI210" s="2616"/>
      <c r="AJ210" s="2616"/>
      <c r="AK210" s="2616"/>
      <c r="AL210" s="2616"/>
      <c r="AM210" s="2616"/>
      <c r="AN210" s="2616"/>
      <c r="AO210" s="2616"/>
      <c r="AP210" s="2617"/>
      <c r="AR210" s="2613" t="str">
        <f t="shared" ref="AR210:AR217" si="347">+AR200</f>
        <v xml:space="preserve">15. Hincado, templado y grapado                </v>
      </c>
      <c r="AS210" s="2614"/>
      <c r="AT210" s="840" t="str">
        <f>+AT200</f>
        <v>Km</v>
      </c>
      <c r="AU210" s="841">
        <f>IF((AB210-AC210)=0,CRONOGRAMA!AC95+CRONOGRAMA!AG95+CRONOGRAMA!AK95,CRONOGRAMA!AC95+CRONOGRAMA!AG95+CRONOGRAMA!AK95+Seguimiento!AB210-Seguimiento!AC210)</f>
        <v>0</v>
      </c>
      <c r="AV210" s="868"/>
      <c r="AW210" s="843" t="e">
        <f>AV210/AU210</f>
        <v>#DIV/0!</v>
      </c>
      <c r="AX210" s="1077" t="str">
        <f t="shared" ref="AX210:AX211" si="348">+IF(AU210=AV210,"x",0)</f>
        <v>x</v>
      </c>
      <c r="AY210" s="1078">
        <f t="shared" ref="AY210:AY211" si="349">+IF(AX210="x",0,IF(AV210&gt;0,"x",0))</f>
        <v>0</v>
      </c>
      <c r="AZ210" s="1079">
        <f t="shared" ref="AZ210:AZ211" si="350">+IF(AX210="x",0,IF(AY210="x",0,"x"))</f>
        <v>0</v>
      </c>
      <c r="BA210" s="2615"/>
      <c r="BB210" s="2616"/>
      <c r="BC210" s="2616"/>
      <c r="BD210" s="2616"/>
      <c r="BE210" s="2616"/>
      <c r="BF210" s="2616"/>
      <c r="BG210" s="2616"/>
      <c r="BH210" s="2616"/>
      <c r="BI210" s="2617"/>
      <c r="BK210" s="2613" t="str">
        <f t="shared" ref="BK210:BK217" si="351">+BK200</f>
        <v xml:space="preserve">15. Hincado, templado y grapado                </v>
      </c>
      <c r="BL210" s="2614"/>
      <c r="BM210" s="840" t="str">
        <f>+BM200</f>
        <v>Km</v>
      </c>
      <c r="BN210" s="841">
        <f>IF((AU210-AV210)=0,CRONOGRAMA!AO95+CRONOGRAMA!AS95+CRONOGRAMA!AW95,CRONOGRAMA!AO95+CRONOGRAMA!AS95+CRONOGRAMA!AW95+AU210-AV210)</f>
        <v>0</v>
      </c>
      <c r="BO210" s="868"/>
      <c r="BP210" s="843" t="e">
        <f>BO210/BN210</f>
        <v>#DIV/0!</v>
      </c>
      <c r="BQ210" s="1077" t="str">
        <f t="shared" ref="BQ210:BQ211" si="352">+IF(BN210=BO210,"x",0)</f>
        <v>x</v>
      </c>
      <c r="BR210" s="1078">
        <f t="shared" ref="BR210:BR211" si="353">+IF(BQ210="x",0,IF(BO210&gt;0,"x",0))</f>
        <v>0</v>
      </c>
      <c r="BS210" s="1079">
        <f t="shared" ref="BS210:BS211" si="354">+IF(BQ210="x",0,IF(BR210="x",0,"x"))</f>
        <v>0</v>
      </c>
      <c r="BT210" s="2615"/>
      <c r="BU210" s="2616"/>
      <c r="BV210" s="2616"/>
      <c r="BW210" s="2616"/>
      <c r="BX210" s="2616"/>
      <c r="BY210" s="2616"/>
      <c r="BZ210" s="2616"/>
      <c r="CA210" s="2616"/>
      <c r="CB210" s="2617"/>
      <c r="CD210" s="2620"/>
      <c r="CE210" s="2620"/>
      <c r="CF210" s="847"/>
      <c r="CG210" s="848"/>
      <c r="CH210" s="869"/>
      <c r="CI210" s="850"/>
      <c r="CJ210" s="851"/>
      <c r="CK210" s="851"/>
      <c r="CL210" s="851"/>
      <c r="CM210" s="2621"/>
      <c r="CN210" s="2621"/>
      <c r="CO210" s="2621"/>
      <c r="CP210" s="2621"/>
      <c r="CQ210" s="2621"/>
      <c r="CR210" s="2621"/>
      <c r="CS210" s="2621"/>
      <c r="CT210" s="2621"/>
      <c r="CU210" s="2621"/>
      <c r="CW210" s="2620"/>
      <c r="CX210" s="2620"/>
      <c r="CY210" s="847"/>
      <c r="CZ210" s="848"/>
      <c r="DA210" s="869"/>
      <c r="DB210" s="850"/>
      <c r="DC210" s="851"/>
      <c r="DD210" s="851"/>
      <c r="DE210" s="851"/>
      <c r="DF210" s="2621"/>
      <c r="DG210" s="2621"/>
      <c r="DH210" s="2621"/>
      <c r="DI210" s="2621"/>
      <c r="DJ210" s="2621"/>
      <c r="DK210" s="2621"/>
      <c r="DL210" s="2621"/>
      <c r="DM210" s="2621"/>
      <c r="DN210" s="2621"/>
    </row>
    <row r="211" spans="2:118" ht="22.5" customHeight="1" thickBot="1" x14ac:dyDescent="0.25">
      <c r="B211" s="2604"/>
      <c r="C211" s="2605"/>
      <c r="D211" s="2605"/>
      <c r="E211" s="2606"/>
      <c r="F211" s="2613" t="str">
        <f t="shared" si="339"/>
        <v xml:space="preserve">16. Pago de Mano de obra                         </v>
      </c>
      <c r="G211" s="2614"/>
      <c r="H211" s="840" t="str">
        <f>+CRONOGRAMA!C96</f>
        <v>Valor  $</v>
      </c>
      <c r="I211" s="841">
        <f>+CRONOGRAMA!E96+CRONOGRAMA!I96+CRONOGRAMA!M96</f>
        <v>0</v>
      </c>
      <c r="J211" s="868">
        <v>0</v>
      </c>
      <c r="K211" s="843" t="e">
        <f t="shared" ref="K211:K217" si="355">J211/I211</f>
        <v>#DIV/0!</v>
      </c>
      <c r="L211" s="1080" t="str">
        <f t="shared" si="340"/>
        <v>x</v>
      </c>
      <c r="M211" s="1081">
        <f t="shared" si="341"/>
        <v>0</v>
      </c>
      <c r="N211" s="1082">
        <f t="shared" si="342"/>
        <v>0</v>
      </c>
      <c r="O211" s="2615"/>
      <c r="P211" s="2616"/>
      <c r="Q211" s="2616"/>
      <c r="R211" s="2616"/>
      <c r="S211" s="2616"/>
      <c r="T211" s="2616"/>
      <c r="U211" s="2616"/>
      <c r="V211" s="2616"/>
      <c r="W211" s="2617"/>
      <c r="Y211" s="2613" t="str">
        <f t="shared" si="343"/>
        <v xml:space="preserve">16. Pago de Mano de obra                         </v>
      </c>
      <c r="Z211" s="2614"/>
      <c r="AA211" s="840" t="str">
        <f>+AA201</f>
        <v>Valor  $</v>
      </c>
      <c r="AB211" s="841">
        <f>IF((I211-J211)=0,CRONOGRAMA!Q96+CRONOGRAMA!U96+CRONOGRAMA!Y96,CRONOGRAMA!Q96+CRONOGRAMA!U96+CRONOGRAMA!Y96+Seguimiento!I211-Seguimiento!J211)</f>
        <v>0</v>
      </c>
      <c r="AC211" s="868"/>
      <c r="AD211" s="843" t="e">
        <f t="shared" ref="AD211:AD217" si="356">AC211/AB211</f>
        <v>#DIV/0!</v>
      </c>
      <c r="AE211" s="1080" t="str">
        <f t="shared" si="344"/>
        <v>x</v>
      </c>
      <c r="AF211" s="1081">
        <f t="shared" si="345"/>
        <v>0</v>
      </c>
      <c r="AG211" s="1082">
        <f t="shared" si="346"/>
        <v>0</v>
      </c>
      <c r="AH211" s="2615"/>
      <c r="AI211" s="2616"/>
      <c r="AJ211" s="2616"/>
      <c r="AK211" s="2616"/>
      <c r="AL211" s="2616"/>
      <c r="AM211" s="2616"/>
      <c r="AN211" s="2616"/>
      <c r="AO211" s="2616"/>
      <c r="AP211" s="2617"/>
      <c r="AR211" s="2613" t="str">
        <f t="shared" si="347"/>
        <v xml:space="preserve">16. Pago de Mano de obra                         </v>
      </c>
      <c r="AS211" s="2614"/>
      <c r="AT211" s="840" t="str">
        <f>+AT201</f>
        <v>Valor  $</v>
      </c>
      <c r="AU211" s="841">
        <f>IF((AB211-AC211)=0,CRONOGRAMA!AC96+CRONOGRAMA!AG96+CRONOGRAMA!AK96,CRONOGRAMA!AC96+CRONOGRAMA!AG96+CRONOGRAMA!AK96+Seguimiento!AB211-Seguimiento!AC211)</f>
        <v>0</v>
      </c>
      <c r="AV211" s="868"/>
      <c r="AW211" s="843" t="e">
        <f t="shared" ref="AW211:AW217" si="357">AV211/AU211</f>
        <v>#DIV/0!</v>
      </c>
      <c r="AX211" s="1080" t="str">
        <f t="shared" si="348"/>
        <v>x</v>
      </c>
      <c r="AY211" s="1081">
        <f t="shared" si="349"/>
        <v>0</v>
      </c>
      <c r="AZ211" s="1082">
        <f t="shared" si="350"/>
        <v>0</v>
      </c>
      <c r="BA211" s="2615"/>
      <c r="BB211" s="2616"/>
      <c r="BC211" s="2616"/>
      <c r="BD211" s="2616"/>
      <c r="BE211" s="2616"/>
      <c r="BF211" s="2616"/>
      <c r="BG211" s="2616"/>
      <c r="BH211" s="2616"/>
      <c r="BI211" s="2617"/>
      <c r="BK211" s="2613" t="str">
        <f t="shared" si="351"/>
        <v xml:space="preserve">16. Pago de Mano de obra                         </v>
      </c>
      <c r="BL211" s="2614"/>
      <c r="BM211" s="840" t="str">
        <f>+BM201</f>
        <v>Valor  $</v>
      </c>
      <c r="BN211" s="841">
        <f>IF((AU211-AV211)=0,CRONOGRAMA!AO96+CRONOGRAMA!AS96+CRONOGRAMA!AW96,CRONOGRAMA!AO96+CRONOGRAMA!AS96+CRONOGRAMA!AW96+AU211-AV211)</f>
        <v>0</v>
      </c>
      <c r="BO211" s="868"/>
      <c r="BP211" s="843" t="e">
        <f t="shared" ref="BP211:BP217" si="358">BO211/BN211</f>
        <v>#DIV/0!</v>
      </c>
      <c r="BQ211" s="1080" t="str">
        <f t="shared" si="352"/>
        <v>x</v>
      </c>
      <c r="BR211" s="1081">
        <f t="shared" si="353"/>
        <v>0</v>
      </c>
      <c r="BS211" s="1082">
        <f t="shared" si="354"/>
        <v>0</v>
      </c>
      <c r="BT211" s="2615"/>
      <c r="BU211" s="2616"/>
      <c r="BV211" s="2616"/>
      <c r="BW211" s="2616"/>
      <c r="BX211" s="2616"/>
      <c r="BY211" s="2616"/>
      <c r="BZ211" s="2616"/>
      <c r="CA211" s="2616"/>
      <c r="CB211" s="2617"/>
      <c r="CD211" s="2620"/>
      <c r="CE211" s="2620"/>
      <c r="CF211" s="847"/>
      <c r="CG211" s="848"/>
      <c r="CH211" s="869"/>
      <c r="CI211" s="850"/>
      <c r="CJ211" s="851"/>
      <c r="CK211" s="851"/>
      <c r="CL211" s="851"/>
      <c r="CM211" s="2621"/>
      <c r="CN211" s="2621"/>
      <c r="CO211" s="2621"/>
      <c r="CP211" s="2621"/>
      <c r="CQ211" s="2621"/>
      <c r="CR211" s="2621"/>
      <c r="CS211" s="2621"/>
      <c r="CT211" s="2621"/>
      <c r="CU211" s="2621"/>
      <c r="CW211" s="2620"/>
      <c r="CX211" s="2620"/>
      <c r="CY211" s="847"/>
      <c r="CZ211" s="848"/>
      <c r="DA211" s="869"/>
      <c r="DB211" s="850"/>
      <c r="DC211" s="851"/>
      <c r="DD211" s="851"/>
      <c r="DE211" s="851"/>
      <c r="DF211" s="2621"/>
      <c r="DG211" s="2621"/>
      <c r="DH211" s="2621"/>
      <c r="DI211" s="2621"/>
      <c r="DJ211" s="2621"/>
      <c r="DK211" s="2621"/>
      <c r="DL211" s="2621"/>
      <c r="DM211" s="2621"/>
      <c r="DN211" s="2621"/>
    </row>
    <row r="212" spans="2:118" ht="0.6" customHeight="1" thickTop="1" x14ac:dyDescent="0.2">
      <c r="B212" s="2604"/>
      <c r="C212" s="2605"/>
      <c r="D212" s="2605"/>
      <c r="E212" s="2606"/>
      <c r="F212" s="2613"/>
      <c r="G212" s="2614"/>
      <c r="H212" s="840"/>
      <c r="I212" s="841"/>
      <c r="J212" s="868">
        <v>0</v>
      </c>
      <c r="K212" s="843" t="e">
        <f t="shared" si="355"/>
        <v>#DIV/0!</v>
      </c>
      <c r="L212" s="1077"/>
      <c r="M212" s="1078"/>
      <c r="N212" s="1079"/>
      <c r="O212" s="2615"/>
      <c r="P212" s="2616"/>
      <c r="Q212" s="2616"/>
      <c r="R212" s="2616"/>
      <c r="S212" s="2616"/>
      <c r="T212" s="2616"/>
      <c r="U212" s="2616"/>
      <c r="V212" s="2616"/>
      <c r="W212" s="2617"/>
      <c r="Y212" s="2613">
        <f t="shared" si="343"/>
        <v>0</v>
      </c>
      <c r="Z212" s="2614"/>
      <c r="AA212" s="840">
        <f>+AA202</f>
        <v>0</v>
      </c>
      <c r="AB212" s="841">
        <f>IF((I190-J190)=0,CRONOGRAMA!Q97+CRONOGRAMA!U97+CRONOGRAMA!Y97,CRONOGRAMA!Q97+CRONOGRAMA!U97+CRONOGRAMA!Y97+Seguimiento!I190-Seguimiento!J190)</f>
        <v>0</v>
      </c>
      <c r="AC212" s="868"/>
      <c r="AD212" s="843" t="e">
        <f t="shared" si="356"/>
        <v>#DIV/0!</v>
      </c>
      <c r="AE212" s="1077"/>
      <c r="AF212" s="1078"/>
      <c r="AG212" s="1079"/>
      <c r="AH212" s="2615"/>
      <c r="AI212" s="2616"/>
      <c r="AJ212" s="2616"/>
      <c r="AK212" s="2616"/>
      <c r="AL212" s="2616"/>
      <c r="AM212" s="2616"/>
      <c r="AN212" s="2616"/>
      <c r="AO212" s="2616"/>
      <c r="AP212" s="2617"/>
      <c r="AR212" s="2613">
        <f t="shared" si="347"/>
        <v>0</v>
      </c>
      <c r="AS212" s="2614"/>
      <c r="AT212" s="840">
        <f>+AT202</f>
        <v>0</v>
      </c>
      <c r="AU212" s="841">
        <f>IF((AB190-AC190)=0,CRONOGRAMA!AC97+CRONOGRAMA!AG97+CRONOGRAMA!AH97,CRONOGRAMA!AC97+CRONOGRAMA!AG97+CRONOGRAMA!AH97+Seguimiento!AB190-Seguimiento!AC190)</f>
        <v>0</v>
      </c>
      <c r="AV212" s="868"/>
      <c r="AW212" s="843" t="e">
        <f t="shared" si="357"/>
        <v>#DIV/0!</v>
      </c>
      <c r="AX212" s="1077"/>
      <c r="AY212" s="1078"/>
      <c r="AZ212" s="1079"/>
      <c r="BA212" s="2615"/>
      <c r="BB212" s="2616"/>
      <c r="BC212" s="2616"/>
      <c r="BD212" s="2616"/>
      <c r="BE212" s="2616"/>
      <c r="BF212" s="2616"/>
      <c r="BG212" s="2616"/>
      <c r="BH212" s="2616"/>
      <c r="BI212" s="2617"/>
      <c r="BK212" s="2613">
        <f t="shared" si="351"/>
        <v>0</v>
      </c>
      <c r="BL212" s="2614"/>
      <c r="BM212" s="840">
        <f>+BM202</f>
        <v>0</v>
      </c>
      <c r="BN212" s="841">
        <f>IF((AU190-AV190)=0,CRONOGRAMA!AV97+CRONOGRAMA!AZ97+CRONOGRAMA!BA97,CRONOGRAMA!AV97+CRONOGRAMA!AZ97+CRONOGRAMA!BA97+Seguimiento!AU190-Seguimiento!AV190)</f>
        <v>0</v>
      </c>
      <c r="BO212" s="868"/>
      <c r="BP212" s="843" t="e">
        <f t="shared" si="358"/>
        <v>#DIV/0!</v>
      </c>
      <c r="BQ212" s="1077"/>
      <c r="BR212" s="1078"/>
      <c r="BS212" s="1079"/>
      <c r="BT212" s="2615"/>
      <c r="BU212" s="2616"/>
      <c r="BV212" s="2616"/>
      <c r="BW212" s="2616"/>
      <c r="BX212" s="2616"/>
      <c r="BY212" s="2616"/>
      <c r="BZ212" s="2616"/>
      <c r="CA212" s="2616"/>
      <c r="CB212" s="2617"/>
      <c r="CD212" s="2620"/>
      <c r="CE212" s="2620"/>
      <c r="CF212" s="847"/>
      <c r="CG212" s="848"/>
      <c r="CH212" s="869"/>
      <c r="CI212" s="850"/>
      <c r="CJ212" s="851"/>
      <c r="CK212" s="851"/>
      <c r="CL212" s="851"/>
      <c r="CM212" s="2621"/>
      <c r="CN212" s="2621"/>
      <c r="CO212" s="2621"/>
      <c r="CP212" s="2621"/>
      <c r="CQ212" s="2621"/>
      <c r="CR212" s="2621"/>
      <c r="CS212" s="2621"/>
      <c r="CT212" s="2621"/>
      <c r="CU212" s="2621"/>
      <c r="CW212" s="2620"/>
      <c r="CX212" s="2620"/>
      <c r="CY212" s="847"/>
      <c r="CZ212" s="848"/>
      <c r="DA212" s="869"/>
      <c r="DB212" s="850"/>
      <c r="DC212" s="851"/>
      <c r="DD212" s="851"/>
      <c r="DE212" s="851"/>
      <c r="DF212" s="2621"/>
      <c r="DG212" s="2621"/>
      <c r="DH212" s="2621"/>
      <c r="DI212" s="2621"/>
      <c r="DJ212" s="2621"/>
      <c r="DK212" s="2621"/>
      <c r="DL212" s="2621"/>
      <c r="DM212" s="2621"/>
      <c r="DN212" s="2621"/>
    </row>
    <row r="213" spans="2:118" ht="0.6" customHeight="1" x14ac:dyDescent="0.2">
      <c r="B213" s="2604"/>
      <c r="C213" s="2605"/>
      <c r="D213" s="2605"/>
      <c r="E213" s="2606"/>
      <c r="F213" s="2613"/>
      <c r="G213" s="2614"/>
      <c r="H213" s="840"/>
      <c r="I213" s="841"/>
      <c r="J213" s="868"/>
      <c r="K213" s="843" t="e">
        <f t="shared" si="355"/>
        <v>#DIV/0!</v>
      </c>
      <c r="L213" s="1077"/>
      <c r="M213" s="1078"/>
      <c r="N213" s="1079"/>
      <c r="O213" s="2615"/>
      <c r="P213" s="2616"/>
      <c r="Q213" s="2616"/>
      <c r="R213" s="2616"/>
      <c r="S213" s="2616"/>
      <c r="T213" s="2616"/>
      <c r="U213" s="2616"/>
      <c r="V213" s="2616"/>
      <c r="W213" s="2617"/>
      <c r="Y213" s="2613">
        <f t="shared" si="343"/>
        <v>0</v>
      </c>
      <c r="Z213" s="2614"/>
      <c r="AA213" s="840"/>
      <c r="AB213" s="841"/>
      <c r="AC213" s="868"/>
      <c r="AD213" s="843" t="e">
        <f t="shared" si="356"/>
        <v>#DIV/0!</v>
      </c>
      <c r="AE213" s="1077"/>
      <c r="AF213" s="1078"/>
      <c r="AG213" s="1079"/>
      <c r="AH213" s="2615"/>
      <c r="AI213" s="2616"/>
      <c r="AJ213" s="2616"/>
      <c r="AK213" s="2616"/>
      <c r="AL213" s="2616"/>
      <c r="AM213" s="2616"/>
      <c r="AN213" s="2616"/>
      <c r="AO213" s="2616"/>
      <c r="AP213" s="2617"/>
      <c r="AR213" s="2613">
        <f t="shared" si="347"/>
        <v>0</v>
      </c>
      <c r="AS213" s="2614"/>
      <c r="AT213" s="840"/>
      <c r="AU213" s="841"/>
      <c r="AV213" s="868"/>
      <c r="AW213" s="843" t="e">
        <f t="shared" si="357"/>
        <v>#DIV/0!</v>
      </c>
      <c r="AX213" s="1077"/>
      <c r="AY213" s="1078"/>
      <c r="AZ213" s="1079"/>
      <c r="BA213" s="2615"/>
      <c r="BB213" s="2616"/>
      <c r="BC213" s="2616"/>
      <c r="BD213" s="2616"/>
      <c r="BE213" s="2616"/>
      <c r="BF213" s="2616"/>
      <c r="BG213" s="2616"/>
      <c r="BH213" s="2616"/>
      <c r="BI213" s="2617"/>
      <c r="BK213" s="2613">
        <f t="shared" si="351"/>
        <v>0</v>
      </c>
      <c r="BL213" s="2614"/>
      <c r="BM213" s="840"/>
      <c r="BN213" s="841"/>
      <c r="BO213" s="868"/>
      <c r="BP213" s="843" t="e">
        <f t="shared" si="358"/>
        <v>#DIV/0!</v>
      </c>
      <c r="BQ213" s="1077"/>
      <c r="BR213" s="1078"/>
      <c r="BS213" s="1079"/>
      <c r="BT213" s="2615"/>
      <c r="BU213" s="2616"/>
      <c r="BV213" s="2616"/>
      <c r="BW213" s="2616"/>
      <c r="BX213" s="2616"/>
      <c r="BY213" s="2616"/>
      <c r="BZ213" s="2616"/>
      <c r="CA213" s="2616"/>
      <c r="CB213" s="2617"/>
      <c r="CD213" s="2620"/>
      <c r="CE213" s="2620"/>
      <c r="CF213" s="847"/>
      <c r="CG213" s="848"/>
      <c r="CH213" s="869"/>
      <c r="CI213" s="850"/>
      <c r="CJ213" s="851"/>
      <c r="CK213" s="851"/>
      <c r="CL213" s="851"/>
      <c r="CM213" s="2621"/>
      <c r="CN213" s="2621"/>
      <c r="CO213" s="2621"/>
      <c r="CP213" s="2621"/>
      <c r="CQ213" s="2621"/>
      <c r="CR213" s="2621"/>
      <c r="CS213" s="2621"/>
      <c r="CT213" s="2621"/>
      <c r="CU213" s="2621"/>
      <c r="CW213" s="2620"/>
      <c r="CX213" s="2620"/>
      <c r="CY213" s="847"/>
      <c r="CZ213" s="848"/>
      <c r="DA213" s="869"/>
      <c r="DB213" s="850"/>
      <c r="DC213" s="851"/>
      <c r="DD213" s="851"/>
      <c r="DE213" s="851"/>
      <c r="DF213" s="2621"/>
      <c r="DG213" s="2621"/>
      <c r="DH213" s="2621"/>
      <c r="DI213" s="2621"/>
      <c r="DJ213" s="2621"/>
      <c r="DK213" s="2621"/>
      <c r="DL213" s="2621"/>
      <c r="DM213" s="2621"/>
      <c r="DN213" s="2621"/>
    </row>
    <row r="214" spans="2:118" ht="0.6" customHeight="1" x14ac:dyDescent="0.2">
      <c r="B214" s="2604"/>
      <c r="C214" s="2605"/>
      <c r="D214" s="2605"/>
      <c r="E214" s="2606"/>
      <c r="F214" s="2613"/>
      <c r="G214" s="2614"/>
      <c r="H214" s="840"/>
      <c r="I214" s="879"/>
      <c r="J214" s="868">
        <v>0</v>
      </c>
      <c r="K214" s="843" t="e">
        <f t="shared" si="355"/>
        <v>#DIV/0!</v>
      </c>
      <c r="L214" s="1077"/>
      <c r="M214" s="1078"/>
      <c r="N214" s="1079"/>
      <c r="O214" s="2615"/>
      <c r="P214" s="2616"/>
      <c r="Q214" s="2616"/>
      <c r="R214" s="2616"/>
      <c r="S214" s="2616"/>
      <c r="T214" s="2616"/>
      <c r="U214" s="2616"/>
      <c r="V214" s="2616"/>
      <c r="W214" s="2617"/>
      <c r="Y214" s="2613">
        <f t="shared" si="343"/>
        <v>0</v>
      </c>
      <c r="Z214" s="2614"/>
      <c r="AA214" s="840">
        <f>+AA204</f>
        <v>0</v>
      </c>
      <c r="AB214" s="879">
        <f t="shared" ref="AB214:AB217" si="359">+I214-J214</f>
        <v>0</v>
      </c>
      <c r="AC214" s="868"/>
      <c r="AD214" s="843" t="e">
        <f t="shared" si="356"/>
        <v>#DIV/0!</v>
      </c>
      <c r="AE214" s="1077"/>
      <c r="AF214" s="1078"/>
      <c r="AG214" s="1079"/>
      <c r="AH214" s="2615"/>
      <c r="AI214" s="2616"/>
      <c r="AJ214" s="2616"/>
      <c r="AK214" s="2616"/>
      <c r="AL214" s="2616"/>
      <c r="AM214" s="2616"/>
      <c r="AN214" s="2616"/>
      <c r="AO214" s="2616"/>
      <c r="AP214" s="2617"/>
      <c r="AR214" s="2613">
        <f t="shared" si="347"/>
        <v>0</v>
      </c>
      <c r="AS214" s="2614"/>
      <c r="AT214" s="840">
        <f>+AT204</f>
        <v>0</v>
      </c>
      <c r="AU214" s="879">
        <f t="shared" ref="AU214:AU217" si="360">+I214-J214-AC214</f>
        <v>0</v>
      </c>
      <c r="AV214" s="868"/>
      <c r="AW214" s="843" t="e">
        <f t="shared" si="357"/>
        <v>#DIV/0!</v>
      </c>
      <c r="AX214" s="1077"/>
      <c r="AY214" s="1078"/>
      <c r="AZ214" s="1079"/>
      <c r="BA214" s="2615"/>
      <c r="BB214" s="2616"/>
      <c r="BC214" s="2616"/>
      <c r="BD214" s="2616"/>
      <c r="BE214" s="2616"/>
      <c r="BF214" s="2616"/>
      <c r="BG214" s="2616"/>
      <c r="BH214" s="2616"/>
      <c r="BI214" s="2617"/>
      <c r="BK214" s="2613">
        <f t="shared" si="351"/>
        <v>0</v>
      </c>
      <c r="BL214" s="2614"/>
      <c r="BM214" s="840">
        <f>+BM204</f>
        <v>0</v>
      </c>
      <c r="BN214" s="879">
        <f t="shared" ref="BN214:BN217" si="361">+I214-J214-AC214-AV214</f>
        <v>0</v>
      </c>
      <c r="BO214" s="868"/>
      <c r="BP214" s="843" t="e">
        <f t="shared" si="358"/>
        <v>#DIV/0!</v>
      </c>
      <c r="BQ214" s="1077"/>
      <c r="BR214" s="1078"/>
      <c r="BS214" s="1079"/>
      <c r="BT214" s="2615"/>
      <c r="BU214" s="2616"/>
      <c r="BV214" s="2616"/>
      <c r="BW214" s="2616"/>
      <c r="BX214" s="2616"/>
      <c r="BY214" s="2616"/>
      <c r="BZ214" s="2616"/>
      <c r="CA214" s="2616"/>
      <c r="CB214" s="2617"/>
      <c r="CD214" s="2620"/>
      <c r="CE214" s="2620"/>
      <c r="CF214" s="847"/>
      <c r="CG214" s="848"/>
      <c r="CH214" s="869"/>
      <c r="CI214" s="850"/>
      <c r="CJ214" s="851"/>
      <c r="CK214" s="851"/>
      <c r="CL214" s="851"/>
      <c r="CM214" s="2621"/>
      <c r="CN214" s="2621"/>
      <c r="CO214" s="2621"/>
      <c r="CP214" s="2621"/>
      <c r="CQ214" s="2621"/>
      <c r="CR214" s="2621"/>
      <c r="CS214" s="2621"/>
      <c r="CT214" s="2621"/>
      <c r="CU214" s="2621"/>
      <c r="CW214" s="2620"/>
      <c r="CX214" s="2620"/>
      <c r="CY214" s="847"/>
      <c r="CZ214" s="848"/>
      <c r="DA214" s="869"/>
      <c r="DB214" s="850"/>
      <c r="DC214" s="851"/>
      <c r="DD214" s="851"/>
      <c r="DE214" s="851"/>
      <c r="DF214" s="2621"/>
      <c r="DG214" s="2621"/>
      <c r="DH214" s="2621"/>
      <c r="DI214" s="2621"/>
      <c r="DJ214" s="2621"/>
      <c r="DK214" s="2621"/>
      <c r="DL214" s="2621"/>
      <c r="DM214" s="2621"/>
      <c r="DN214" s="2621"/>
    </row>
    <row r="215" spans="2:118" ht="0.6" customHeight="1" x14ac:dyDescent="0.2">
      <c r="B215" s="2604"/>
      <c r="C215" s="2605"/>
      <c r="D215" s="2605"/>
      <c r="E215" s="2606"/>
      <c r="F215" s="2613"/>
      <c r="G215" s="2614"/>
      <c r="H215" s="840"/>
      <c r="I215" s="879"/>
      <c r="J215" s="868">
        <v>0</v>
      </c>
      <c r="K215" s="843" t="e">
        <f t="shared" si="355"/>
        <v>#DIV/0!</v>
      </c>
      <c r="L215" s="1077"/>
      <c r="M215" s="1078"/>
      <c r="N215" s="1079"/>
      <c r="O215" s="2615"/>
      <c r="P215" s="2616"/>
      <c r="Q215" s="2616"/>
      <c r="R215" s="2616"/>
      <c r="S215" s="2616"/>
      <c r="T215" s="2616"/>
      <c r="U215" s="2616"/>
      <c r="V215" s="2616"/>
      <c r="W215" s="2617"/>
      <c r="Y215" s="2613">
        <f t="shared" si="343"/>
        <v>0</v>
      </c>
      <c r="Z215" s="2614"/>
      <c r="AA215" s="840">
        <f>+AA205</f>
        <v>0</v>
      </c>
      <c r="AB215" s="879">
        <f t="shared" si="359"/>
        <v>0</v>
      </c>
      <c r="AC215" s="868"/>
      <c r="AD215" s="843" t="e">
        <f t="shared" si="356"/>
        <v>#DIV/0!</v>
      </c>
      <c r="AE215" s="1077"/>
      <c r="AF215" s="1078"/>
      <c r="AG215" s="1079"/>
      <c r="AH215" s="2615"/>
      <c r="AI215" s="2616"/>
      <c r="AJ215" s="2616"/>
      <c r="AK215" s="2616"/>
      <c r="AL215" s="2616"/>
      <c r="AM215" s="2616"/>
      <c r="AN215" s="2616"/>
      <c r="AO215" s="2616"/>
      <c r="AP215" s="2617"/>
      <c r="AR215" s="2613">
        <f t="shared" si="347"/>
        <v>0</v>
      </c>
      <c r="AS215" s="2614"/>
      <c r="AT215" s="840">
        <f>+AT205</f>
        <v>0</v>
      </c>
      <c r="AU215" s="879">
        <f t="shared" si="360"/>
        <v>0</v>
      </c>
      <c r="AV215" s="868"/>
      <c r="AW215" s="843" t="e">
        <f t="shared" si="357"/>
        <v>#DIV/0!</v>
      </c>
      <c r="AX215" s="1077"/>
      <c r="AY215" s="1078"/>
      <c r="AZ215" s="1079"/>
      <c r="BA215" s="2615"/>
      <c r="BB215" s="2616"/>
      <c r="BC215" s="2616"/>
      <c r="BD215" s="2616"/>
      <c r="BE215" s="2616"/>
      <c r="BF215" s="2616"/>
      <c r="BG215" s="2616"/>
      <c r="BH215" s="2616"/>
      <c r="BI215" s="2617"/>
      <c r="BK215" s="2613">
        <f t="shared" si="351"/>
        <v>0</v>
      </c>
      <c r="BL215" s="2614"/>
      <c r="BM215" s="840">
        <f>+BM205</f>
        <v>0</v>
      </c>
      <c r="BN215" s="879">
        <f t="shared" si="361"/>
        <v>0</v>
      </c>
      <c r="BO215" s="868"/>
      <c r="BP215" s="843" t="e">
        <f t="shared" si="358"/>
        <v>#DIV/0!</v>
      </c>
      <c r="BQ215" s="1077"/>
      <c r="BR215" s="1078"/>
      <c r="BS215" s="1079"/>
      <c r="BT215" s="2615"/>
      <c r="BU215" s="2616"/>
      <c r="BV215" s="2616"/>
      <c r="BW215" s="2616"/>
      <c r="BX215" s="2616"/>
      <c r="BY215" s="2616"/>
      <c r="BZ215" s="2616"/>
      <c r="CA215" s="2616"/>
      <c r="CB215" s="2617"/>
      <c r="CD215" s="2620"/>
      <c r="CE215" s="2620"/>
      <c r="CF215" s="847"/>
      <c r="CG215" s="848"/>
      <c r="CH215" s="869"/>
      <c r="CI215" s="850"/>
      <c r="CJ215" s="851"/>
      <c r="CK215" s="851"/>
      <c r="CL215" s="851"/>
      <c r="CM215" s="2621"/>
      <c r="CN215" s="2621"/>
      <c r="CO215" s="2621"/>
      <c r="CP215" s="2621"/>
      <c r="CQ215" s="2621"/>
      <c r="CR215" s="2621"/>
      <c r="CS215" s="2621"/>
      <c r="CT215" s="2621"/>
      <c r="CU215" s="2621"/>
      <c r="CW215" s="2620"/>
      <c r="CX215" s="2620"/>
      <c r="CY215" s="847"/>
      <c r="CZ215" s="848"/>
      <c r="DA215" s="869"/>
      <c r="DB215" s="850"/>
      <c r="DC215" s="851"/>
      <c r="DD215" s="851"/>
      <c r="DE215" s="851"/>
      <c r="DF215" s="2621"/>
      <c r="DG215" s="2621"/>
      <c r="DH215" s="2621"/>
      <c r="DI215" s="2621"/>
      <c r="DJ215" s="2621"/>
      <c r="DK215" s="2621"/>
      <c r="DL215" s="2621"/>
      <c r="DM215" s="2621"/>
      <c r="DN215" s="2621"/>
    </row>
    <row r="216" spans="2:118" ht="0.6" customHeight="1" x14ac:dyDescent="0.2">
      <c r="B216" s="2604"/>
      <c r="C216" s="2605"/>
      <c r="D216" s="2605"/>
      <c r="E216" s="2606"/>
      <c r="F216" s="2613"/>
      <c r="G216" s="2614"/>
      <c r="H216" s="840"/>
      <c r="I216" s="879"/>
      <c r="J216" s="868">
        <v>0</v>
      </c>
      <c r="K216" s="843" t="e">
        <f t="shared" si="355"/>
        <v>#DIV/0!</v>
      </c>
      <c r="L216" s="1077"/>
      <c r="M216" s="1078"/>
      <c r="N216" s="1079"/>
      <c r="O216" s="2615"/>
      <c r="P216" s="2616"/>
      <c r="Q216" s="2616"/>
      <c r="R216" s="2616"/>
      <c r="S216" s="2616"/>
      <c r="T216" s="2616"/>
      <c r="U216" s="2616"/>
      <c r="V216" s="2616"/>
      <c r="W216" s="2617"/>
      <c r="Y216" s="2613">
        <f t="shared" si="343"/>
        <v>0</v>
      </c>
      <c r="Z216" s="2614"/>
      <c r="AA216" s="840">
        <f>+AA206</f>
        <v>0</v>
      </c>
      <c r="AB216" s="879">
        <f t="shared" si="359"/>
        <v>0</v>
      </c>
      <c r="AC216" s="868"/>
      <c r="AD216" s="843" t="e">
        <f t="shared" si="356"/>
        <v>#DIV/0!</v>
      </c>
      <c r="AE216" s="1077"/>
      <c r="AF216" s="1078"/>
      <c r="AG216" s="1079"/>
      <c r="AH216" s="2615"/>
      <c r="AI216" s="2616"/>
      <c r="AJ216" s="2616"/>
      <c r="AK216" s="2616"/>
      <c r="AL216" s="2616"/>
      <c r="AM216" s="2616"/>
      <c r="AN216" s="2616"/>
      <c r="AO216" s="2616"/>
      <c r="AP216" s="2617"/>
      <c r="AR216" s="2613">
        <f t="shared" si="347"/>
        <v>0</v>
      </c>
      <c r="AS216" s="2614"/>
      <c r="AT216" s="840">
        <f>+AT206</f>
        <v>0</v>
      </c>
      <c r="AU216" s="879">
        <f t="shared" si="360"/>
        <v>0</v>
      </c>
      <c r="AV216" s="868"/>
      <c r="AW216" s="843" t="e">
        <f t="shared" si="357"/>
        <v>#DIV/0!</v>
      </c>
      <c r="AX216" s="1077"/>
      <c r="AY216" s="1078"/>
      <c r="AZ216" s="1079"/>
      <c r="BA216" s="2615"/>
      <c r="BB216" s="2616"/>
      <c r="BC216" s="2616"/>
      <c r="BD216" s="2616"/>
      <c r="BE216" s="2616"/>
      <c r="BF216" s="2616"/>
      <c r="BG216" s="2616"/>
      <c r="BH216" s="2616"/>
      <c r="BI216" s="2617"/>
      <c r="BK216" s="2613">
        <f t="shared" si="351"/>
        <v>0</v>
      </c>
      <c r="BL216" s="2614"/>
      <c r="BM216" s="840">
        <f>+BM206</f>
        <v>0</v>
      </c>
      <c r="BN216" s="879">
        <f t="shared" si="361"/>
        <v>0</v>
      </c>
      <c r="BO216" s="868"/>
      <c r="BP216" s="843" t="e">
        <f t="shared" si="358"/>
        <v>#DIV/0!</v>
      </c>
      <c r="BQ216" s="1077"/>
      <c r="BR216" s="1078"/>
      <c r="BS216" s="1079"/>
      <c r="BT216" s="2615"/>
      <c r="BU216" s="2616"/>
      <c r="BV216" s="2616"/>
      <c r="BW216" s="2616"/>
      <c r="BX216" s="2616"/>
      <c r="BY216" s="2616"/>
      <c r="BZ216" s="2616"/>
      <c r="CA216" s="2616"/>
      <c r="CB216" s="2617"/>
      <c r="CD216" s="2620"/>
      <c r="CE216" s="2620"/>
      <c r="CF216" s="847"/>
      <c r="CG216" s="848"/>
      <c r="CH216" s="869"/>
      <c r="CI216" s="850"/>
      <c r="CJ216" s="851"/>
      <c r="CK216" s="851"/>
      <c r="CL216" s="851"/>
      <c r="CM216" s="2621"/>
      <c r="CN216" s="2621"/>
      <c r="CO216" s="2621"/>
      <c r="CP216" s="2621"/>
      <c r="CQ216" s="2621"/>
      <c r="CR216" s="2621"/>
      <c r="CS216" s="2621"/>
      <c r="CT216" s="2621"/>
      <c r="CU216" s="2621"/>
      <c r="CW216" s="2620"/>
      <c r="CX216" s="2620"/>
      <c r="CY216" s="847"/>
      <c r="CZ216" s="848"/>
      <c r="DA216" s="869"/>
      <c r="DB216" s="850"/>
      <c r="DC216" s="851"/>
      <c r="DD216" s="851"/>
      <c r="DE216" s="851"/>
      <c r="DF216" s="2621"/>
      <c r="DG216" s="2621"/>
      <c r="DH216" s="2621"/>
      <c r="DI216" s="2621"/>
      <c r="DJ216" s="2621"/>
      <c r="DK216" s="2621"/>
      <c r="DL216" s="2621"/>
      <c r="DM216" s="2621"/>
      <c r="DN216" s="2621"/>
    </row>
    <row r="217" spans="2:118" ht="0.6" customHeight="1" thickBot="1" x14ac:dyDescent="0.25">
      <c r="B217" s="2604"/>
      <c r="C217" s="2605"/>
      <c r="D217" s="2605"/>
      <c r="E217" s="2606"/>
      <c r="F217" s="2630"/>
      <c r="G217" s="2631"/>
      <c r="H217" s="840"/>
      <c r="I217" s="881"/>
      <c r="J217" s="868">
        <v>0</v>
      </c>
      <c r="K217" s="843" t="e">
        <f t="shared" si="355"/>
        <v>#DIV/0!</v>
      </c>
      <c r="L217" s="1080"/>
      <c r="M217" s="1081"/>
      <c r="N217" s="1082"/>
      <c r="O217" s="2632"/>
      <c r="P217" s="2633"/>
      <c r="Q217" s="2633"/>
      <c r="R217" s="2633"/>
      <c r="S217" s="2633"/>
      <c r="T217" s="2633"/>
      <c r="U217" s="2633"/>
      <c r="V217" s="2633"/>
      <c r="W217" s="2634"/>
      <c r="Y217" s="2630">
        <f t="shared" si="343"/>
        <v>0</v>
      </c>
      <c r="Z217" s="2631"/>
      <c r="AA217" s="840">
        <f>+AA207</f>
        <v>0</v>
      </c>
      <c r="AB217" s="881">
        <f t="shared" si="359"/>
        <v>0</v>
      </c>
      <c r="AC217" s="868"/>
      <c r="AD217" s="843" t="e">
        <f t="shared" si="356"/>
        <v>#DIV/0!</v>
      </c>
      <c r="AE217" s="1080"/>
      <c r="AF217" s="1081"/>
      <c r="AG217" s="1082"/>
      <c r="AH217" s="2632"/>
      <c r="AI217" s="2633"/>
      <c r="AJ217" s="2633"/>
      <c r="AK217" s="2633"/>
      <c r="AL217" s="2633"/>
      <c r="AM217" s="2633"/>
      <c r="AN217" s="2633"/>
      <c r="AO217" s="2633"/>
      <c r="AP217" s="2634"/>
      <c r="AR217" s="2630">
        <f t="shared" si="347"/>
        <v>0</v>
      </c>
      <c r="AS217" s="2631"/>
      <c r="AT217" s="840">
        <f>+AT207</f>
        <v>0</v>
      </c>
      <c r="AU217" s="881">
        <f t="shared" si="360"/>
        <v>0</v>
      </c>
      <c r="AV217" s="868"/>
      <c r="AW217" s="843" t="e">
        <f t="shared" si="357"/>
        <v>#DIV/0!</v>
      </c>
      <c r="AX217" s="1080"/>
      <c r="AY217" s="1081"/>
      <c r="AZ217" s="1082"/>
      <c r="BA217" s="2632"/>
      <c r="BB217" s="2633"/>
      <c r="BC217" s="2633"/>
      <c r="BD217" s="2633"/>
      <c r="BE217" s="2633"/>
      <c r="BF217" s="2633"/>
      <c r="BG217" s="2633"/>
      <c r="BH217" s="2633"/>
      <c r="BI217" s="2634"/>
      <c r="BK217" s="2630">
        <f t="shared" si="351"/>
        <v>0</v>
      </c>
      <c r="BL217" s="2631"/>
      <c r="BM217" s="840">
        <f>+BM207</f>
        <v>0</v>
      </c>
      <c r="BN217" s="881">
        <f t="shared" si="361"/>
        <v>0</v>
      </c>
      <c r="BO217" s="868"/>
      <c r="BP217" s="843" t="e">
        <f t="shared" si="358"/>
        <v>#DIV/0!</v>
      </c>
      <c r="BQ217" s="1080"/>
      <c r="BR217" s="1081"/>
      <c r="BS217" s="1082"/>
      <c r="BT217" s="2632"/>
      <c r="BU217" s="2633"/>
      <c r="BV217" s="2633"/>
      <c r="BW217" s="2633"/>
      <c r="BX217" s="2633"/>
      <c r="BY217" s="2633"/>
      <c r="BZ217" s="2633"/>
      <c r="CA217" s="2633"/>
      <c r="CB217" s="2634"/>
      <c r="CD217" s="2620"/>
      <c r="CE217" s="2620"/>
      <c r="CF217" s="847"/>
      <c r="CG217" s="848"/>
      <c r="CH217" s="869"/>
      <c r="CI217" s="850"/>
      <c r="CJ217" s="851"/>
      <c r="CK217" s="851"/>
      <c r="CL217" s="851"/>
      <c r="CM217" s="2621"/>
      <c r="CN217" s="2621"/>
      <c r="CO217" s="2621"/>
      <c r="CP217" s="2621"/>
      <c r="CQ217" s="2621"/>
      <c r="CR217" s="2621"/>
      <c r="CS217" s="2621"/>
      <c r="CT217" s="2621"/>
      <c r="CU217" s="2621"/>
      <c r="CW217" s="2620"/>
      <c r="CX217" s="2620"/>
      <c r="CY217" s="847"/>
      <c r="CZ217" s="848"/>
      <c r="DA217" s="869"/>
      <c r="DB217" s="850"/>
      <c r="DC217" s="851"/>
      <c r="DD217" s="851"/>
      <c r="DE217" s="851"/>
      <c r="DF217" s="2621"/>
      <c r="DG217" s="2621"/>
      <c r="DH217" s="2621"/>
      <c r="DI217" s="2621"/>
      <c r="DJ217" s="2621"/>
      <c r="DK217" s="2621"/>
      <c r="DL217" s="2621"/>
      <c r="DM217" s="2621"/>
      <c r="DN217" s="2621"/>
    </row>
    <row r="218" spans="2:118" ht="27" customHeight="1" thickTop="1" thickBot="1" x14ac:dyDescent="0.25">
      <c r="B218" s="2604"/>
      <c r="C218" s="2605"/>
      <c r="D218" s="2605"/>
      <c r="E218" s="2606"/>
      <c r="F218" s="2641" t="s">
        <v>1116</v>
      </c>
      <c r="G218" s="2642"/>
      <c r="H218" s="2625" t="str">
        <f>+F209</f>
        <v>Cobertura arbórea mediante Sistemas Agroforestales / Silvopastoriles (SAF/SSP)</v>
      </c>
      <c r="I218" s="2625"/>
      <c r="J218" s="2625"/>
      <c r="K218" s="2626"/>
      <c r="L218" s="858">
        <f>K259/N259</f>
        <v>1</v>
      </c>
      <c r="M218" s="859">
        <f>L259/N259</f>
        <v>0</v>
      </c>
      <c r="N218" s="860">
        <f>M259/N259</f>
        <v>0</v>
      </c>
      <c r="O218" s="2627"/>
      <c r="P218" s="2628"/>
      <c r="Q218" s="2628"/>
      <c r="R218" s="2628"/>
      <c r="S218" s="2628"/>
      <c r="T218" s="2628"/>
      <c r="U218" s="2628"/>
      <c r="V218" s="2628"/>
      <c r="W218" s="2629"/>
      <c r="Y218" s="2641" t="s">
        <v>1116</v>
      </c>
      <c r="Z218" s="2642"/>
      <c r="AA218" s="2625" t="str">
        <f>+Y209</f>
        <v>Cobertura arbórea mediante Sistemas Agroforestales / Silvopastoriles (SAF/SSP)</v>
      </c>
      <c r="AB218" s="2625"/>
      <c r="AC218" s="2625"/>
      <c r="AD218" s="2626"/>
      <c r="AE218" s="858">
        <f>AD259/AG259</f>
        <v>1</v>
      </c>
      <c r="AF218" s="859">
        <f>AE259/AG259</f>
        <v>0</v>
      </c>
      <c r="AG218" s="860">
        <f>AF259/AG259</f>
        <v>0</v>
      </c>
      <c r="AH218" s="2627"/>
      <c r="AI218" s="2628"/>
      <c r="AJ218" s="2628"/>
      <c r="AK218" s="2628"/>
      <c r="AL218" s="2628"/>
      <c r="AM218" s="2628"/>
      <c r="AN218" s="2628"/>
      <c r="AO218" s="2628"/>
      <c r="AP218" s="2629"/>
      <c r="AR218" s="2641" t="s">
        <v>1116</v>
      </c>
      <c r="AS218" s="2642"/>
      <c r="AT218" s="2625" t="str">
        <f>+AR209</f>
        <v>Cobertura arbórea mediante Sistemas Agroforestales / Silvopastoriles (SAF/SSP)</v>
      </c>
      <c r="AU218" s="2625"/>
      <c r="AV218" s="2625"/>
      <c r="AW218" s="2626"/>
      <c r="AX218" s="858">
        <f>AW259/AZ259</f>
        <v>1</v>
      </c>
      <c r="AY218" s="859">
        <f>AX259/AZ259</f>
        <v>0</v>
      </c>
      <c r="AZ218" s="860">
        <f>AY259/AZ259</f>
        <v>0</v>
      </c>
      <c r="BA218" s="2627"/>
      <c r="BB218" s="2628"/>
      <c r="BC218" s="2628"/>
      <c r="BD218" s="2628"/>
      <c r="BE218" s="2628"/>
      <c r="BF218" s="2628"/>
      <c r="BG218" s="2628"/>
      <c r="BH218" s="2628"/>
      <c r="BI218" s="2629"/>
      <c r="BK218" s="2641" t="s">
        <v>1116</v>
      </c>
      <c r="BL218" s="2642"/>
      <c r="BM218" s="2625" t="str">
        <f>+BK209</f>
        <v>Cobertura arbórea mediante Sistemas Agroforestales / Silvopastoriles (SAF/SSP)</v>
      </c>
      <c r="BN218" s="2625"/>
      <c r="BO218" s="2625"/>
      <c r="BP218" s="2626"/>
      <c r="BQ218" s="858">
        <f>BP259/BS259</f>
        <v>1</v>
      </c>
      <c r="BR218" s="859">
        <f>BQ259/BS259</f>
        <v>0</v>
      </c>
      <c r="BS218" s="860">
        <f>BR259/BS259</f>
        <v>0</v>
      </c>
      <c r="BT218" s="2627"/>
      <c r="BU218" s="2628"/>
      <c r="BV218" s="2628"/>
      <c r="BW218" s="2628"/>
      <c r="BX218" s="2628"/>
      <c r="BY218" s="2628"/>
      <c r="BZ218" s="2628"/>
      <c r="CA218" s="2628"/>
      <c r="CB218" s="2629"/>
      <c r="CD218" s="2638"/>
      <c r="CE218" s="2638"/>
      <c r="CF218" s="2639"/>
      <c r="CG218" s="2639"/>
      <c r="CH218" s="2639"/>
      <c r="CI218" s="2639"/>
      <c r="CJ218" s="861"/>
      <c r="CK218" s="861"/>
      <c r="CL218" s="861"/>
      <c r="CM218" s="2640"/>
      <c r="CN218" s="2640"/>
      <c r="CO218" s="2640"/>
      <c r="CP218" s="2640"/>
      <c r="CQ218" s="2640"/>
      <c r="CR218" s="2640"/>
      <c r="CS218" s="2640"/>
      <c r="CT218" s="2640"/>
      <c r="CU218" s="2640"/>
      <c r="CW218" s="2638"/>
      <c r="CX218" s="2638"/>
      <c r="CY218" s="2639"/>
      <c r="CZ218" s="2639"/>
      <c r="DA218" s="2639"/>
      <c r="DB218" s="2639"/>
      <c r="DC218" s="861"/>
      <c r="DD218" s="861"/>
      <c r="DE218" s="861"/>
      <c r="DF218" s="2640"/>
      <c r="DG218" s="2640"/>
      <c r="DH218" s="2640"/>
      <c r="DI218" s="2640"/>
      <c r="DJ218" s="2640"/>
      <c r="DK218" s="2640"/>
      <c r="DL218" s="2640"/>
      <c r="DM218" s="2640"/>
      <c r="DN218" s="2640"/>
    </row>
    <row r="219" spans="2:118" ht="12.75" customHeight="1" x14ac:dyDescent="0.2">
      <c r="B219" s="2601" t="s">
        <v>1213</v>
      </c>
      <c r="C219" s="2602"/>
      <c r="D219" s="2602"/>
      <c r="E219" s="2603"/>
      <c r="F219" s="2643">
        <f>OBJETIVOS!D31</f>
        <v>0</v>
      </c>
      <c r="G219" s="2644"/>
      <c r="H219" s="2644"/>
      <c r="I219" s="2644"/>
      <c r="J219" s="2644"/>
      <c r="K219" s="2644"/>
      <c r="L219" s="2644"/>
      <c r="M219" s="2644"/>
      <c r="N219" s="2644"/>
      <c r="O219" s="2644"/>
      <c r="P219" s="2644"/>
      <c r="Q219" s="2644"/>
      <c r="R219" s="2644"/>
      <c r="S219" s="2644"/>
      <c r="T219" s="2644"/>
      <c r="U219" s="2644"/>
      <c r="V219" s="2644"/>
      <c r="W219" s="2645"/>
      <c r="Y219" s="2643">
        <f>F219</f>
        <v>0</v>
      </c>
      <c r="Z219" s="2644"/>
      <c r="AA219" s="2644"/>
      <c r="AB219" s="2644"/>
      <c r="AC219" s="2644"/>
      <c r="AD219" s="2644"/>
      <c r="AE219" s="2644"/>
      <c r="AF219" s="2644"/>
      <c r="AG219" s="2644"/>
      <c r="AH219" s="2644"/>
      <c r="AI219" s="2644"/>
      <c r="AJ219" s="2644"/>
      <c r="AK219" s="2644"/>
      <c r="AL219" s="2644"/>
      <c r="AM219" s="2644"/>
      <c r="AN219" s="2644"/>
      <c r="AO219" s="2644"/>
      <c r="AP219" s="2645"/>
      <c r="AR219" s="2643">
        <f>Y219</f>
        <v>0</v>
      </c>
      <c r="AS219" s="2644"/>
      <c r="AT219" s="2644"/>
      <c r="AU219" s="2644"/>
      <c r="AV219" s="2644"/>
      <c r="AW219" s="2644"/>
      <c r="AX219" s="2644"/>
      <c r="AY219" s="2644"/>
      <c r="AZ219" s="2644"/>
      <c r="BA219" s="2644"/>
      <c r="BB219" s="2644"/>
      <c r="BC219" s="2644"/>
      <c r="BD219" s="2644"/>
      <c r="BE219" s="2644"/>
      <c r="BF219" s="2644"/>
      <c r="BG219" s="2644"/>
      <c r="BH219" s="2644"/>
      <c r="BI219" s="2645"/>
      <c r="BK219" s="2643">
        <f>AR219</f>
        <v>0</v>
      </c>
      <c r="BL219" s="2644"/>
      <c r="BM219" s="2644"/>
      <c r="BN219" s="2644"/>
      <c r="BO219" s="2644"/>
      <c r="BP219" s="2644"/>
      <c r="BQ219" s="2644"/>
      <c r="BR219" s="2644"/>
      <c r="BS219" s="2644"/>
      <c r="BT219" s="2644"/>
      <c r="BU219" s="2644"/>
      <c r="BV219" s="2644"/>
      <c r="BW219" s="2644"/>
      <c r="BX219" s="2644"/>
      <c r="BY219" s="2644"/>
      <c r="BZ219" s="2644"/>
      <c r="CA219" s="2644"/>
      <c r="CB219" s="2645"/>
      <c r="CD219" s="2597"/>
      <c r="CE219" s="2597"/>
      <c r="CF219" s="2597"/>
      <c r="CG219" s="2597"/>
      <c r="CH219" s="2597"/>
      <c r="CI219" s="2597"/>
      <c r="CJ219" s="2597"/>
      <c r="CK219" s="2597"/>
      <c r="CL219" s="2597"/>
      <c r="CM219" s="2597"/>
      <c r="CN219" s="2597"/>
      <c r="CO219" s="2597"/>
      <c r="CP219" s="2597"/>
      <c r="CQ219" s="2597"/>
      <c r="CR219" s="2597"/>
      <c r="CS219" s="2597"/>
      <c r="CT219" s="2597"/>
      <c r="CU219" s="2597"/>
      <c r="CW219" s="2597"/>
      <c r="CX219" s="2597"/>
      <c r="CY219" s="2597"/>
      <c r="CZ219" s="2597"/>
      <c r="DA219" s="2597"/>
      <c r="DB219" s="2597"/>
      <c r="DC219" s="2597"/>
      <c r="DD219" s="2597"/>
      <c r="DE219" s="2597"/>
      <c r="DF219" s="2597"/>
      <c r="DG219" s="2597"/>
      <c r="DH219" s="2597"/>
      <c r="DI219" s="2597"/>
      <c r="DJ219" s="2597"/>
      <c r="DK219" s="2597"/>
      <c r="DL219" s="2597"/>
      <c r="DM219" s="2597"/>
      <c r="DN219" s="2597"/>
    </row>
    <row r="220" spans="2:118" ht="22.5" customHeight="1" x14ac:dyDescent="0.2">
      <c r="B220" s="2604"/>
      <c r="C220" s="2605"/>
      <c r="D220" s="2605"/>
      <c r="E220" s="2606"/>
      <c r="F220" s="2613" t="str">
        <f t="shared" ref="F220:F221" si="362">+F210</f>
        <v xml:space="preserve">15. Hincado, templado y grapado                </v>
      </c>
      <c r="G220" s="2614"/>
      <c r="H220" s="840" t="str">
        <f>+CRONOGRAMA!C98</f>
        <v>Km</v>
      </c>
      <c r="I220" s="841">
        <f>+CRONOGRAMA!E98+CRONOGRAMA!I98+CRONOGRAMA!M98</f>
        <v>0</v>
      </c>
      <c r="J220" s="868">
        <v>0</v>
      </c>
      <c r="K220" s="843" t="e">
        <f>J220/I220</f>
        <v>#DIV/0!</v>
      </c>
      <c r="L220" s="1077" t="str">
        <f t="shared" ref="L220:L221" si="363">+IF(I220=J220,"x",0)</f>
        <v>x</v>
      </c>
      <c r="M220" s="1078">
        <f t="shared" ref="M220:M221" si="364">+IF(L220="x",0,IF(J220&gt;0,"x",0))</f>
        <v>0</v>
      </c>
      <c r="N220" s="1079">
        <f t="shared" ref="N220:N221" si="365">+IF(L220="x",0,IF(M220="x",0,"x"))</f>
        <v>0</v>
      </c>
      <c r="O220" s="2615"/>
      <c r="P220" s="2616"/>
      <c r="Q220" s="2616"/>
      <c r="R220" s="2616"/>
      <c r="S220" s="2616"/>
      <c r="T220" s="2616"/>
      <c r="U220" s="2616"/>
      <c r="V220" s="2616"/>
      <c r="W220" s="2617"/>
      <c r="Y220" s="2613" t="str">
        <f t="shared" ref="Y220:Y227" si="366">+Y210</f>
        <v xml:space="preserve">15. Hincado, templado y grapado                </v>
      </c>
      <c r="Z220" s="2614"/>
      <c r="AA220" s="840" t="str">
        <f>+AA210</f>
        <v>Km</v>
      </c>
      <c r="AB220" s="841">
        <f>IF((I220-J220)=0,CRONOGRAMA!Q98+CRONOGRAMA!U98+CRONOGRAMA!Y98,CRONOGRAMA!Q98+CRONOGRAMA!U98+CRONOGRAMA!Y98+Seguimiento!I220-Seguimiento!J220)</f>
        <v>0</v>
      </c>
      <c r="AC220" s="868"/>
      <c r="AD220" s="843" t="e">
        <f>AC220/AB220</f>
        <v>#DIV/0!</v>
      </c>
      <c r="AE220" s="1077" t="str">
        <f t="shared" ref="AE220:AE221" si="367">+IF(AB220=AC220,"x",0)</f>
        <v>x</v>
      </c>
      <c r="AF220" s="1078">
        <f t="shared" ref="AF220:AF221" si="368">+IF(AE220="x",0,IF(AC220&gt;0,"x",0))</f>
        <v>0</v>
      </c>
      <c r="AG220" s="1079">
        <f t="shared" ref="AG220:AG221" si="369">+IF(AE220="x",0,IF(AF220="x",0,"x"))</f>
        <v>0</v>
      </c>
      <c r="AH220" s="2615"/>
      <c r="AI220" s="2616"/>
      <c r="AJ220" s="2616"/>
      <c r="AK220" s="2616"/>
      <c r="AL220" s="2616"/>
      <c r="AM220" s="2616"/>
      <c r="AN220" s="2616"/>
      <c r="AO220" s="2616"/>
      <c r="AP220" s="2617"/>
      <c r="AR220" s="2613" t="str">
        <f t="shared" ref="AR220:AR227" si="370">+AR210</f>
        <v xml:space="preserve">15. Hincado, templado y grapado                </v>
      </c>
      <c r="AS220" s="2614"/>
      <c r="AT220" s="840" t="str">
        <f>+AT210</f>
        <v>Km</v>
      </c>
      <c r="AU220" s="841">
        <f>IF((AB220-AC220)=0,CRONOGRAMA!AC98+CRONOGRAMA!AG98+CRONOGRAMA!AK98,CRONOGRAMA!AC98+CRONOGRAMA!AG98+CRONOGRAMA!AK98+Seguimiento!AB220-Seguimiento!AC220)</f>
        <v>0</v>
      </c>
      <c r="AV220" s="868"/>
      <c r="AW220" s="843" t="e">
        <f>AV220/AU220</f>
        <v>#DIV/0!</v>
      </c>
      <c r="AX220" s="1077" t="str">
        <f t="shared" ref="AX220:AX221" si="371">+IF(AU220=AV220,"x",0)</f>
        <v>x</v>
      </c>
      <c r="AY220" s="1078">
        <f t="shared" ref="AY220:AY221" si="372">+IF(AX220="x",0,IF(AV220&gt;0,"x",0))</f>
        <v>0</v>
      </c>
      <c r="AZ220" s="1079">
        <f t="shared" ref="AZ220:AZ221" si="373">+IF(AX220="x",0,IF(AY220="x",0,"x"))</f>
        <v>0</v>
      </c>
      <c r="BA220" s="2615"/>
      <c r="BB220" s="2616"/>
      <c r="BC220" s="2616"/>
      <c r="BD220" s="2616"/>
      <c r="BE220" s="2616"/>
      <c r="BF220" s="2616"/>
      <c r="BG220" s="2616"/>
      <c r="BH220" s="2616"/>
      <c r="BI220" s="2617"/>
      <c r="BK220" s="2613" t="str">
        <f t="shared" ref="BK220:BK227" si="374">+BK210</f>
        <v xml:space="preserve">15. Hincado, templado y grapado                </v>
      </c>
      <c r="BL220" s="2614"/>
      <c r="BM220" s="840" t="str">
        <f>+BM210</f>
        <v>Km</v>
      </c>
      <c r="BN220" s="841">
        <f>IF((AU220-AV220)=0,CRONOGRAMA!AO98+CRONOGRAMA!AS98+CRONOGRAMA!AW98,CRONOGRAMA!AO98+CRONOGRAMA!AS98+CRONOGRAMA!AW98+AU220-AV220)</f>
        <v>0</v>
      </c>
      <c r="BO220" s="868"/>
      <c r="BP220" s="843" t="e">
        <f>BO220/BN220</f>
        <v>#DIV/0!</v>
      </c>
      <c r="BQ220" s="1077" t="str">
        <f t="shared" ref="BQ220:BQ221" si="375">+IF(BN220=BO220,"x",0)</f>
        <v>x</v>
      </c>
      <c r="BR220" s="1078">
        <f t="shared" ref="BR220:BR221" si="376">+IF(BQ220="x",0,IF(BO220&gt;0,"x",0))</f>
        <v>0</v>
      </c>
      <c r="BS220" s="1079">
        <f t="shared" ref="BS220:BS221" si="377">+IF(BQ220="x",0,IF(BR220="x",0,"x"))</f>
        <v>0</v>
      </c>
      <c r="BT220" s="2615"/>
      <c r="BU220" s="2616"/>
      <c r="BV220" s="2616"/>
      <c r="BW220" s="2616"/>
      <c r="BX220" s="2616"/>
      <c r="BY220" s="2616"/>
      <c r="BZ220" s="2616"/>
      <c r="CA220" s="2616"/>
      <c r="CB220" s="2617"/>
      <c r="CD220" s="2620"/>
      <c r="CE220" s="2620"/>
      <c r="CF220" s="847"/>
      <c r="CG220" s="848"/>
      <c r="CH220" s="869"/>
      <c r="CI220" s="850"/>
      <c r="CJ220" s="851"/>
      <c r="CK220" s="851"/>
      <c r="CL220" s="851"/>
      <c r="CM220" s="2621"/>
      <c r="CN220" s="2621"/>
      <c r="CO220" s="2621"/>
      <c r="CP220" s="2621"/>
      <c r="CQ220" s="2621"/>
      <c r="CR220" s="2621"/>
      <c r="CS220" s="2621"/>
      <c r="CT220" s="2621"/>
      <c r="CU220" s="2621"/>
      <c r="CW220" s="2620"/>
      <c r="CX220" s="2620"/>
      <c r="CY220" s="847"/>
      <c r="CZ220" s="848"/>
      <c r="DA220" s="869"/>
      <c r="DB220" s="850"/>
      <c r="DC220" s="851"/>
      <c r="DD220" s="851"/>
      <c r="DE220" s="851"/>
      <c r="DF220" s="2621"/>
      <c r="DG220" s="2621"/>
      <c r="DH220" s="2621"/>
      <c r="DI220" s="2621"/>
      <c r="DJ220" s="2621"/>
      <c r="DK220" s="2621"/>
      <c r="DL220" s="2621"/>
      <c r="DM220" s="2621"/>
      <c r="DN220" s="2621"/>
    </row>
    <row r="221" spans="2:118" ht="22.5" customHeight="1" thickBot="1" x14ac:dyDescent="0.25">
      <c r="B221" s="2604"/>
      <c r="C221" s="2605"/>
      <c r="D221" s="2605"/>
      <c r="E221" s="2606"/>
      <c r="F221" s="2613" t="str">
        <f t="shared" si="362"/>
        <v xml:space="preserve">16. Pago de Mano de obra                         </v>
      </c>
      <c r="G221" s="2614"/>
      <c r="H221" s="840" t="str">
        <f>+CRONOGRAMA!C99</f>
        <v>Valor  $</v>
      </c>
      <c r="I221" s="841">
        <f>+CRONOGRAMA!E99+CRONOGRAMA!I99+CRONOGRAMA!M99</f>
        <v>0</v>
      </c>
      <c r="J221" s="868">
        <v>0</v>
      </c>
      <c r="K221" s="843" t="e">
        <f t="shared" ref="K221:K227" si="378">J221/I221</f>
        <v>#DIV/0!</v>
      </c>
      <c r="L221" s="1080" t="str">
        <f t="shared" si="363"/>
        <v>x</v>
      </c>
      <c r="M221" s="1081">
        <f t="shared" si="364"/>
        <v>0</v>
      </c>
      <c r="N221" s="1082">
        <f t="shared" si="365"/>
        <v>0</v>
      </c>
      <c r="O221" s="2615"/>
      <c r="P221" s="2616"/>
      <c r="Q221" s="2616"/>
      <c r="R221" s="2616"/>
      <c r="S221" s="2616"/>
      <c r="T221" s="2616"/>
      <c r="U221" s="2616"/>
      <c r="V221" s="2616"/>
      <c r="W221" s="2617"/>
      <c r="Y221" s="2613" t="str">
        <f t="shared" si="366"/>
        <v xml:space="preserve">16. Pago de Mano de obra                         </v>
      </c>
      <c r="Z221" s="2614"/>
      <c r="AA221" s="840" t="str">
        <f>+AA211</f>
        <v>Valor  $</v>
      </c>
      <c r="AB221" s="841">
        <f>IF((I221-J221)=0,CRONOGRAMA!Q99+CRONOGRAMA!U99+CRONOGRAMA!Y99,CRONOGRAMA!Q99+CRONOGRAMA!U99+CRONOGRAMA!Y99+Seguimiento!I221-Seguimiento!J221)</f>
        <v>0</v>
      </c>
      <c r="AC221" s="868"/>
      <c r="AD221" s="843" t="e">
        <f t="shared" ref="AD221:AD227" si="379">AC221/AB221</f>
        <v>#DIV/0!</v>
      </c>
      <c r="AE221" s="1080" t="str">
        <f t="shared" si="367"/>
        <v>x</v>
      </c>
      <c r="AF221" s="1081">
        <f t="shared" si="368"/>
        <v>0</v>
      </c>
      <c r="AG221" s="1082">
        <f t="shared" si="369"/>
        <v>0</v>
      </c>
      <c r="AH221" s="2615"/>
      <c r="AI221" s="2616"/>
      <c r="AJ221" s="2616"/>
      <c r="AK221" s="2616"/>
      <c r="AL221" s="2616"/>
      <c r="AM221" s="2616"/>
      <c r="AN221" s="2616"/>
      <c r="AO221" s="2616"/>
      <c r="AP221" s="2617"/>
      <c r="AR221" s="2613" t="str">
        <f t="shared" si="370"/>
        <v xml:space="preserve">16. Pago de Mano de obra                         </v>
      </c>
      <c r="AS221" s="2614"/>
      <c r="AT221" s="840" t="str">
        <f>+AT211</f>
        <v>Valor  $</v>
      </c>
      <c r="AU221" s="841">
        <f>IF((AB221-AC221)=0,CRONOGRAMA!AC99+CRONOGRAMA!AG99+CRONOGRAMA!AK99,CRONOGRAMA!AC99+CRONOGRAMA!AG99+CRONOGRAMA!AK99+Seguimiento!AB221-Seguimiento!AC221)</f>
        <v>0</v>
      </c>
      <c r="AV221" s="868"/>
      <c r="AW221" s="843" t="e">
        <f t="shared" ref="AW221:AW227" si="380">AV221/AU221</f>
        <v>#DIV/0!</v>
      </c>
      <c r="AX221" s="1080" t="str">
        <f t="shared" si="371"/>
        <v>x</v>
      </c>
      <c r="AY221" s="1081">
        <f t="shared" si="372"/>
        <v>0</v>
      </c>
      <c r="AZ221" s="1082">
        <f t="shared" si="373"/>
        <v>0</v>
      </c>
      <c r="BA221" s="2615"/>
      <c r="BB221" s="2616"/>
      <c r="BC221" s="2616"/>
      <c r="BD221" s="2616"/>
      <c r="BE221" s="2616"/>
      <c r="BF221" s="2616"/>
      <c r="BG221" s="2616"/>
      <c r="BH221" s="2616"/>
      <c r="BI221" s="2617"/>
      <c r="BK221" s="2613" t="str">
        <f t="shared" si="374"/>
        <v xml:space="preserve">16. Pago de Mano de obra                         </v>
      </c>
      <c r="BL221" s="2614"/>
      <c r="BM221" s="840" t="str">
        <f>+BM211</f>
        <v>Valor  $</v>
      </c>
      <c r="BN221" s="841">
        <f>IF((AU221-AV221)=0,CRONOGRAMA!AO99+CRONOGRAMA!AS99+CRONOGRAMA!AW99,CRONOGRAMA!AO99+CRONOGRAMA!AS99+CRONOGRAMA!AW99+AU221-AV221)</f>
        <v>0</v>
      </c>
      <c r="BO221" s="868"/>
      <c r="BP221" s="843" t="e">
        <f t="shared" ref="BP221:BP227" si="381">BO221/BN221</f>
        <v>#DIV/0!</v>
      </c>
      <c r="BQ221" s="1080" t="str">
        <f t="shared" si="375"/>
        <v>x</v>
      </c>
      <c r="BR221" s="1081">
        <f t="shared" si="376"/>
        <v>0</v>
      </c>
      <c r="BS221" s="1082">
        <f t="shared" si="377"/>
        <v>0</v>
      </c>
      <c r="BT221" s="2615"/>
      <c r="BU221" s="2616"/>
      <c r="BV221" s="2616"/>
      <c r="BW221" s="2616"/>
      <c r="BX221" s="2616"/>
      <c r="BY221" s="2616"/>
      <c r="BZ221" s="2616"/>
      <c r="CA221" s="2616"/>
      <c r="CB221" s="2617"/>
      <c r="CD221" s="2620"/>
      <c r="CE221" s="2620"/>
      <c r="CF221" s="847"/>
      <c r="CG221" s="848"/>
      <c r="CH221" s="869"/>
      <c r="CI221" s="850"/>
      <c r="CJ221" s="851"/>
      <c r="CK221" s="851"/>
      <c r="CL221" s="851"/>
      <c r="CM221" s="2621"/>
      <c r="CN221" s="2621"/>
      <c r="CO221" s="2621"/>
      <c r="CP221" s="2621"/>
      <c r="CQ221" s="2621"/>
      <c r="CR221" s="2621"/>
      <c r="CS221" s="2621"/>
      <c r="CT221" s="2621"/>
      <c r="CU221" s="2621"/>
      <c r="CW221" s="2620"/>
      <c r="CX221" s="2620"/>
      <c r="CY221" s="847"/>
      <c r="CZ221" s="848"/>
      <c r="DA221" s="869"/>
      <c r="DB221" s="850"/>
      <c r="DC221" s="851"/>
      <c r="DD221" s="851"/>
      <c r="DE221" s="851"/>
      <c r="DF221" s="2621"/>
      <c r="DG221" s="2621"/>
      <c r="DH221" s="2621"/>
      <c r="DI221" s="2621"/>
      <c r="DJ221" s="2621"/>
      <c r="DK221" s="2621"/>
      <c r="DL221" s="2621"/>
      <c r="DM221" s="2621"/>
      <c r="DN221" s="2621"/>
    </row>
    <row r="222" spans="2:118" ht="0.6" customHeight="1" thickTop="1" x14ac:dyDescent="0.2">
      <c r="B222" s="2604"/>
      <c r="C222" s="2605"/>
      <c r="D222" s="2605"/>
      <c r="E222" s="2606"/>
      <c r="F222" s="2613"/>
      <c r="G222" s="2614"/>
      <c r="H222" s="840"/>
      <c r="I222" s="841"/>
      <c r="J222" s="868">
        <v>0</v>
      </c>
      <c r="K222" s="843" t="e">
        <f t="shared" si="378"/>
        <v>#DIV/0!</v>
      </c>
      <c r="L222" s="1077"/>
      <c r="M222" s="1078"/>
      <c r="N222" s="1079"/>
      <c r="O222" s="2615"/>
      <c r="P222" s="2616"/>
      <c r="Q222" s="2616"/>
      <c r="R222" s="2616"/>
      <c r="S222" s="2616"/>
      <c r="T222" s="2616"/>
      <c r="U222" s="2616"/>
      <c r="V222" s="2616"/>
      <c r="W222" s="2617"/>
      <c r="Y222" s="2613">
        <f t="shared" si="366"/>
        <v>0</v>
      </c>
      <c r="Z222" s="2614"/>
      <c r="AA222" s="840">
        <f>+AA212</f>
        <v>0</v>
      </c>
      <c r="AB222" s="841">
        <f>IF((I200-J200)=0,CRONOGRAMA!Q100+CRONOGRAMA!U100+CRONOGRAMA!Y100,CRONOGRAMA!Q100+CRONOGRAMA!U100+CRONOGRAMA!Y100+Seguimiento!I200-Seguimiento!J200)</f>
        <v>0</v>
      </c>
      <c r="AC222" s="868"/>
      <c r="AD222" s="843" t="e">
        <f t="shared" si="379"/>
        <v>#DIV/0!</v>
      </c>
      <c r="AE222" s="1077"/>
      <c r="AF222" s="1078"/>
      <c r="AG222" s="1079"/>
      <c r="AH222" s="2615"/>
      <c r="AI222" s="2616"/>
      <c r="AJ222" s="2616"/>
      <c r="AK222" s="2616"/>
      <c r="AL222" s="2616"/>
      <c r="AM222" s="2616"/>
      <c r="AN222" s="2616"/>
      <c r="AO222" s="2616"/>
      <c r="AP222" s="2617"/>
      <c r="AR222" s="2613">
        <f t="shared" si="370"/>
        <v>0</v>
      </c>
      <c r="AS222" s="2614"/>
      <c r="AT222" s="840">
        <f>+AT212</f>
        <v>0</v>
      </c>
      <c r="AU222" s="841">
        <f>IF((AB200-AC200)=0,CRONOGRAMA!AC100+CRONOGRAMA!AG100+CRONOGRAMA!AH100,CRONOGRAMA!AC100+CRONOGRAMA!AG100+CRONOGRAMA!AH100+Seguimiento!AB200-Seguimiento!AC200)</f>
        <v>0</v>
      </c>
      <c r="AV222" s="868"/>
      <c r="AW222" s="843" t="e">
        <f t="shared" si="380"/>
        <v>#DIV/0!</v>
      </c>
      <c r="AX222" s="844"/>
      <c r="AY222" s="845"/>
      <c r="AZ222" s="846"/>
      <c r="BA222" s="2615"/>
      <c r="BB222" s="2616"/>
      <c r="BC222" s="2616"/>
      <c r="BD222" s="2616"/>
      <c r="BE222" s="2616"/>
      <c r="BF222" s="2616"/>
      <c r="BG222" s="2616"/>
      <c r="BH222" s="2616"/>
      <c r="BI222" s="2617"/>
      <c r="BK222" s="2613">
        <f t="shared" si="374"/>
        <v>0</v>
      </c>
      <c r="BL222" s="2614"/>
      <c r="BM222" s="840">
        <f>+BM212</f>
        <v>0</v>
      </c>
      <c r="BN222" s="841">
        <f>IF((AU200-AV200)=0,CRONOGRAMA!AV100+CRONOGRAMA!AZ100+CRONOGRAMA!BA100,CRONOGRAMA!AV100+CRONOGRAMA!AZ100+CRONOGRAMA!BA100+Seguimiento!AU200-Seguimiento!AV200)</f>
        <v>0</v>
      </c>
      <c r="BO222" s="868"/>
      <c r="BP222" s="843" t="e">
        <f t="shared" si="381"/>
        <v>#DIV/0!</v>
      </c>
      <c r="BQ222" s="1077"/>
      <c r="BR222" s="1078"/>
      <c r="BS222" s="1079"/>
      <c r="BT222" s="2615"/>
      <c r="BU222" s="2616"/>
      <c r="BV222" s="2616"/>
      <c r="BW222" s="2616"/>
      <c r="BX222" s="2616"/>
      <c r="BY222" s="2616"/>
      <c r="BZ222" s="2616"/>
      <c r="CA222" s="2616"/>
      <c r="CB222" s="2617"/>
      <c r="CD222" s="2620"/>
      <c r="CE222" s="2620"/>
      <c r="CF222" s="847"/>
      <c r="CG222" s="848"/>
      <c r="CH222" s="869"/>
      <c r="CI222" s="850"/>
      <c r="CJ222" s="851"/>
      <c r="CK222" s="851"/>
      <c r="CL222" s="851"/>
      <c r="CM222" s="2621"/>
      <c r="CN222" s="2621"/>
      <c r="CO222" s="2621"/>
      <c r="CP222" s="2621"/>
      <c r="CQ222" s="2621"/>
      <c r="CR222" s="2621"/>
      <c r="CS222" s="2621"/>
      <c r="CT222" s="2621"/>
      <c r="CU222" s="2621"/>
      <c r="CW222" s="2620"/>
      <c r="CX222" s="2620"/>
      <c r="CY222" s="847"/>
      <c r="CZ222" s="848"/>
      <c r="DA222" s="869"/>
      <c r="DB222" s="850"/>
      <c r="DC222" s="851"/>
      <c r="DD222" s="851"/>
      <c r="DE222" s="851"/>
      <c r="DF222" s="2621"/>
      <c r="DG222" s="2621"/>
      <c r="DH222" s="2621"/>
      <c r="DI222" s="2621"/>
      <c r="DJ222" s="2621"/>
      <c r="DK222" s="2621"/>
      <c r="DL222" s="2621"/>
      <c r="DM222" s="2621"/>
      <c r="DN222" s="2621"/>
    </row>
    <row r="223" spans="2:118" ht="0.6" customHeight="1" x14ac:dyDescent="0.2">
      <c r="B223" s="2604"/>
      <c r="C223" s="2605"/>
      <c r="D223" s="2605"/>
      <c r="E223" s="2606"/>
      <c r="F223" s="2613"/>
      <c r="G223" s="2614"/>
      <c r="H223" s="840"/>
      <c r="I223" s="841"/>
      <c r="J223" s="868"/>
      <c r="K223" s="843" t="e">
        <f t="shared" si="378"/>
        <v>#DIV/0!</v>
      </c>
      <c r="L223" s="1077"/>
      <c r="M223" s="1078"/>
      <c r="N223" s="1079"/>
      <c r="O223" s="2615"/>
      <c r="P223" s="2616"/>
      <c r="Q223" s="2616"/>
      <c r="R223" s="2616"/>
      <c r="S223" s="2616"/>
      <c r="T223" s="2616"/>
      <c r="U223" s="2616"/>
      <c r="V223" s="2616"/>
      <c r="W223" s="2617"/>
      <c r="Y223" s="2613">
        <f t="shared" si="366"/>
        <v>0</v>
      </c>
      <c r="Z223" s="2614"/>
      <c r="AA223" s="840"/>
      <c r="AB223" s="841"/>
      <c r="AC223" s="868"/>
      <c r="AD223" s="843" t="e">
        <f t="shared" si="379"/>
        <v>#DIV/0!</v>
      </c>
      <c r="AE223" s="1077"/>
      <c r="AF223" s="1078"/>
      <c r="AG223" s="1079"/>
      <c r="AH223" s="2615"/>
      <c r="AI223" s="2616"/>
      <c r="AJ223" s="2616"/>
      <c r="AK223" s="2616"/>
      <c r="AL223" s="2616"/>
      <c r="AM223" s="2616"/>
      <c r="AN223" s="2616"/>
      <c r="AO223" s="2616"/>
      <c r="AP223" s="2617"/>
      <c r="AR223" s="2613">
        <f t="shared" si="370"/>
        <v>0</v>
      </c>
      <c r="AS223" s="2614"/>
      <c r="AT223" s="840"/>
      <c r="AU223" s="841"/>
      <c r="AV223" s="868"/>
      <c r="AW223" s="843" t="e">
        <f t="shared" si="380"/>
        <v>#DIV/0!</v>
      </c>
      <c r="AX223" s="844"/>
      <c r="AY223" s="845"/>
      <c r="AZ223" s="846"/>
      <c r="BA223" s="2615"/>
      <c r="BB223" s="2616"/>
      <c r="BC223" s="2616"/>
      <c r="BD223" s="2616"/>
      <c r="BE223" s="2616"/>
      <c r="BF223" s="2616"/>
      <c r="BG223" s="2616"/>
      <c r="BH223" s="2616"/>
      <c r="BI223" s="2617"/>
      <c r="BK223" s="2613">
        <f t="shared" si="374"/>
        <v>0</v>
      </c>
      <c r="BL223" s="2614"/>
      <c r="BM223" s="840"/>
      <c r="BN223" s="841"/>
      <c r="BO223" s="868"/>
      <c r="BP223" s="843" t="e">
        <f t="shared" si="381"/>
        <v>#DIV/0!</v>
      </c>
      <c r="BQ223" s="1077"/>
      <c r="BR223" s="1078"/>
      <c r="BS223" s="1079"/>
      <c r="BT223" s="2615"/>
      <c r="BU223" s="2616"/>
      <c r="BV223" s="2616"/>
      <c r="BW223" s="2616"/>
      <c r="BX223" s="2616"/>
      <c r="BY223" s="2616"/>
      <c r="BZ223" s="2616"/>
      <c r="CA223" s="2616"/>
      <c r="CB223" s="2617"/>
      <c r="CD223" s="2620"/>
      <c r="CE223" s="2620"/>
      <c r="CF223" s="847"/>
      <c r="CG223" s="848"/>
      <c r="CH223" s="869"/>
      <c r="CI223" s="850"/>
      <c r="CJ223" s="851"/>
      <c r="CK223" s="851"/>
      <c r="CL223" s="851"/>
      <c r="CM223" s="2621"/>
      <c r="CN223" s="2621"/>
      <c r="CO223" s="2621"/>
      <c r="CP223" s="2621"/>
      <c r="CQ223" s="2621"/>
      <c r="CR223" s="2621"/>
      <c r="CS223" s="2621"/>
      <c r="CT223" s="2621"/>
      <c r="CU223" s="2621"/>
      <c r="CW223" s="2620"/>
      <c r="CX223" s="2620"/>
      <c r="CY223" s="847"/>
      <c r="CZ223" s="848"/>
      <c r="DA223" s="869"/>
      <c r="DB223" s="850"/>
      <c r="DC223" s="851"/>
      <c r="DD223" s="851"/>
      <c r="DE223" s="851"/>
      <c r="DF223" s="2621"/>
      <c r="DG223" s="2621"/>
      <c r="DH223" s="2621"/>
      <c r="DI223" s="2621"/>
      <c r="DJ223" s="2621"/>
      <c r="DK223" s="2621"/>
      <c r="DL223" s="2621"/>
      <c r="DM223" s="2621"/>
      <c r="DN223" s="2621"/>
    </row>
    <row r="224" spans="2:118" ht="0.6" customHeight="1" x14ac:dyDescent="0.2">
      <c r="B224" s="2604"/>
      <c r="C224" s="2605"/>
      <c r="D224" s="2605"/>
      <c r="E224" s="2606"/>
      <c r="F224" s="2613"/>
      <c r="G224" s="2614"/>
      <c r="H224" s="840"/>
      <c r="I224" s="879"/>
      <c r="J224" s="868">
        <v>0</v>
      </c>
      <c r="K224" s="843" t="e">
        <f t="shared" si="378"/>
        <v>#DIV/0!</v>
      </c>
      <c r="L224" s="1077"/>
      <c r="M224" s="1078"/>
      <c r="N224" s="1079"/>
      <c r="O224" s="2615"/>
      <c r="P224" s="2616"/>
      <c r="Q224" s="2616"/>
      <c r="R224" s="2616"/>
      <c r="S224" s="2616"/>
      <c r="T224" s="2616"/>
      <c r="U224" s="2616"/>
      <c r="V224" s="2616"/>
      <c r="W224" s="2617"/>
      <c r="Y224" s="2613">
        <f t="shared" si="366"/>
        <v>0</v>
      </c>
      <c r="Z224" s="2614"/>
      <c r="AA224" s="840">
        <f>+AA214</f>
        <v>0</v>
      </c>
      <c r="AB224" s="879">
        <f t="shared" ref="AB224:AB227" si="382">+I224-J224</f>
        <v>0</v>
      </c>
      <c r="AC224" s="868"/>
      <c r="AD224" s="843" t="e">
        <f t="shared" si="379"/>
        <v>#DIV/0!</v>
      </c>
      <c r="AE224" s="1077"/>
      <c r="AF224" s="1078"/>
      <c r="AG224" s="1079"/>
      <c r="AH224" s="2615"/>
      <c r="AI224" s="2616"/>
      <c r="AJ224" s="2616"/>
      <c r="AK224" s="2616"/>
      <c r="AL224" s="2616"/>
      <c r="AM224" s="2616"/>
      <c r="AN224" s="2616"/>
      <c r="AO224" s="2616"/>
      <c r="AP224" s="2617"/>
      <c r="AR224" s="2613">
        <f t="shared" si="370"/>
        <v>0</v>
      </c>
      <c r="AS224" s="2614"/>
      <c r="AT224" s="840">
        <f>+AT214</f>
        <v>0</v>
      </c>
      <c r="AU224" s="879">
        <f t="shared" ref="AU224:AU227" si="383">+I224-J224-AC224</f>
        <v>0</v>
      </c>
      <c r="AV224" s="868"/>
      <c r="AW224" s="843" t="e">
        <f t="shared" si="380"/>
        <v>#DIV/0!</v>
      </c>
      <c r="AX224" s="844"/>
      <c r="AY224" s="845"/>
      <c r="AZ224" s="846"/>
      <c r="BA224" s="2615"/>
      <c r="BB224" s="2616"/>
      <c r="BC224" s="2616"/>
      <c r="BD224" s="2616"/>
      <c r="BE224" s="2616"/>
      <c r="BF224" s="2616"/>
      <c r="BG224" s="2616"/>
      <c r="BH224" s="2616"/>
      <c r="BI224" s="2617"/>
      <c r="BK224" s="2613">
        <f t="shared" si="374"/>
        <v>0</v>
      </c>
      <c r="BL224" s="2614"/>
      <c r="BM224" s="840">
        <f>+BM214</f>
        <v>0</v>
      </c>
      <c r="BN224" s="879">
        <f t="shared" ref="BN224:BN227" si="384">+I224-J224-AC224-AV224</f>
        <v>0</v>
      </c>
      <c r="BO224" s="868"/>
      <c r="BP224" s="843" t="e">
        <f t="shared" si="381"/>
        <v>#DIV/0!</v>
      </c>
      <c r="BQ224" s="1077"/>
      <c r="BR224" s="1078"/>
      <c r="BS224" s="1079"/>
      <c r="BT224" s="2615"/>
      <c r="BU224" s="2616"/>
      <c r="BV224" s="2616"/>
      <c r="BW224" s="2616"/>
      <c r="BX224" s="2616"/>
      <c r="BY224" s="2616"/>
      <c r="BZ224" s="2616"/>
      <c r="CA224" s="2616"/>
      <c r="CB224" s="2617"/>
      <c r="CD224" s="2620"/>
      <c r="CE224" s="2620"/>
      <c r="CF224" s="847"/>
      <c r="CG224" s="848"/>
      <c r="CH224" s="869"/>
      <c r="CI224" s="850"/>
      <c r="CJ224" s="851"/>
      <c r="CK224" s="851"/>
      <c r="CL224" s="851"/>
      <c r="CM224" s="2621"/>
      <c r="CN224" s="2621"/>
      <c r="CO224" s="2621"/>
      <c r="CP224" s="2621"/>
      <c r="CQ224" s="2621"/>
      <c r="CR224" s="2621"/>
      <c r="CS224" s="2621"/>
      <c r="CT224" s="2621"/>
      <c r="CU224" s="2621"/>
      <c r="CW224" s="2620"/>
      <c r="CX224" s="2620"/>
      <c r="CY224" s="847"/>
      <c r="CZ224" s="848"/>
      <c r="DA224" s="869"/>
      <c r="DB224" s="850"/>
      <c r="DC224" s="851"/>
      <c r="DD224" s="851"/>
      <c r="DE224" s="851"/>
      <c r="DF224" s="2621"/>
      <c r="DG224" s="2621"/>
      <c r="DH224" s="2621"/>
      <c r="DI224" s="2621"/>
      <c r="DJ224" s="2621"/>
      <c r="DK224" s="2621"/>
      <c r="DL224" s="2621"/>
      <c r="DM224" s="2621"/>
      <c r="DN224" s="2621"/>
    </row>
    <row r="225" spans="1:119" ht="0.6" customHeight="1" x14ac:dyDescent="0.2">
      <c r="B225" s="2604"/>
      <c r="C225" s="2605"/>
      <c r="D225" s="2605"/>
      <c r="E225" s="2606"/>
      <c r="F225" s="2613"/>
      <c r="G225" s="2614"/>
      <c r="H225" s="840"/>
      <c r="I225" s="879"/>
      <c r="J225" s="868">
        <v>0</v>
      </c>
      <c r="K225" s="843" t="e">
        <f t="shared" si="378"/>
        <v>#DIV/0!</v>
      </c>
      <c r="L225" s="1077"/>
      <c r="M225" s="1078"/>
      <c r="N225" s="1079"/>
      <c r="O225" s="2615"/>
      <c r="P225" s="2616"/>
      <c r="Q225" s="2616"/>
      <c r="R225" s="2616"/>
      <c r="S225" s="2616"/>
      <c r="T225" s="2616"/>
      <c r="U225" s="2616"/>
      <c r="V225" s="2616"/>
      <c r="W225" s="2617"/>
      <c r="Y225" s="2613">
        <f t="shared" si="366"/>
        <v>0</v>
      </c>
      <c r="Z225" s="2614"/>
      <c r="AA225" s="840">
        <f>+AA215</f>
        <v>0</v>
      </c>
      <c r="AB225" s="879">
        <f t="shared" si="382"/>
        <v>0</v>
      </c>
      <c r="AC225" s="868"/>
      <c r="AD225" s="843" t="e">
        <f t="shared" si="379"/>
        <v>#DIV/0!</v>
      </c>
      <c r="AE225" s="1077"/>
      <c r="AF225" s="1078"/>
      <c r="AG225" s="1079"/>
      <c r="AH225" s="2615"/>
      <c r="AI225" s="2616"/>
      <c r="AJ225" s="2616"/>
      <c r="AK225" s="2616"/>
      <c r="AL225" s="2616"/>
      <c r="AM225" s="2616"/>
      <c r="AN225" s="2616"/>
      <c r="AO225" s="2616"/>
      <c r="AP225" s="2617"/>
      <c r="AR225" s="2613">
        <f t="shared" si="370"/>
        <v>0</v>
      </c>
      <c r="AS225" s="2614"/>
      <c r="AT225" s="840">
        <f>+AT215</f>
        <v>0</v>
      </c>
      <c r="AU225" s="879">
        <f t="shared" si="383"/>
        <v>0</v>
      </c>
      <c r="AV225" s="868"/>
      <c r="AW225" s="843" t="e">
        <f t="shared" si="380"/>
        <v>#DIV/0!</v>
      </c>
      <c r="AX225" s="844"/>
      <c r="AY225" s="845"/>
      <c r="AZ225" s="846"/>
      <c r="BA225" s="2615"/>
      <c r="BB225" s="2616"/>
      <c r="BC225" s="2616"/>
      <c r="BD225" s="2616"/>
      <c r="BE225" s="2616"/>
      <c r="BF225" s="2616"/>
      <c r="BG225" s="2616"/>
      <c r="BH225" s="2616"/>
      <c r="BI225" s="2617"/>
      <c r="BK225" s="2613">
        <f t="shared" si="374"/>
        <v>0</v>
      </c>
      <c r="BL225" s="2614"/>
      <c r="BM225" s="840">
        <f>+BM215</f>
        <v>0</v>
      </c>
      <c r="BN225" s="879">
        <f t="shared" si="384"/>
        <v>0</v>
      </c>
      <c r="BO225" s="868"/>
      <c r="BP225" s="843" t="e">
        <f t="shared" si="381"/>
        <v>#DIV/0!</v>
      </c>
      <c r="BQ225" s="1077"/>
      <c r="BR225" s="1078"/>
      <c r="BS225" s="1079"/>
      <c r="BT225" s="2615"/>
      <c r="BU225" s="2616"/>
      <c r="BV225" s="2616"/>
      <c r="BW225" s="2616"/>
      <c r="BX225" s="2616"/>
      <c r="BY225" s="2616"/>
      <c r="BZ225" s="2616"/>
      <c r="CA225" s="2616"/>
      <c r="CB225" s="2617"/>
      <c r="CD225" s="2620"/>
      <c r="CE225" s="2620"/>
      <c r="CF225" s="847"/>
      <c r="CG225" s="848"/>
      <c r="CH225" s="869"/>
      <c r="CI225" s="850"/>
      <c r="CJ225" s="851"/>
      <c r="CK225" s="851"/>
      <c r="CL225" s="851"/>
      <c r="CM225" s="2621"/>
      <c r="CN225" s="2621"/>
      <c r="CO225" s="2621"/>
      <c r="CP225" s="2621"/>
      <c r="CQ225" s="2621"/>
      <c r="CR225" s="2621"/>
      <c r="CS225" s="2621"/>
      <c r="CT225" s="2621"/>
      <c r="CU225" s="2621"/>
      <c r="CW225" s="2620"/>
      <c r="CX225" s="2620"/>
      <c r="CY225" s="847"/>
      <c r="CZ225" s="848"/>
      <c r="DA225" s="869"/>
      <c r="DB225" s="850"/>
      <c r="DC225" s="851"/>
      <c r="DD225" s="851"/>
      <c r="DE225" s="851"/>
      <c r="DF225" s="2621"/>
      <c r="DG225" s="2621"/>
      <c r="DH225" s="2621"/>
      <c r="DI225" s="2621"/>
      <c r="DJ225" s="2621"/>
      <c r="DK225" s="2621"/>
      <c r="DL225" s="2621"/>
      <c r="DM225" s="2621"/>
      <c r="DN225" s="2621"/>
    </row>
    <row r="226" spans="1:119" ht="0.6" customHeight="1" x14ac:dyDescent="0.2">
      <c r="B226" s="2604"/>
      <c r="C226" s="2605"/>
      <c r="D226" s="2605"/>
      <c r="E226" s="2606"/>
      <c r="F226" s="2613"/>
      <c r="G226" s="2614"/>
      <c r="H226" s="840"/>
      <c r="I226" s="879"/>
      <c r="J226" s="868">
        <v>0</v>
      </c>
      <c r="K226" s="843" t="e">
        <f t="shared" si="378"/>
        <v>#DIV/0!</v>
      </c>
      <c r="L226" s="1077"/>
      <c r="M226" s="1078"/>
      <c r="N226" s="1079"/>
      <c r="O226" s="2615"/>
      <c r="P226" s="2616"/>
      <c r="Q226" s="2616"/>
      <c r="R226" s="2616"/>
      <c r="S226" s="2616"/>
      <c r="T226" s="2616"/>
      <c r="U226" s="2616"/>
      <c r="V226" s="2616"/>
      <c r="W226" s="2617"/>
      <c r="Y226" s="2613">
        <f t="shared" si="366"/>
        <v>0</v>
      </c>
      <c r="Z226" s="2614"/>
      <c r="AA226" s="840">
        <f>+AA216</f>
        <v>0</v>
      </c>
      <c r="AB226" s="879">
        <f t="shared" si="382"/>
        <v>0</v>
      </c>
      <c r="AC226" s="868"/>
      <c r="AD226" s="843" t="e">
        <f t="shared" si="379"/>
        <v>#DIV/0!</v>
      </c>
      <c r="AE226" s="1077"/>
      <c r="AF226" s="1078"/>
      <c r="AG226" s="1079"/>
      <c r="AH226" s="2615"/>
      <c r="AI226" s="2616"/>
      <c r="AJ226" s="2616"/>
      <c r="AK226" s="2616"/>
      <c r="AL226" s="2616"/>
      <c r="AM226" s="2616"/>
      <c r="AN226" s="2616"/>
      <c r="AO226" s="2616"/>
      <c r="AP226" s="2617"/>
      <c r="AR226" s="2613">
        <f t="shared" si="370"/>
        <v>0</v>
      </c>
      <c r="AS226" s="2614"/>
      <c r="AT226" s="840">
        <f>+AT216</f>
        <v>0</v>
      </c>
      <c r="AU226" s="879">
        <f t="shared" si="383"/>
        <v>0</v>
      </c>
      <c r="AV226" s="868"/>
      <c r="AW226" s="843" t="e">
        <f t="shared" si="380"/>
        <v>#DIV/0!</v>
      </c>
      <c r="AX226" s="844"/>
      <c r="AY226" s="845"/>
      <c r="AZ226" s="846"/>
      <c r="BA226" s="2615"/>
      <c r="BB226" s="2616"/>
      <c r="BC226" s="2616"/>
      <c r="BD226" s="2616"/>
      <c r="BE226" s="2616"/>
      <c r="BF226" s="2616"/>
      <c r="BG226" s="2616"/>
      <c r="BH226" s="2616"/>
      <c r="BI226" s="2617"/>
      <c r="BK226" s="2613">
        <f t="shared" si="374"/>
        <v>0</v>
      </c>
      <c r="BL226" s="2614"/>
      <c r="BM226" s="840">
        <f>+BM216</f>
        <v>0</v>
      </c>
      <c r="BN226" s="879">
        <f t="shared" si="384"/>
        <v>0</v>
      </c>
      <c r="BO226" s="868"/>
      <c r="BP226" s="843" t="e">
        <f t="shared" si="381"/>
        <v>#DIV/0!</v>
      </c>
      <c r="BQ226" s="1077"/>
      <c r="BR226" s="1078"/>
      <c r="BS226" s="1079"/>
      <c r="BT226" s="2615"/>
      <c r="BU226" s="2616"/>
      <c r="BV226" s="2616"/>
      <c r="BW226" s="2616"/>
      <c r="BX226" s="2616"/>
      <c r="BY226" s="2616"/>
      <c r="BZ226" s="2616"/>
      <c r="CA226" s="2616"/>
      <c r="CB226" s="2617"/>
      <c r="CD226" s="2620"/>
      <c r="CE226" s="2620"/>
      <c r="CF226" s="847"/>
      <c r="CG226" s="848"/>
      <c r="CH226" s="869"/>
      <c r="CI226" s="850"/>
      <c r="CJ226" s="851"/>
      <c r="CK226" s="851"/>
      <c r="CL226" s="851"/>
      <c r="CM226" s="2621"/>
      <c r="CN226" s="2621"/>
      <c r="CO226" s="2621"/>
      <c r="CP226" s="2621"/>
      <c r="CQ226" s="2621"/>
      <c r="CR226" s="2621"/>
      <c r="CS226" s="2621"/>
      <c r="CT226" s="2621"/>
      <c r="CU226" s="2621"/>
      <c r="CW226" s="2620"/>
      <c r="CX226" s="2620"/>
      <c r="CY226" s="847"/>
      <c r="CZ226" s="848"/>
      <c r="DA226" s="869"/>
      <c r="DB226" s="850"/>
      <c r="DC226" s="851"/>
      <c r="DD226" s="851"/>
      <c r="DE226" s="851"/>
      <c r="DF226" s="2621"/>
      <c r="DG226" s="2621"/>
      <c r="DH226" s="2621"/>
      <c r="DI226" s="2621"/>
      <c r="DJ226" s="2621"/>
      <c r="DK226" s="2621"/>
      <c r="DL226" s="2621"/>
      <c r="DM226" s="2621"/>
      <c r="DN226" s="2621"/>
    </row>
    <row r="227" spans="1:119" ht="0.6" customHeight="1" thickBot="1" x14ac:dyDescent="0.25">
      <c r="B227" s="2604"/>
      <c r="C227" s="2605"/>
      <c r="D227" s="2605"/>
      <c r="E227" s="2606"/>
      <c r="F227" s="2630"/>
      <c r="G227" s="2631"/>
      <c r="H227" s="840"/>
      <c r="I227" s="881"/>
      <c r="J227" s="868">
        <v>0</v>
      </c>
      <c r="K227" s="843" t="e">
        <f t="shared" si="378"/>
        <v>#DIV/0!</v>
      </c>
      <c r="L227" s="1080"/>
      <c r="M227" s="1081"/>
      <c r="N227" s="1082"/>
      <c r="O227" s="2632"/>
      <c r="P227" s="2633"/>
      <c r="Q227" s="2633"/>
      <c r="R227" s="2633"/>
      <c r="S227" s="2633"/>
      <c r="T227" s="2633"/>
      <c r="U227" s="2633"/>
      <c r="V227" s="2633"/>
      <c r="W227" s="2634"/>
      <c r="Y227" s="2630">
        <f t="shared" si="366"/>
        <v>0</v>
      </c>
      <c r="Z227" s="2631"/>
      <c r="AA227" s="840">
        <f>+AA217</f>
        <v>0</v>
      </c>
      <c r="AB227" s="881">
        <f t="shared" si="382"/>
        <v>0</v>
      </c>
      <c r="AC227" s="868"/>
      <c r="AD227" s="843" t="e">
        <f t="shared" si="379"/>
        <v>#DIV/0!</v>
      </c>
      <c r="AE227" s="1080"/>
      <c r="AF227" s="1081"/>
      <c r="AG227" s="1082"/>
      <c r="AH227" s="2632"/>
      <c r="AI227" s="2633"/>
      <c r="AJ227" s="2633"/>
      <c r="AK227" s="2633"/>
      <c r="AL227" s="2633"/>
      <c r="AM227" s="2633"/>
      <c r="AN227" s="2633"/>
      <c r="AO227" s="2633"/>
      <c r="AP227" s="2634"/>
      <c r="AR227" s="2630">
        <f t="shared" si="370"/>
        <v>0</v>
      </c>
      <c r="AS227" s="2631"/>
      <c r="AT227" s="840">
        <f>+AT217</f>
        <v>0</v>
      </c>
      <c r="AU227" s="881">
        <f t="shared" si="383"/>
        <v>0</v>
      </c>
      <c r="AV227" s="868"/>
      <c r="AW227" s="843" t="e">
        <f t="shared" si="380"/>
        <v>#DIV/0!</v>
      </c>
      <c r="AX227" s="852"/>
      <c r="AY227" s="853"/>
      <c r="AZ227" s="854"/>
      <c r="BA227" s="2632"/>
      <c r="BB227" s="2633"/>
      <c r="BC227" s="2633"/>
      <c r="BD227" s="2633"/>
      <c r="BE227" s="2633"/>
      <c r="BF227" s="2633"/>
      <c r="BG227" s="2633"/>
      <c r="BH227" s="2633"/>
      <c r="BI227" s="2634"/>
      <c r="BK227" s="2630">
        <f t="shared" si="374"/>
        <v>0</v>
      </c>
      <c r="BL227" s="2631"/>
      <c r="BM227" s="840">
        <f>+BM217</f>
        <v>0</v>
      </c>
      <c r="BN227" s="881">
        <f t="shared" si="384"/>
        <v>0</v>
      </c>
      <c r="BO227" s="868"/>
      <c r="BP227" s="843" t="e">
        <f t="shared" si="381"/>
        <v>#DIV/0!</v>
      </c>
      <c r="BQ227" s="1080"/>
      <c r="BR227" s="1081"/>
      <c r="BS227" s="1082"/>
      <c r="BT227" s="2632"/>
      <c r="BU227" s="2633"/>
      <c r="BV227" s="2633"/>
      <c r="BW227" s="2633"/>
      <c r="BX227" s="2633"/>
      <c r="BY227" s="2633"/>
      <c r="BZ227" s="2633"/>
      <c r="CA227" s="2633"/>
      <c r="CB227" s="2634"/>
      <c r="CD227" s="2620"/>
      <c r="CE227" s="2620"/>
      <c r="CF227" s="847"/>
      <c r="CG227" s="848"/>
      <c r="CH227" s="869"/>
      <c r="CI227" s="850"/>
      <c r="CJ227" s="851"/>
      <c r="CK227" s="851"/>
      <c r="CL227" s="851"/>
      <c r="CM227" s="2621"/>
      <c r="CN227" s="2621"/>
      <c r="CO227" s="2621"/>
      <c r="CP227" s="2621"/>
      <c r="CQ227" s="2621"/>
      <c r="CR227" s="2621"/>
      <c r="CS227" s="2621"/>
      <c r="CT227" s="2621"/>
      <c r="CU227" s="2621"/>
      <c r="CW227" s="2620"/>
      <c r="CX227" s="2620"/>
      <c r="CY227" s="847"/>
      <c r="CZ227" s="848"/>
      <c r="DA227" s="869"/>
      <c r="DB227" s="850"/>
      <c r="DC227" s="851"/>
      <c r="DD227" s="851"/>
      <c r="DE227" s="851"/>
      <c r="DF227" s="2621"/>
      <c r="DG227" s="2621"/>
      <c r="DH227" s="2621"/>
      <c r="DI227" s="2621"/>
      <c r="DJ227" s="2621"/>
      <c r="DK227" s="2621"/>
      <c r="DL227" s="2621"/>
      <c r="DM227" s="2621"/>
      <c r="DN227" s="2621"/>
    </row>
    <row r="228" spans="1:119" ht="28.5" customHeight="1" thickTop="1" thickBot="1" x14ac:dyDescent="0.25">
      <c r="B228" s="2604"/>
      <c r="C228" s="2605"/>
      <c r="D228" s="2605"/>
      <c r="E228" s="2606"/>
      <c r="F228" s="2667" t="s">
        <v>1116</v>
      </c>
      <c r="G228" s="2668"/>
      <c r="H228" s="2669">
        <f>+F219</f>
        <v>0</v>
      </c>
      <c r="I228" s="2669"/>
      <c r="J228" s="2669"/>
      <c r="K228" s="2670"/>
      <c r="L228" s="858">
        <f>K260/N260</f>
        <v>1</v>
      </c>
      <c r="M228" s="859">
        <f>L260/N260</f>
        <v>0</v>
      </c>
      <c r="N228" s="860">
        <f>M260/N260</f>
        <v>0</v>
      </c>
      <c r="O228" s="2627"/>
      <c r="P228" s="2628"/>
      <c r="Q228" s="2628"/>
      <c r="R228" s="2628"/>
      <c r="S228" s="2628"/>
      <c r="T228" s="2628"/>
      <c r="U228" s="2628"/>
      <c r="V228" s="2628"/>
      <c r="W228" s="2629"/>
      <c r="Y228" s="2667" t="s">
        <v>1116</v>
      </c>
      <c r="Z228" s="2668"/>
      <c r="AA228" s="2669">
        <f>+Y219</f>
        <v>0</v>
      </c>
      <c r="AB228" s="2669"/>
      <c r="AC228" s="2669"/>
      <c r="AD228" s="2670"/>
      <c r="AE228" s="858">
        <f>AD260/AG260</f>
        <v>1</v>
      </c>
      <c r="AF228" s="859">
        <f>AE260/AG260</f>
        <v>0</v>
      </c>
      <c r="AG228" s="860">
        <f>AF260/AG260</f>
        <v>0</v>
      </c>
      <c r="AH228" s="2627"/>
      <c r="AI228" s="2628"/>
      <c r="AJ228" s="2628"/>
      <c r="AK228" s="2628"/>
      <c r="AL228" s="2628"/>
      <c r="AM228" s="2628"/>
      <c r="AN228" s="2628"/>
      <c r="AO228" s="2628"/>
      <c r="AP228" s="2629"/>
      <c r="AR228" s="2667" t="s">
        <v>1116</v>
      </c>
      <c r="AS228" s="2668"/>
      <c r="AT228" s="2669">
        <f>+AR219</f>
        <v>0</v>
      </c>
      <c r="AU228" s="2669"/>
      <c r="AV228" s="2669"/>
      <c r="AW228" s="2670"/>
      <c r="AX228" s="858">
        <f>AW260/AZ260</f>
        <v>1</v>
      </c>
      <c r="AY228" s="859">
        <f>AX260/AZ260</f>
        <v>0</v>
      </c>
      <c r="AZ228" s="860">
        <f>AY260/AZ260</f>
        <v>0</v>
      </c>
      <c r="BA228" s="2627"/>
      <c r="BB228" s="2628"/>
      <c r="BC228" s="2628"/>
      <c r="BD228" s="2628"/>
      <c r="BE228" s="2628"/>
      <c r="BF228" s="2628"/>
      <c r="BG228" s="2628"/>
      <c r="BH228" s="2628"/>
      <c r="BI228" s="2629"/>
      <c r="BK228" s="2667" t="s">
        <v>1116</v>
      </c>
      <c r="BL228" s="2668"/>
      <c r="BM228" s="2669">
        <f>+BK219</f>
        <v>0</v>
      </c>
      <c r="BN228" s="2669"/>
      <c r="BO228" s="2669"/>
      <c r="BP228" s="2670"/>
      <c r="BQ228" s="858">
        <f>BP260/BS260</f>
        <v>1</v>
      </c>
      <c r="BR228" s="859">
        <f>BQ260/BS260</f>
        <v>0</v>
      </c>
      <c r="BS228" s="860">
        <f>BR260/BS260</f>
        <v>0</v>
      </c>
      <c r="BT228" s="2627"/>
      <c r="BU228" s="2628"/>
      <c r="BV228" s="2628"/>
      <c r="BW228" s="2628"/>
      <c r="BX228" s="2628"/>
      <c r="BY228" s="2628"/>
      <c r="BZ228" s="2628"/>
      <c r="CA228" s="2628"/>
      <c r="CB228" s="2629"/>
      <c r="CD228" s="2638"/>
      <c r="CE228" s="2638"/>
      <c r="CF228" s="2639"/>
      <c r="CG228" s="2639"/>
      <c r="CH228" s="2639"/>
      <c r="CI228" s="2639"/>
      <c r="CJ228" s="861"/>
      <c r="CK228" s="861"/>
      <c r="CL228" s="861"/>
      <c r="CM228" s="2640"/>
      <c r="CN228" s="2640"/>
      <c r="CO228" s="2640"/>
      <c r="CP228" s="2640"/>
      <c r="CQ228" s="2640"/>
      <c r="CR228" s="2640"/>
      <c r="CS228" s="2640"/>
      <c r="CT228" s="2640"/>
      <c r="CU228" s="2640"/>
      <c r="CW228" s="2638"/>
      <c r="CX228" s="2638"/>
      <c r="CY228" s="2639"/>
      <c r="CZ228" s="2639"/>
      <c r="DA228" s="2639"/>
      <c r="DB228" s="2639"/>
      <c r="DC228" s="861"/>
      <c r="DD228" s="861"/>
      <c r="DE228" s="861"/>
      <c r="DF228" s="2640"/>
      <c r="DG228" s="2640"/>
      <c r="DH228" s="2640"/>
      <c r="DI228" s="2640"/>
      <c r="DJ228" s="2640"/>
      <c r="DK228" s="2640"/>
      <c r="DL228" s="2640"/>
      <c r="DM228" s="2640"/>
      <c r="DN228" s="2640"/>
    </row>
    <row r="229" spans="1:119" ht="28.5" customHeight="1" thickTop="1" thickBot="1" x14ac:dyDescent="0.25">
      <c r="A229" s="799"/>
      <c r="B229" s="882"/>
      <c r="C229" s="883"/>
      <c r="D229" s="883"/>
      <c r="E229" s="884"/>
      <c r="F229" s="2641" t="s">
        <v>1116</v>
      </c>
      <c r="G229" s="2642"/>
      <c r="H229" s="2625" t="str">
        <f>F178</f>
        <v>AISLAMIENTO</v>
      </c>
      <c r="I229" s="2625"/>
      <c r="J229" s="2625"/>
      <c r="K229" s="2626"/>
      <c r="L229" s="858">
        <f>K261/N261</f>
        <v>1</v>
      </c>
      <c r="M229" s="859">
        <f>L261/N261</f>
        <v>0</v>
      </c>
      <c r="N229" s="860">
        <f>M261/N261</f>
        <v>0</v>
      </c>
      <c r="O229" s="2627"/>
      <c r="P229" s="2628"/>
      <c r="Q229" s="2628"/>
      <c r="R229" s="2628"/>
      <c r="S229" s="2628"/>
      <c r="T229" s="2628"/>
      <c r="U229" s="2628"/>
      <c r="V229" s="2628"/>
      <c r="W229" s="2629"/>
      <c r="X229" s="799"/>
      <c r="Y229" s="2641" t="s">
        <v>1116</v>
      </c>
      <c r="Z229" s="2642"/>
      <c r="AA229" s="2625" t="str">
        <f>Y178</f>
        <v>AISLAMIENTO</v>
      </c>
      <c r="AB229" s="2625"/>
      <c r="AC229" s="2625"/>
      <c r="AD229" s="2626"/>
      <c r="AE229" s="858">
        <f>AD261/AG261</f>
        <v>1</v>
      </c>
      <c r="AF229" s="859">
        <f>AE261/AG261</f>
        <v>0</v>
      </c>
      <c r="AG229" s="860">
        <f>AF261/AG261</f>
        <v>0</v>
      </c>
      <c r="AH229" s="2627"/>
      <c r="AI229" s="2628"/>
      <c r="AJ229" s="2628"/>
      <c r="AK229" s="2628"/>
      <c r="AL229" s="2628"/>
      <c r="AM229" s="2628"/>
      <c r="AN229" s="2628"/>
      <c r="AO229" s="2628"/>
      <c r="AP229" s="2629"/>
      <c r="AQ229" s="799"/>
      <c r="AR229" s="2641" t="s">
        <v>1116</v>
      </c>
      <c r="AS229" s="2642"/>
      <c r="AT229" s="2625" t="str">
        <f>AR178</f>
        <v>AISLAMIENTO</v>
      </c>
      <c r="AU229" s="2625"/>
      <c r="AV229" s="2625"/>
      <c r="AW229" s="2626"/>
      <c r="AX229" s="858">
        <f>AW261/AZ261</f>
        <v>1</v>
      </c>
      <c r="AY229" s="859">
        <f>AX261/AZ261</f>
        <v>0</v>
      </c>
      <c r="AZ229" s="860">
        <f>AY261/AZ261</f>
        <v>0</v>
      </c>
      <c r="BA229" s="2627"/>
      <c r="BB229" s="2628"/>
      <c r="BC229" s="2628"/>
      <c r="BD229" s="2628"/>
      <c r="BE229" s="2628"/>
      <c r="BF229" s="2628"/>
      <c r="BG229" s="2628"/>
      <c r="BH229" s="2628"/>
      <c r="BI229" s="2629"/>
      <c r="BJ229" s="799"/>
      <c r="BK229" s="2641" t="s">
        <v>1116</v>
      </c>
      <c r="BL229" s="2642"/>
      <c r="BM229" s="2625" t="str">
        <f>BK178</f>
        <v>AISLAMIENTO</v>
      </c>
      <c r="BN229" s="2625"/>
      <c r="BO229" s="2625"/>
      <c r="BP229" s="2626"/>
      <c r="BQ229" s="858">
        <f>BP261/BS261</f>
        <v>1</v>
      </c>
      <c r="BR229" s="859">
        <f>BQ261/BS261</f>
        <v>0</v>
      </c>
      <c r="BS229" s="860">
        <f>BR261/BS261</f>
        <v>0</v>
      </c>
      <c r="BT229" s="2627"/>
      <c r="BU229" s="2628"/>
      <c r="BV229" s="2628"/>
      <c r="BW229" s="2628"/>
      <c r="BX229" s="2628"/>
      <c r="BY229" s="2628"/>
      <c r="BZ229" s="2628"/>
      <c r="CA229" s="2628"/>
      <c r="CB229" s="2629"/>
      <c r="CC229" s="799"/>
      <c r="CD229" s="2638"/>
      <c r="CE229" s="2638"/>
      <c r="CF229" s="2639"/>
      <c r="CG229" s="2639"/>
      <c r="CH229" s="2639"/>
      <c r="CI229" s="2639"/>
      <c r="CJ229" s="861"/>
      <c r="CK229" s="861"/>
      <c r="CL229" s="861"/>
      <c r="CM229" s="2640"/>
      <c r="CN229" s="2640"/>
      <c r="CO229" s="2640"/>
      <c r="CP229" s="2640"/>
      <c r="CQ229" s="2640"/>
      <c r="CR229" s="2640"/>
      <c r="CS229" s="2640"/>
      <c r="CT229" s="2640"/>
      <c r="CU229" s="2640"/>
      <c r="CV229" s="799"/>
      <c r="CW229" s="2638"/>
      <c r="CX229" s="2638"/>
      <c r="CY229" s="2639"/>
      <c r="CZ229" s="2639"/>
      <c r="DA229" s="2639"/>
      <c r="DB229" s="2639"/>
      <c r="DC229" s="861"/>
      <c r="DD229" s="861"/>
      <c r="DE229" s="861"/>
      <c r="DF229" s="2640"/>
      <c r="DG229" s="2640"/>
      <c r="DH229" s="2640"/>
      <c r="DI229" s="2640"/>
      <c r="DJ229" s="2640"/>
      <c r="DK229" s="2640"/>
      <c r="DL229" s="2640"/>
      <c r="DM229" s="2640"/>
      <c r="DN229" s="2640"/>
      <c r="DO229" s="799"/>
    </row>
    <row r="230" spans="1:119" ht="28.5" customHeight="1" x14ac:dyDescent="0.2">
      <c r="B230" s="2601" t="s">
        <v>1208</v>
      </c>
      <c r="C230" s="2602"/>
      <c r="D230" s="2602"/>
      <c r="E230" s="2603"/>
      <c r="F230" s="2643" t="s">
        <v>1118</v>
      </c>
      <c r="G230" s="2644"/>
      <c r="H230" s="2644"/>
      <c r="I230" s="2644"/>
      <c r="J230" s="2644"/>
      <c r="K230" s="2644"/>
      <c r="L230" s="2644"/>
      <c r="M230" s="2644"/>
      <c r="N230" s="2644"/>
      <c r="O230" s="2644"/>
      <c r="P230" s="2644"/>
      <c r="Q230" s="2644"/>
      <c r="R230" s="2644"/>
      <c r="S230" s="2644"/>
      <c r="T230" s="2644"/>
      <c r="U230" s="2644"/>
      <c r="V230" s="2644"/>
      <c r="W230" s="2645"/>
      <c r="Y230" s="2643" t="s">
        <v>1118</v>
      </c>
      <c r="Z230" s="2644"/>
      <c r="AA230" s="2644"/>
      <c r="AB230" s="2644"/>
      <c r="AC230" s="2644"/>
      <c r="AD230" s="2644"/>
      <c r="AE230" s="2644"/>
      <c r="AF230" s="2644"/>
      <c r="AG230" s="2644"/>
      <c r="AH230" s="2644"/>
      <c r="AI230" s="2644"/>
      <c r="AJ230" s="2644"/>
      <c r="AK230" s="2644"/>
      <c r="AL230" s="2644"/>
      <c r="AM230" s="2644"/>
      <c r="AN230" s="2644"/>
      <c r="AO230" s="2644"/>
      <c r="AP230" s="2645"/>
      <c r="AR230" s="2643" t="s">
        <v>1118</v>
      </c>
      <c r="AS230" s="2644"/>
      <c r="AT230" s="2644"/>
      <c r="AU230" s="2644"/>
      <c r="AV230" s="2644"/>
      <c r="AW230" s="2644"/>
      <c r="AX230" s="2644"/>
      <c r="AY230" s="2644"/>
      <c r="AZ230" s="2644"/>
      <c r="BA230" s="2644"/>
      <c r="BB230" s="2644"/>
      <c r="BC230" s="2644"/>
      <c r="BD230" s="2644"/>
      <c r="BE230" s="2644"/>
      <c r="BF230" s="2644"/>
      <c r="BG230" s="2644"/>
      <c r="BH230" s="2644"/>
      <c r="BI230" s="2645"/>
      <c r="BK230" s="2643" t="s">
        <v>1118</v>
      </c>
      <c r="BL230" s="2644"/>
      <c r="BM230" s="2644"/>
      <c r="BN230" s="2644"/>
      <c r="BO230" s="2644"/>
      <c r="BP230" s="2644"/>
      <c r="BQ230" s="2644"/>
      <c r="BR230" s="2644"/>
      <c r="BS230" s="2644"/>
      <c r="BT230" s="2644"/>
      <c r="BU230" s="2644"/>
      <c r="BV230" s="2644"/>
      <c r="BW230" s="2644"/>
      <c r="BX230" s="2644"/>
      <c r="BY230" s="2644"/>
      <c r="BZ230" s="2644"/>
      <c r="CA230" s="2644"/>
      <c r="CB230" s="2645"/>
      <c r="CD230" s="2597"/>
      <c r="CE230" s="2597"/>
      <c r="CF230" s="2597"/>
      <c r="CG230" s="2597"/>
      <c r="CH230" s="2597"/>
      <c r="CI230" s="2597"/>
      <c r="CJ230" s="2597"/>
      <c r="CK230" s="2597"/>
      <c r="CL230" s="2597"/>
      <c r="CM230" s="2597"/>
      <c r="CN230" s="2597"/>
      <c r="CO230" s="2597"/>
      <c r="CP230" s="2597"/>
      <c r="CQ230" s="2597"/>
      <c r="CR230" s="2597"/>
      <c r="CS230" s="2597"/>
      <c r="CT230" s="2597"/>
      <c r="CU230" s="2597"/>
      <c r="CW230" s="2597"/>
      <c r="CX230" s="2597"/>
      <c r="CY230" s="2597"/>
      <c r="CZ230" s="2597"/>
      <c r="DA230" s="2597"/>
      <c r="DB230" s="2597"/>
      <c r="DC230" s="2597"/>
      <c r="DD230" s="2597"/>
      <c r="DE230" s="2597"/>
      <c r="DF230" s="2597"/>
      <c r="DG230" s="2597"/>
      <c r="DH230" s="2597"/>
      <c r="DI230" s="2597"/>
      <c r="DJ230" s="2597"/>
      <c r="DK230" s="2597"/>
      <c r="DL230" s="2597"/>
      <c r="DM230" s="2597"/>
      <c r="DN230" s="2597"/>
    </row>
    <row r="231" spans="1:119" ht="12.75" customHeight="1" x14ac:dyDescent="0.2">
      <c r="B231" s="2604"/>
      <c r="C231" s="2605"/>
      <c r="D231" s="2605"/>
      <c r="E231" s="2606"/>
      <c r="F231" s="2613" t="str">
        <f>CRONOGRAMA!B101</f>
        <v>20. Talleres de capacitación comunitaria</v>
      </c>
      <c r="G231" s="2614"/>
      <c r="H231" s="885">
        <f>CRONOGRAMA!C101</f>
        <v>0</v>
      </c>
      <c r="I231" s="841">
        <f>+CRONOGRAMA!E101+CRONOGRAMA!I101+CRONOGRAMA!M101</f>
        <v>0</v>
      </c>
      <c r="J231" s="842">
        <v>3</v>
      </c>
      <c r="K231" s="843" t="e">
        <f>J231/I231</f>
        <v>#DIV/0!</v>
      </c>
      <c r="L231" s="1077">
        <f t="shared" ref="L231:L236" si="385">+IF(I231=J231,"x",0)</f>
        <v>0</v>
      </c>
      <c r="M231" s="1078" t="str">
        <f t="shared" ref="M231:M236" si="386">+IF(L231="x",0,IF(J231&gt;0,"x",0))</f>
        <v>x</v>
      </c>
      <c r="N231" s="1079">
        <f t="shared" ref="N231:N236" si="387">+IF(L231="x",0,IF(M231="x",0,"x"))</f>
        <v>0</v>
      </c>
      <c r="O231" s="2615"/>
      <c r="P231" s="2616"/>
      <c r="Q231" s="2616"/>
      <c r="R231" s="2616"/>
      <c r="S231" s="2616"/>
      <c r="T231" s="2616"/>
      <c r="U231" s="2616"/>
      <c r="V231" s="2616"/>
      <c r="W231" s="2617"/>
      <c r="Y231" s="2613" t="str">
        <f>F231</f>
        <v>20. Talleres de capacitación comunitaria</v>
      </c>
      <c r="Z231" s="2614"/>
      <c r="AA231" s="885">
        <f>H231</f>
        <v>0</v>
      </c>
      <c r="AB231" s="841">
        <f>IF((I231-J231)=0,CRONOGRAMA!Q101+CRONOGRAMA!U101+CRONOGRAMA!Y101,CRONOGRAMA!Q101+CRONOGRAMA!U101+CRONOGRAMA!Y101+Seguimiento!I231-Seguimiento!J231)</f>
        <v>-3</v>
      </c>
      <c r="AC231" s="842"/>
      <c r="AD231" s="843">
        <f>AC231/AB231</f>
        <v>0</v>
      </c>
      <c r="AE231" s="1077">
        <f t="shared" ref="AE231:AE236" si="388">+IF(AB231=AC231,"x",0)</f>
        <v>0</v>
      </c>
      <c r="AF231" s="1078">
        <f t="shared" ref="AF231:AF236" si="389">+IF(AE231="x",0,IF(AC231&gt;0,"x",0))</f>
        <v>0</v>
      </c>
      <c r="AG231" s="1079" t="str">
        <f t="shared" ref="AG231:AG236" si="390">+IF(AE231="x",0,IF(AF231="x",0,"x"))</f>
        <v>x</v>
      </c>
      <c r="AH231" s="2615"/>
      <c r="AI231" s="2616"/>
      <c r="AJ231" s="2616"/>
      <c r="AK231" s="2616"/>
      <c r="AL231" s="2616"/>
      <c r="AM231" s="2616"/>
      <c r="AN231" s="2616"/>
      <c r="AO231" s="2616"/>
      <c r="AP231" s="2617"/>
      <c r="AR231" s="2613" t="str">
        <f>Y231</f>
        <v>20. Talleres de capacitación comunitaria</v>
      </c>
      <c r="AS231" s="2614"/>
      <c r="AT231" s="885">
        <f>AA231</f>
        <v>0</v>
      </c>
      <c r="AU231" s="841">
        <f>IF((AB231-AC231)=0,CRONOGRAMA!AC101+CRONOGRAMA!AG101+CRONOGRAMA!AK101,CRONOGRAMA!AC101+CRONOGRAMA!AG101+CRONOGRAMA!AK101+Seguimiento!AB231-Seguimiento!AC231)</f>
        <v>-3</v>
      </c>
      <c r="AV231" s="842"/>
      <c r="AW231" s="843">
        <f>AV231/AU231</f>
        <v>0</v>
      </c>
      <c r="AX231" s="1077">
        <f t="shared" ref="AX231:AX236" si="391">+IF(AU231=AV231,"x",0)</f>
        <v>0</v>
      </c>
      <c r="AY231" s="1078">
        <f t="shared" ref="AY231:AY236" si="392">+IF(AX231="x",0,IF(AV231&gt;0,"x",0))</f>
        <v>0</v>
      </c>
      <c r="AZ231" s="1079" t="str">
        <f t="shared" ref="AZ231:AZ236" si="393">+IF(AX231="x",0,IF(AY231="x",0,"x"))</f>
        <v>x</v>
      </c>
      <c r="BA231" s="2615"/>
      <c r="BB231" s="2616"/>
      <c r="BC231" s="2616"/>
      <c r="BD231" s="2616"/>
      <c r="BE231" s="2616"/>
      <c r="BF231" s="2616"/>
      <c r="BG231" s="2616"/>
      <c r="BH231" s="2616"/>
      <c r="BI231" s="2617"/>
      <c r="BK231" s="2613" t="str">
        <f>AR231</f>
        <v>20. Talleres de capacitación comunitaria</v>
      </c>
      <c r="BL231" s="2614"/>
      <c r="BM231" s="885">
        <f>AT231</f>
        <v>0</v>
      </c>
      <c r="BN231" s="841">
        <f>IF((AU231-AV231)=0,CRONOGRAMA!AO101+CRONOGRAMA!AS101+CRONOGRAMA!AW101,CRONOGRAMA!AO101+CRONOGRAMA!AS101+CRONOGRAMA!AW101+AU231-AV231)</f>
        <v>-3</v>
      </c>
      <c r="BO231" s="842"/>
      <c r="BP231" s="843">
        <f>BO231/BN231</f>
        <v>0</v>
      </c>
      <c r="BQ231" s="1077">
        <f t="shared" ref="BQ231:BQ236" si="394">+IF(BN231=BO231,"x",0)</f>
        <v>0</v>
      </c>
      <c r="BR231" s="1078">
        <f t="shared" ref="BR231:BR236" si="395">+IF(BQ231="x",0,IF(BO231&gt;0,"x",0))</f>
        <v>0</v>
      </c>
      <c r="BS231" s="1079" t="str">
        <f t="shared" ref="BS231:BS236" si="396">+IF(BQ231="x",0,IF(BR231="x",0,"x"))</f>
        <v>x</v>
      </c>
      <c r="BT231" s="2615"/>
      <c r="BU231" s="2616"/>
      <c r="BV231" s="2616"/>
      <c r="BW231" s="2616"/>
      <c r="BX231" s="2616"/>
      <c r="BY231" s="2616"/>
      <c r="BZ231" s="2616"/>
      <c r="CA231" s="2616"/>
      <c r="CB231" s="2617"/>
      <c r="CD231" s="2620"/>
      <c r="CE231" s="2620"/>
      <c r="CF231" s="848"/>
      <c r="CG231" s="848"/>
      <c r="CH231" s="849"/>
      <c r="CI231" s="850"/>
      <c r="CJ231" s="851"/>
      <c r="CK231" s="851"/>
      <c r="CL231" s="851"/>
      <c r="CM231" s="2621"/>
      <c r="CN231" s="2621"/>
      <c r="CO231" s="2621"/>
      <c r="CP231" s="2621"/>
      <c r="CQ231" s="2621"/>
      <c r="CR231" s="2621"/>
      <c r="CS231" s="2621"/>
      <c r="CT231" s="2621"/>
      <c r="CU231" s="2621"/>
      <c r="CW231" s="2620"/>
      <c r="CX231" s="2620"/>
      <c r="CY231" s="848"/>
      <c r="CZ231" s="848"/>
      <c r="DA231" s="849"/>
      <c r="DB231" s="850"/>
      <c r="DC231" s="851"/>
      <c r="DD231" s="851"/>
      <c r="DE231" s="851"/>
      <c r="DF231" s="2621"/>
      <c r="DG231" s="2621"/>
      <c r="DH231" s="2621"/>
      <c r="DI231" s="2621"/>
      <c r="DJ231" s="2621"/>
      <c r="DK231" s="2621"/>
      <c r="DL231" s="2621"/>
      <c r="DM231" s="2621"/>
      <c r="DN231" s="2621"/>
    </row>
    <row r="232" spans="1:119" ht="12.75" customHeight="1" x14ac:dyDescent="0.2">
      <c r="B232" s="2604"/>
      <c r="C232" s="2605"/>
      <c r="D232" s="2605"/>
      <c r="E232" s="2606"/>
      <c r="F232" s="2613" t="str">
        <f>CRONOGRAMA!B102</f>
        <v>21. Registro fílmico</v>
      </c>
      <c r="G232" s="2614"/>
      <c r="H232" s="885">
        <f>CRONOGRAMA!C102</f>
        <v>0</v>
      </c>
      <c r="I232" s="841">
        <f>+CRONOGRAMA!E102+CRONOGRAMA!I102+CRONOGRAMA!M102</f>
        <v>0</v>
      </c>
      <c r="J232" s="868">
        <v>0</v>
      </c>
      <c r="K232" s="843" t="e">
        <f>J232/I232</f>
        <v>#DIV/0!</v>
      </c>
      <c r="L232" s="1077" t="str">
        <f t="shared" si="385"/>
        <v>x</v>
      </c>
      <c r="M232" s="1078">
        <f t="shared" si="386"/>
        <v>0</v>
      </c>
      <c r="N232" s="1079">
        <f t="shared" si="387"/>
        <v>0</v>
      </c>
      <c r="O232" s="2615"/>
      <c r="P232" s="2616"/>
      <c r="Q232" s="2616"/>
      <c r="R232" s="2616"/>
      <c r="S232" s="2616"/>
      <c r="T232" s="2616"/>
      <c r="U232" s="2616"/>
      <c r="V232" s="2616"/>
      <c r="W232" s="2617"/>
      <c r="Y232" s="2613" t="str">
        <f t="shared" ref="Y232:Y236" si="397">F232</f>
        <v>21. Registro fílmico</v>
      </c>
      <c r="Z232" s="2614"/>
      <c r="AA232" s="885">
        <f t="shared" ref="AA232:AA236" si="398">H232</f>
        <v>0</v>
      </c>
      <c r="AB232" s="841">
        <f>IF((I232-J232)=0,CRONOGRAMA!Q102+CRONOGRAMA!U102+CRONOGRAMA!Y102,CRONOGRAMA!Q102+CRONOGRAMA!U102+CRONOGRAMA!Y102+Seguimiento!I232-Seguimiento!J232)</f>
        <v>0</v>
      </c>
      <c r="AC232" s="868"/>
      <c r="AD232" s="843" t="e">
        <f>AC232/AB232</f>
        <v>#DIV/0!</v>
      </c>
      <c r="AE232" s="1077" t="str">
        <f t="shared" si="388"/>
        <v>x</v>
      </c>
      <c r="AF232" s="1078">
        <f t="shared" si="389"/>
        <v>0</v>
      </c>
      <c r="AG232" s="1079">
        <f t="shared" si="390"/>
        <v>0</v>
      </c>
      <c r="AH232" s="2615"/>
      <c r="AI232" s="2616"/>
      <c r="AJ232" s="2616"/>
      <c r="AK232" s="2616"/>
      <c r="AL232" s="2616"/>
      <c r="AM232" s="2616"/>
      <c r="AN232" s="2616"/>
      <c r="AO232" s="2616"/>
      <c r="AP232" s="2617"/>
      <c r="AR232" s="2613" t="str">
        <f t="shared" ref="AR232:AR236" si="399">Y232</f>
        <v>21. Registro fílmico</v>
      </c>
      <c r="AS232" s="2614"/>
      <c r="AT232" s="885">
        <f t="shared" ref="AT232:AT236" si="400">AA232</f>
        <v>0</v>
      </c>
      <c r="AU232" s="841">
        <f>IF((AB232-AC232)=0,CRONOGRAMA!AC102+CRONOGRAMA!AG102+CRONOGRAMA!AK102,CRONOGRAMA!AC102+CRONOGRAMA!AG102+CRONOGRAMA!AK102+Seguimiento!AB232-Seguimiento!AC232)</f>
        <v>0</v>
      </c>
      <c r="AV232" s="868"/>
      <c r="AW232" s="843" t="e">
        <f>AV232/AU232</f>
        <v>#DIV/0!</v>
      </c>
      <c r="AX232" s="1077" t="str">
        <f t="shared" si="391"/>
        <v>x</v>
      </c>
      <c r="AY232" s="1078">
        <f t="shared" si="392"/>
        <v>0</v>
      </c>
      <c r="AZ232" s="1079">
        <f t="shared" si="393"/>
        <v>0</v>
      </c>
      <c r="BA232" s="2615"/>
      <c r="BB232" s="2616"/>
      <c r="BC232" s="2616"/>
      <c r="BD232" s="2616"/>
      <c r="BE232" s="2616"/>
      <c r="BF232" s="2616"/>
      <c r="BG232" s="2616"/>
      <c r="BH232" s="2616"/>
      <c r="BI232" s="2617"/>
      <c r="BK232" s="2613" t="str">
        <f t="shared" ref="BK232:BK236" si="401">AR232</f>
        <v>21. Registro fílmico</v>
      </c>
      <c r="BL232" s="2614"/>
      <c r="BM232" s="885">
        <f t="shared" ref="BM232:BM236" si="402">AT232</f>
        <v>0</v>
      </c>
      <c r="BN232" s="841">
        <f>IF((AU232-AV232)=0,CRONOGRAMA!AO102+CRONOGRAMA!AS102+CRONOGRAMA!AW102,CRONOGRAMA!AO102+CRONOGRAMA!AS102+CRONOGRAMA!AW102+AU232-AV232)</f>
        <v>0</v>
      </c>
      <c r="BO232" s="868"/>
      <c r="BP232" s="843" t="e">
        <f>BO232/BN232</f>
        <v>#DIV/0!</v>
      </c>
      <c r="BQ232" s="1077" t="str">
        <f t="shared" si="394"/>
        <v>x</v>
      </c>
      <c r="BR232" s="1078">
        <f t="shared" si="395"/>
        <v>0</v>
      </c>
      <c r="BS232" s="1079">
        <f t="shared" si="396"/>
        <v>0</v>
      </c>
      <c r="BT232" s="2615"/>
      <c r="BU232" s="2616"/>
      <c r="BV232" s="2616"/>
      <c r="BW232" s="2616"/>
      <c r="BX232" s="2616"/>
      <c r="BY232" s="2616"/>
      <c r="BZ232" s="2616"/>
      <c r="CA232" s="2616"/>
      <c r="CB232" s="2617"/>
      <c r="CD232" s="2620"/>
      <c r="CE232" s="2620"/>
      <c r="CF232" s="848"/>
      <c r="CG232" s="848"/>
      <c r="CH232" s="869"/>
      <c r="CI232" s="850"/>
      <c r="CJ232" s="851"/>
      <c r="CK232" s="851"/>
      <c r="CL232" s="851"/>
      <c r="CM232" s="2621"/>
      <c r="CN232" s="2621"/>
      <c r="CO232" s="2621"/>
      <c r="CP232" s="2621"/>
      <c r="CQ232" s="2621"/>
      <c r="CR232" s="2621"/>
      <c r="CS232" s="2621"/>
      <c r="CT232" s="2621"/>
      <c r="CU232" s="2621"/>
      <c r="CW232" s="2620"/>
      <c r="CX232" s="2620"/>
      <c r="CY232" s="848"/>
      <c r="CZ232" s="848"/>
      <c r="DA232" s="869"/>
      <c r="DB232" s="850"/>
      <c r="DC232" s="851"/>
      <c r="DD232" s="851"/>
      <c r="DE232" s="851"/>
      <c r="DF232" s="2621"/>
      <c r="DG232" s="2621"/>
      <c r="DH232" s="2621"/>
      <c r="DI232" s="2621"/>
      <c r="DJ232" s="2621"/>
      <c r="DK232" s="2621"/>
      <c r="DL232" s="2621"/>
      <c r="DM232" s="2621"/>
      <c r="DN232" s="2621"/>
    </row>
    <row r="233" spans="1:119" ht="12.75" customHeight="1" x14ac:dyDescent="0.2">
      <c r="B233" s="2604"/>
      <c r="C233" s="2605"/>
      <c r="D233" s="2605"/>
      <c r="E233" s="2606"/>
      <c r="F233" s="2613" t="str">
        <f>CRONOGRAMA!B104</f>
        <v>23. Inventario de Vegetación de Bosque Natural</v>
      </c>
      <c r="G233" s="2614"/>
      <c r="H233" s="885">
        <f>CRONOGRAMA!C104</f>
        <v>0</v>
      </c>
      <c r="I233" s="841">
        <f>+CRONOGRAMA!E104+CRONOGRAMA!I104+CRONOGRAMA!M104</f>
        <v>0</v>
      </c>
      <c r="J233" s="868">
        <v>0</v>
      </c>
      <c r="K233" s="843" t="e">
        <f>J233/I233</f>
        <v>#DIV/0!</v>
      </c>
      <c r="L233" s="1077" t="str">
        <f t="shared" si="385"/>
        <v>x</v>
      </c>
      <c r="M233" s="1078">
        <f t="shared" si="386"/>
        <v>0</v>
      </c>
      <c r="N233" s="1079">
        <f t="shared" si="387"/>
        <v>0</v>
      </c>
      <c r="O233" s="886"/>
      <c r="P233" s="886"/>
      <c r="Q233" s="886"/>
      <c r="R233" s="886"/>
      <c r="S233" s="886"/>
      <c r="T233" s="886"/>
      <c r="U233" s="886"/>
      <c r="V233" s="886"/>
      <c r="W233" s="887"/>
      <c r="Y233" s="2613" t="str">
        <f t="shared" si="397"/>
        <v>23. Inventario de Vegetación de Bosque Natural</v>
      </c>
      <c r="Z233" s="2614"/>
      <c r="AA233" s="885">
        <f t="shared" si="398"/>
        <v>0</v>
      </c>
      <c r="AB233" s="841">
        <f>IF((I233-J233)=0,CRONOGRAMA!Q104+CRONOGRAMA!U104+CRONOGRAMA!Y104,CRONOGRAMA!Q104+CRONOGRAMA!U104+CRONOGRAMA!Y104+Seguimiento!I233-Seguimiento!J233)</f>
        <v>0</v>
      </c>
      <c r="AC233" s="868"/>
      <c r="AD233" s="843"/>
      <c r="AE233" s="1077" t="str">
        <f t="shared" si="388"/>
        <v>x</v>
      </c>
      <c r="AF233" s="1078">
        <f t="shared" si="389"/>
        <v>0</v>
      </c>
      <c r="AG233" s="1079">
        <f t="shared" si="390"/>
        <v>0</v>
      </c>
      <c r="AH233" s="886"/>
      <c r="AI233" s="886"/>
      <c r="AJ233" s="886"/>
      <c r="AK233" s="886"/>
      <c r="AL233" s="886"/>
      <c r="AM233" s="886"/>
      <c r="AN233" s="886"/>
      <c r="AO233" s="886"/>
      <c r="AP233" s="887"/>
      <c r="AR233" s="2613" t="str">
        <f t="shared" si="399"/>
        <v>23. Inventario de Vegetación de Bosque Natural</v>
      </c>
      <c r="AS233" s="2614"/>
      <c r="AT233" s="885">
        <f t="shared" si="400"/>
        <v>0</v>
      </c>
      <c r="AU233" s="841">
        <f>IF((AB233-AC233)=0,CRONOGRAMA!AC104+CRONOGRAMA!AG104+CRONOGRAMA!AK104,CRONOGRAMA!AC104+CRONOGRAMA!AG104+CRONOGRAMA!AK104+Seguimiento!AB233-Seguimiento!AC233)</f>
        <v>0</v>
      </c>
      <c r="AV233" s="868"/>
      <c r="AW233" s="843" t="e">
        <f>AV233/AU233</f>
        <v>#DIV/0!</v>
      </c>
      <c r="AX233" s="1077" t="str">
        <f t="shared" si="391"/>
        <v>x</v>
      </c>
      <c r="AY233" s="1078">
        <f t="shared" si="392"/>
        <v>0</v>
      </c>
      <c r="AZ233" s="1079">
        <f t="shared" si="393"/>
        <v>0</v>
      </c>
      <c r="BA233" s="886"/>
      <c r="BB233" s="886"/>
      <c r="BC233" s="886"/>
      <c r="BD233" s="886"/>
      <c r="BE233" s="886"/>
      <c r="BF233" s="886"/>
      <c r="BG233" s="886"/>
      <c r="BH233" s="886"/>
      <c r="BI233" s="887"/>
      <c r="BK233" s="2613" t="str">
        <f t="shared" si="401"/>
        <v>23. Inventario de Vegetación de Bosque Natural</v>
      </c>
      <c r="BL233" s="2614"/>
      <c r="BM233" s="885">
        <f t="shared" si="402"/>
        <v>0</v>
      </c>
      <c r="BN233" s="841">
        <f>IF((AU233-AV233)=0,CRONOGRAMA!AO104+CRONOGRAMA!AS104+CRONOGRAMA!AW104,CRONOGRAMA!AO104+CRONOGRAMA!AS104+CRONOGRAMA!AW104+AU233-AV233)</f>
        <v>0</v>
      </c>
      <c r="BO233" s="868"/>
      <c r="BP233" s="843" t="e">
        <f>BO233/BN233</f>
        <v>#DIV/0!</v>
      </c>
      <c r="BQ233" s="1077" t="str">
        <f t="shared" si="394"/>
        <v>x</v>
      </c>
      <c r="BR233" s="1078">
        <f t="shared" si="395"/>
        <v>0</v>
      </c>
      <c r="BS233" s="1079">
        <f t="shared" si="396"/>
        <v>0</v>
      </c>
      <c r="BT233" s="886"/>
      <c r="BU233" s="886"/>
      <c r="BV233" s="886"/>
      <c r="BW233" s="886"/>
      <c r="BX233" s="886"/>
      <c r="BY233" s="886"/>
      <c r="BZ233" s="886"/>
      <c r="CA233" s="886"/>
      <c r="CB233" s="887"/>
      <c r="CD233" s="2620"/>
      <c r="CE233" s="2620"/>
      <c r="CF233" s="848"/>
      <c r="CG233" s="848"/>
      <c r="CH233" s="869"/>
      <c r="CI233" s="850"/>
      <c r="CJ233" s="851"/>
      <c r="CK233" s="851"/>
      <c r="CL233" s="851"/>
      <c r="CM233" s="888"/>
      <c r="CN233" s="888"/>
      <c r="CO233" s="888"/>
      <c r="CP233" s="888"/>
      <c r="CQ233" s="888"/>
      <c r="CR233" s="888"/>
      <c r="CS233" s="888"/>
      <c r="CT233" s="888"/>
      <c r="CU233" s="888"/>
      <c r="CW233" s="2620"/>
      <c r="CX233" s="2620"/>
      <c r="CY233" s="848"/>
      <c r="CZ233" s="848"/>
      <c r="DA233" s="869"/>
      <c r="DB233" s="850"/>
      <c r="DC233" s="851"/>
      <c r="DD233" s="851"/>
      <c r="DE233" s="851"/>
      <c r="DF233" s="888"/>
      <c r="DG233" s="888"/>
      <c r="DH233" s="888"/>
      <c r="DI233" s="888"/>
      <c r="DJ233" s="888"/>
      <c r="DK233" s="888"/>
      <c r="DL233" s="888"/>
      <c r="DM233" s="888"/>
      <c r="DN233" s="888"/>
    </row>
    <row r="234" spans="1:119" ht="12.75" customHeight="1" x14ac:dyDescent="0.2">
      <c r="B234" s="2604"/>
      <c r="C234" s="2605"/>
      <c r="D234" s="2605"/>
      <c r="E234" s="2606"/>
      <c r="F234" s="2613" t="str">
        <f>CRONOGRAMA!B105</f>
        <v>24. Diseño y muestreo de parcelas</v>
      </c>
      <c r="G234" s="2614"/>
      <c r="H234" s="885">
        <f>CRONOGRAMA!C105</f>
        <v>0</v>
      </c>
      <c r="I234" s="841">
        <f>+CRONOGRAMA!E105+CRONOGRAMA!I105+CRONOGRAMA!M105</f>
        <v>0</v>
      </c>
      <c r="J234" s="868">
        <v>0</v>
      </c>
      <c r="K234" s="843" t="e">
        <f t="shared" ref="K234:K236" si="403">J234/I234</f>
        <v>#DIV/0!</v>
      </c>
      <c r="L234" s="1077" t="str">
        <f t="shared" si="385"/>
        <v>x</v>
      </c>
      <c r="M234" s="1078">
        <f t="shared" si="386"/>
        <v>0</v>
      </c>
      <c r="N234" s="1079">
        <f t="shared" si="387"/>
        <v>0</v>
      </c>
      <c r="O234" s="2615"/>
      <c r="P234" s="2616"/>
      <c r="Q234" s="2616"/>
      <c r="R234" s="2616"/>
      <c r="S234" s="2616"/>
      <c r="T234" s="2616"/>
      <c r="U234" s="2616"/>
      <c r="V234" s="2616"/>
      <c r="W234" s="2617"/>
      <c r="Y234" s="2613" t="str">
        <f t="shared" si="397"/>
        <v>24. Diseño y muestreo de parcelas</v>
      </c>
      <c r="Z234" s="2614"/>
      <c r="AA234" s="885">
        <f t="shared" si="398"/>
        <v>0</v>
      </c>
      <c r="AB234" s="841">
        <f>IF((I234-J234)=0,CRONOGRAMA!Q105+CRONOGRAMA!U105+CRONOGRAMA!Y105,CRONOGRAMA!Q105+CRONOGRAMA!U105+CRONOGRAMA!Y105+Seguimiento!I234-Seguimiento!J234)</f>
        <v>0</v>
      </c>
      <c r="AC234" s="868"/>
      <c r="AD234" s="843" t="e">
        <f t="shared" ref="AD234:AD236" si="404">AC234/AB234</f>
        <v>#DIV/0!</v>
      </c>
      <c r="AE234" s="1077" t="str">
        <f t="shared" si="388"/>
        <v>x</v>
      </c>
      <c r="AF234" s="1078">
        <f t="shared" si="389"/>
        <v>0</v>
      </c>
      <c r="AG234" s="1079">
        <f t="shared" si="390"/>
        <v>0</v>
      </c>
      <c r="AH234" s="2615"/>
      <c r="AI234" s="2616"/>
      <c r="AJ234" s="2616"/>
      <c r="AK234" s="2616"/>
      <c r="AL234" s="2616"/>
      <c r="AM234" s="2616"/>
      <c r="AN234" s="2616"/>
      <c r="AO234" s="2616"/>
      <c r="AP234" s="2617"/>
      <c r="AR234" s="2613" t="str">
        <f t="shared" si="399"/>
        <v>24. Diseño y muestreo de parcelas</v>
      </c>
      <c r="AS234" s="2614"/>
      <c r="AT234" s="885">
        <f t="shared" si="400"/>
        <v>0</v>
      </c>
      <c r="AU234" s="841">
        <f>IF((AB234-AC234)=0,CRONOGRAMA!AC105+CRONOGRAMA!AG105+CRONOGRAMA!AK105,CRONOGRAMA!AC105+CRONOGRAMA!AG105+CRONOGRAMA!AK105+Seguimiento!AB234-Seguimiento!AC234)</f>
        <v>0</v>
      </c>
      <c r="AV234" s="868"/>
      <c r="AW234" s="843" t="e">
        <f t="shared" ref="AW234:AW236" si="405">AV234/AU234</f>
        <v>#DIV/0!</v>
      </c>
      <c r="AX234" s="1077" t="str">
        <f t="shared" si="391"/>
        <v>x</v>
      </c>
      <c r="AY234" s="1078">
        <f t="shared" si="392"/>
        <v>0</v>
      </c>
      <c r="AZ234" s="1079">
        <f t="shared" si="393"/>
        <v>0</v>
      </c>
      <c r="BA234" s="2615"/>
      <c r="BB234" s="2616"/>
      <c r="BC234" s="2616"/>
      <c r="BD234" s="2616"/>
      <c r="BE234" s="2616"/>
      <c r="BF234" s="2616"/>
      <c r="BG234" s="2616"/>
      <c r="BH234" s="2616"/>
      <c r="BI234" s="2617"/>
      <c r="BK234" s="2613" t="str">
        <f t="shared" si="401"/>
        <v>24. Diseño y muestreo de parcelas</v>
      </c>
      <c r="BL234" s="2614"/>
      <c r="BM234" s="885">
        <f t="shared" si="402"/>
        <v>0</v>
      </c>
      <c r="BN234" s="841">
        <f>IF((AU234-AV234)=0,CRONOGRAMA!AO105+CRONOGRAMA!AS105+CRONOGRAMA!AW105,CRONOGRAMA!AO105+CRONOGRAMA!AS105+CRONOGRAMA!AW105+AU234-AV234)</f>
        <v>0</v>
      </c>
      <c r="BO234" s="868"/>
      <c r="BP234" s="843" t="e">
        <f t="shared" ref="BP234:BP236" si="406">BO234/BN234</f>
        <v>#DIV/0!</v>
      </c>
      <c r="BQ234" s="1077" t="str">
        <f t="shared" si="394"/>
        <v>x</v>
      </c>
      <c r="BR234" s="1078">
        <f t="shared" si="395"/>
        <v>0</v>
      </c>
      <c r="BS234" s="1079">
        <f t="shared" si="396"/>
        <v>0</v>
      </c>
      <c r="BT234" s="2615"/>
      <c r="BU234" s="2616"/>
      <c r="BV234" s="2616"/>
      <c r="BW234" s="2616"/>
      <c r="BX234" s="2616"/>
      <c r="BY234" s="2616"/>
      <c r="BZ234" s="2616"/>
      <c r="CA234" s="2616"/>
      <c r="CB234" s="2617"/>
      <c r="CD234" s="2620"/>
      <c r="CE234" s="2620"/>
      <c r="CF234" s="848"/>
      <c r="CG234" s="848"/>
      <c r="CH234" s="869"/>
      <c r="CI234" s="850"/>
      <c r="CJ234" s="851"/>
      <c r="CK234" s="851"/>
      <c r="CL234" s="851"/>
      <c r="CM234" s="2621"/>
      <c r="CN234" s="2621"/>
      <c r="CO234" s="2621"/>
      <c r="CP234" s="2621"/>
      <c r="CQ234" s="2621"/>
      <c r="CR234" s="2621"/>
      <c r="CS234" s="2621"/>
      <c r="CT234" s="2621"/>
      <c r="CU234" s="2621"/>
      <c r="CW234" s="2620"/>
      <c r="CX234" s="2620"/>
      <c r="CY234" s="848"/>
      <c r="CZ234" s="848"/>
      <c r="DA234" s="869"/>
      <c r="DB234" s="850"/>
      <c r="DC234" s="851"/>
      <c r="DD234" s="851"/>
      <c r="DE234" s="851"/>
      <c r="DF234" s="2621"/>
      <c r="DG234" s="2621"/>
      <c r="DH234" s="2621"/>
      <c r="DI234" s="2621"/>
      <c r="DJ234" s="2621"/>
      <c r="DK234" s="2621"/>
      <c r="DL234" s="2621"/>
      <c r="DM234" s="2621"/>
      <c r="DN234" s="2621"/>
    </row>
    <row r="235" spans="1:119" ht="12.75" customHeight="1" x14ac:dyDescent="0.2">
      <c r="B235" s="2604"/>
      <c r="C235" s="2605"/>
      <c r="D235" s="2605"/>
      <c r="E235" s="2606"/>
      <c r="F235" s="2613" t="str">
        <f>CRONOGRAMA!B106</f>
        <v>25. Análisis y publicación de resultados</v>
      </c>
      <c r="G235" s="2614"/>
      <c r="H235" s="885" t="str">
        <f>CRONOGRAMA!C106</f>
        <v>Estrategia</v>
      </c>
      <c r="I235" s="841">
        <f>+CRONOGRAMA!E106+CRONOGRAMA!I106+CRONOGRAMA!M106</f>
        <v>0</v>
      </c>
      <c r="J235" s="868">
        <v>0</v>
      </c>
      <c r="K235" s="843" t="e">
        <f t="shared" si="403"/>
        <v>#DIV/0!</v>
      </c>
      <c r="L235" s="1077" t="str">
        <f t="shared" si="385"/>
        <v>x</v>
      </c>
      <c r="M235" s="1078">
        <f t="shared" si="386"/>
        <v>0</v>
      </c>
      <c r="N235" s="1079">
        <f t="shared" si="387"/>
        <v>0</v>
      </c>
      <c r="O235" s="2615"/>
      <c r="P235" s="2616"/>
      <c r="Q235" s="2616"/>
      <c r="R235" s="2616"/>
      <c r="S235" s="2616"/>
      <c r="T235" s="2616"/>
      <c r="U235" s="2616"/>
      <c r="V235" s="2616"/>
      <c r="W235" s="2617"/>
      <c r="Y235" s="2613" t="str">
        <f t="shared" si="397"/>
        <v>25. Análisis y publicación de resultados</v>
      </c>
      <c r="Z235" s="2614"/>
      <c r="AA235" s="885" t="str">
        <f t="shared" si="398"/>
        <v>Estrategia</v>
      </c>
      <c r="AB235" s="841">
        <f>IF((I235-J235)=0,CRONOGRAMA!Q106+CRONOGRAMA!U106+CRONOGRAMA!Y106,CRONOGRAMA!Q106+CRONOGRAMA!U106+CRONOGRAMA!Y106+Seguimiento!I235-Seguimiento!J235)</f>
        <v>0</v>
      </c>
      <c r="AC235" s="868"/>
      <c r="AD235" s="843" t="e">
        <f t="shared" si="404"/>
        <v>#DIV/0!</v>
      </c>
      <c r="AE235" s="1077" t="str">
        <f t="shared" si="388"/>
        <v>x</v>
      </c>
      <c r="AF235" s="1078">
        <f t="shared" si="389"/>
        <v>0</v>
      </c>
      <c r="AG235" s="1079">
        <f t="shared" si="390"/>
        <v>0</v>
      </c>
      <c r="AH235" s="2615"/>
      <c r="AI235" s="2616"/>
      <c r="AJ235" s="2616"/>
      <c r="AK235" s="2616"/>
      <c r="AL235" s="2616"/>
      <c r="AM235" s="2616"/>
      <c r="AN235" s="2616"/>
      <c r="AO235" s="2616"/>
      <c r="AP235" s="2617"/>
      <c r="AR235" s="2613" t="str">
        <f t="shared" si="399"/>
        <v>25. Análisis y publicación de resultados</v>
      </c>
      <c r="AS235" s="2614"/>
      <c r="AT235" s="885" t="str">
        <f t="shared" si="400"/>
        <v>Estrategia</v>
      </c>
      <c r="AU235" s="841">
        <f>IF((AB235-AC235)=0,CRONOGRAMA!AC106+CRONOGRAMA!AG106+CRONOGRAMA!AK106,CRONOGRAMA!AC106+CRONOGRAMA!AG106+CRONOGRAMA!AK106+Seguimiento!AB235-Seguimiento!AC235)</f>
        <v>0</v>
      </c>
      <c r="AV235" s="868"/>
      <c r="AW235" s="843" t="e">
        <f t="shared" si="405"/>
        <v>#DIV/0!</v>
      </c>
      <c r="AX235" s="1077" t="str">
        <f t="shared" si="391"/>
        <v>x</v>
      </c>
      <c r="AY235" s="1078">
        <f t="shared" si="392"/>
        <v>0</v>
      </c>
      <c r="AZ235" s="1079">
        <f t="shared" si="393"/>
        <v>0</v>
      </c>
      <c r="BA235" s="2615"/>
      <c r="BB235" s="2616"/>
      <c r="BC235" s="2616"/>
      <c r="BD235" s="2616"/>
      <c r="BE235" s="2616"/>
      <c r="BF235" s="2616"/>
      <c r="BG235" s="2616"/>
      <c r="BH235" s="2616"/>
      <c r="BI235" s="2617"/>
      <c r="BK235" s="2613" t="str">
        <f t="shared" si="401"/>
        <v>25. Análisis y publicación de resultados</v>
      </c>
      <c r="BL235" s="2614"/>
      <c r="BM235" s="885" t="str">
        <f t="shared" si="402"/>
        <v>Estrategia</v>
      </c>
      <c r="BN235" s="841">
        <f>IF((AU235-AV235)=0,CRONOGRAMA!AO106+CRONOGRAMA!AS106+CRONOGRAMA!AW106,CRONOGRAMA!AO106+CRONOGRAMA!AS106+CRONOGRAMA!AW106+AU235-AV235)</f>
        <v>0</v>
      </c>
      <c r="BO235" s="868"/>
      <c r="BP235" s="843" t="e">
        <f t="shared" si="406"/>
        <v>#DIV/0!</v>
      </c>
      <c r="BQ235" s="1077" t="str">
        <f t="shared" si="394"/>
        <v>x</v>
      </c>
      <c r="BR235" s="1078">
        <f t="shared" si="395"/>
        <v>0</v>
      </c>
      <c r="BS235" s="1079">
        <f t="shared" si="396"/>
        <v>0</v>
      </c>
      <c r="BT235" s="2615"/>
      <c r="BU235" s="2616"/>
      <c r="BV235" s="2616"/>
      <c r="BW235" s="2616"/>
      <c r="BX235" s="2616"/>
      <c r="BY235" s="2616"/>
      <c r="BZ235" s="2616"/>
      <c r="CA235" s="2616"/>
      <c r="CB235" s="2617"/>
      <c r="CD235" s="2620"/>
      <c r="CE235" s="2620"/>
      <c r="CF235" s="848"/>
      <c r="CG235" s="848"/>
      <c r="CH235" s="869"/>
      <c r="CI235" s="850"/>
      <c r="CJ235" s="851"/>
      <c r="CK235" s="851"/>
      <c r="CL235" s="851"/>
      <c r="CM235" s="2621"/>
      <c r="CN235" s="2621"/>
      <c r="CO235" s="2621"/>
      <c r="CP235" s="2621"/>
      <c r="CQ235" s="2621"/>
      <c r="CR235" s="2621"/>
      <c r="CS235" s="2621"/>
      <c r="CT235" s="2621"/>
      <c r="CU235" s="2621"/>
      <c r="CW235" s="2620"/>
      <c r="CX235" s="2620"/>
      <c r="CY235" s="848"/>
      <c r="CZ235" s="848"/>
      <c r="DA235" s="869"/>
      <c r="DB235" s="850"/>
      <c r="DC235" s="851"/>
      <c r="DD235" s="851"/>
      <c r="DE235" s="851"/>
      <c r="DF235" s="2621"/>
      <c r="DG235" s="2621"/>
      <c r="DH235" s="2621"/>
      <c r="DI235" s="2621"/>
      <c r="DJ235" s="2621"/>
      <c r="DK235" s="2621"/>
      <c r="DL235" s="2621"/>
      <c r="DM235" s="2621"/>
      <c r="DN235" s="2621"/>
    </row>
    <row r="236" spans="1:119" ht="27.75" customHeight="1" thickBot="1" x14ac:dyDescent="0.25">
      <c r="B236" s="2604"/>
      <c r="C236" s="2605"/>
      <c r="D236" s="2605"/>
      <c r="E236" s="2606"/>
      <c r="F236" s="2630" t="str">
        <f>CRONOGRAMA!B107</f>
        <v xml:space="preserve">26. Visitas de asistencia técnica </v>
      </c>
      <c r="G236" s="2631"/>
      <c r="H236" s="885" t="str">
        <f>CRONOGRAMA!C107</f>
        <v>Meses</v>
      </c>
      <c r="I236" s="841">
        <f>+CRONOGRAMA!E107+CRONOGRAMA!I107+CRONOGRAMA!M107</f>
        <v>0</v>
      </c>
      <c r="J236" s="868">
        <v>0</v>
      </c>
      <c r="K236" s="843" t="e">
        <f t="shared" si="403"/>
        <v>#DIV/0!</v>
      </c>
      <c r="L236" s="1080" t="str">
        <f t="shared" si="385"/>
        <v>x</v>
      </c>
      <c r="M236" s="1081">
        <f t="shared" si="386"/>
        <v>0</v>
      </c>
      <c r="N236" s="1082">
        <f t="shared" si="387"/>
        <v>0</v>
      </c>
      <c r="O236" s="2632"/>
      <c r="P236" s="2633"/>
      <c r="Q236" s="2633"/>
      <c r="R236" s="2633"/>
      <c r="S236" s="2633"/>
      <c r="T236" s="2633"/>
      <c r="U236" s="2633"/>
      <c r="V236" s="2633"/>
      <c r="W236" s="2634"/>
      <c r="Y236" s="2630" t="str">
        <f t="shared" si="397"/>
        <v xml:space="preserve">26. Visitas de asistencia técnica </v>
      </c>
      <c r="Z236" s="2631"/>
      <c r="AA236" s="885" t="str">
        <f t="shared" si="398"/>
        <v>Meses</v>
      </c>
      <c r="AB236" s="841">
        <f>IF((I236-J236)=0,CRONOGRAMA!Q107+CRONOGRAMA!U107+CRONOGRAMA!Y107,CRONOGRAMA!Q107+CRONOGRAMA!U107+CRONOGRAMA!Y107+Seguimiento!I236-Seguimiento!J236)</f>
        <v>0</v>
      </c>
      <c r="AC236" s="868"/>
      <c r="AD236" s="843" t="e">
        <f t="shared" si="404"/>
        <v>#DIV/0!</v>
      </c>
      <c r="AE236" s="1080" t="str">
        <f t="shared" si="388"/>
        <v>x</v>
      </c>
      <c r="AF236" s="1081">
        <f t="shared" si="389"/>
        <v>0</v>
      </c>
      <c r="AG236" s="1082">
        <f t="shared" si="390"/>
        <v>0</v>
      </c>
      <c r="AH236" s="2632"/>
      <c r="AI236" s="2633"/>
      <c r="AJ236" s="2633"/>
      <c r="AK236" s="2633"/>
      <c r="AL236" s="2633"/>
      <c r="AM236" s="2633"/>
      <c r="AN236" s="2633"/>
      <c r="AO236" s="2633"/>
      <c r="AP236" s="2634"/>
      <c r="AR236" s="2630" t="str">
        <f t="shared" si="399"/>
        <v xml:space="preserve">26. Visitas de asistencia técnica </v>
      </c>
      <c r="AS236" s="2631"/>
      <c r="AT236" s="885" t="str">
        <f t="shared" si="400"/>
        <v>Meses</v>
      </c>
      <c r="AU236" s="841">
        <f>IF((AB236-AC236)=0,CRONOGRAMA!AC107+CRONOGRAMA!AG107+CRONOGRAMA!AK107,CRONOGRAMA!AC107+CRONOGRAMA!AG107+CRONOGRAMA!AK107+Seguimiento!AB236-Seguimiento!AC236)</f>
        <v>0</v>
      </c>
      <c r="AV236" s="868"/>
      <c r="AW236" s="843" t="e">
        <f t="shared" si="405"/>
        <v>#DIV/0!</v>
      </c>
      <c r="AX236" s="1080" t="str">
        <f t="shared" si="391"/>
        <v>x</v>
      </c>
      <c r="AY236" s="1081">
        <f t="shared" si="392"/>
        <v>0</v>
      </c>
      <c r="AZ236" s="1082">
        <f t="shared" si="393"/>
        <v>0</v>
      </c>
      <c r="BA236" s="2632"/>
      <c r="BB236" s="2633"/>
      <c r="BC236" s="2633"/>
      <c r="BD236" s="2633"/>
      <c r="BE236" s="2633"/>
      <c r="BF236" s="2633"/>
      <c r="BG236" s="2633"/>
      <c r="BH236" s="2633"/>
      <c r="BI236" s="2634"/>
      <c r="BK236" s="2630" t="str">
        <f t="shared" si="401"/>
        <v xml:space="preserve">26. Visitas de asistencia técnica </v>
      </c>
      <c r="BL236" s="2631"/>
      <c r="BM236" s="885" t="str">
        <f t="shared" si="402"/>
        <v>Meses</v>
      </c>
      <c r="BN236" s="841">
        <f>IF((AU236-AV236)=0,CRONOGRAMA!AO107+CRONOGRAMA!AS107+CRONOGRAMA!AW107,CRONOGRAMA!AO107+CRONOGRAMA!AS107+CRONOGRAMA!AW107+AU236-AV236)</f>
        <v>0</v>
      </c>
      <c r="BO236" s="868"/>
      <c r="BP236" s="843" t="e">
        <f t="shared" si="406"/>
        <v>#DIV/0!</v>
      </c>
      <c r="BQ236" s="1080" t="str">
        <f t="shared" si="394"/>
        <v>x</v>
      </c>
      <c r="BR236" s="1081">
        <f t="shared" si="395"/>
        <v>0</v>
      </c>
      <c r="BS236" s="1082">
        <f t="shared" si="396"/>
        <v>0</v>
      </c>
      <c r="BT236" s="2632"/>
      <c r="BU236" s="2633"/>
      <c r="BV236" s="2633"/>
      <c r="BW236" s="2633"/>
      <c r="BX236" s="2633"/>
      <c r="BY236" s="2633"/>
      <c r="BZ236" s="2633"/>
      <c r="CA236" s="2633"/>
      <c r="CB236" s="2634"/>
      <c r="CD236" s="2620"/>
      <c r="CE236" s="2620"/>
      <c r="CF236" s="848"/>
      <c r="CG236" s="848"/>
      <c r="CH236" s="869"/>
      <c r="CI236" s="850"/>
      <c r="CJ236" s="851"/>
      <c r="CK236" s="851"/>
      <c r="CL236" s="851"/>
      <c r="CM236" s="2621"/>
      <c r="CN236" s="2621"/>
      <c r="CO236" s="2621"/>
      <c r="CP236" s="2621"/>
      <c r="CQ236" s="2621"/>
      <c r="CR236" s="2621"/>
      <c r="CS236" s="2621"/>
      <c r="CT236" s="2621"/>
      <c r="CU236" s="2621"/>
      <c r="CW236" s="2620"/>
      <c r="CX236" s="2620"/>
      <c r="CY236" s="848"/>
      <c r="CZ236" s="848"/>
      <c r="DA236" s="869"/>
      <c r="DB236" s="850"/>
      <c r="DC236" s="851"/>
      <c r="DD236" s="851"/>
      <c r="DE236" s="851"/>
      <c r="DF236" s="2621"/>
      <c r="DG236" s="2621"/>
      <c r="DH236" s="2621"/>
      <c r="DI236" s="2621"/>
      <c r="DJ236" s="2621"/>
      <c r="DK236" s="2621"/>
      <c r="DL236" s="2621"/>
      <c r="DM236" s="2621"/>
      <c r="DN236" s="2621"/>
    </row>
    <row r="237" spans="1:119" ht="28.5" customHeight="1" thickTop="1" thickBot="1" x14ac:dyDescent="0.25">
      <c r="B237" s="2607"/>
      <c r="C237" s="2608"/>
      <c r="D237" s="2608"/>
      <c r="E237" s="2609"/>
      <c r="F237" s="2641" t="s">
        <v>1116</v>
      </c>
      <c r="G237" s="2642"/>
      <c r="H237" s="2625" t="str">
        <f>+F230</f>
        <v>SEGUIMIENTO, DIVULGACIÓN Y CAPACITACIÓN</v>
      </c>
      <c r="I237" s="2674"/>
      <c r="J237" s="2674"/>
      <c r="K237" s="2675"/>
      <c r="L237" s="858">
        <f>K262/N262</f>
        <v>0.83333333333333337</v>
      </c>
      <c r="M237" s="859">
        <f>L262/N262</f>
        <v>0.16666666666666666</v>
      </c>
      <c r="N237" s="860">
        <f>M262/N262</f>
        <v>0</v>
      </c>
      <c r="O237" s="2627"/>
      <c r="P237" s="2628"/>
      <c r="Q237" s="2628"/>
      <c r="R237" s="2628"/>
      <c r="S237" s="2628"/>
      <c r="T237" s="2628"/>
      <c r="U237" s="2628"/>
      <c r="V237" s="2628"/>
      <c r="W237" s="2629"/>
      <c r="Y237" s="2641" t="s">
        <v>1116</v>
      </c>
      <c r="Z237" s="2642"/>
      <c r="AA237" s="2625" t="str">
        <f>+Y230</f>
        <v>SEGUIMIENTO, DIVULGACIÓN Y CAPACITACIÓN</v>
      </c>
      <c r="AB237" s="2674"/>
      <c r="AC237" s="2674"/>
      <c r="AD237" s="2675"/>
      <c r="AE237" s="858">
        <f>AD262/AG262</f>
        <v>0.83333333333333337</v>
      </c>
      <c r="AF237" s="859">
        <f>AE262/AG262</f>
        <v>0</v>
      </c>
      <c r="AG237" s="860">
        <f>AF262/AG262</f>
        <v>0.16666666666666666</v>
      </c>
      <c r="AH237" s="2627"/>
      <c r="AI237" s="2628"/>
      <c r="AJ237" s="2628"/>
      <c r="AK237" s="2628"/>
      <c r="AL237" s="2628"/>
      <c r="AM237" s="2628"/>
      <c r="AN237" s="2628"/>
      <c r="AO237" s="2628"/>
      <c r="AP237" s="2629"/>
      <c r="AR237" s="2641" t="s">
        <v>1116</v>
      </c>
      <c r="AS237" s="2642"/>
      <c r="AT237" s="2625" t="str">
        <f>+AR230</f>
        <v>SEGUIMIENTO, DIVULGACIÓN Y CAPACITACIÓN</v>
      </c>
      <c r="AU237" s="2674"/>
      <c r="AV237" s="2674"/>
      <c r="AW237" s="2675"/>
      <c r="AX237" s="858">
        <f>AW262/AZ262</f>
        <v>0.83333333333333337</v>
      </c>
      <c r="AY237" s="859">
        <f>AX262/AZ262</f>
        <v>0</v>
      </c>
      <c r="AZ237" s="860">
        <f>AY262/AZ262</f>
        <v>0.16666666666666666</v>
      </c>
      <c r="BA237" s="2627"/>
      <c r="BB237" s="2628"/>
      <c r="BC237" s="2628"/>
      <c r="BD237" s="2628"/>
      <c r="BE237" s="2628"/>
      <c r="BF237" s="2628"/>
      <c r="BG237" s="2628"/>
      <c r="BH237" s="2628"/>
      <c r="BI237" s="2629"/>
      <c r="BK237" s="2641" t="s">
        <v>1116</v>
      </c>
      <c r="BL237" s="2642"/>
      <c r="BM237" s="2625" t="str">
        <f>+BK230</f>
        <v>SEGUIMIENTO, DIVULGACIÓN Y CAPACITACIÓN</v>
      </c>
      <c r="BN237" s="2674"/>
      <c r="BO237" s="2674"/>
      <c r="BP237" s="2675"/>
      <c r="BQ237" s="858">
        <f>BP262/BS262</f>
        <v>0.83333333333333337</v>
      </c>
      <c r="BR237" s="859">
        <f>BQ262/BS262</f>
        <v>0</v>
      </c>
      <c r="BS237" s="860">
        <f>BR262/BS262</f>
        <v>0.16666666666666666</v>
      </c>
      <c r="BT237" s="2627"/>
      <c r="BU237" s="2628"/>
      <c r="BV237" s="2628"/>
      <c r="BW237" s="2628"/>
      <c r="BX237" s="2628"/>
      <c r="BY237" s="2628"/>
      <c r="BZ237" s="2628"/>
      <c r="CA237" s="2628"/>
      <c r="CB237" s="2629"/>
      <c r="CD237" s="2638"/>
      <c r="CE237" s="2638"/>
      <c r="CF237" s="2639"/>
      <c r="CG237" s="2639"/>
      <c r="CH237" s="2639"/>
      <c r="CI237" s="2639"/>
      <c r="CJ237" s="861"/>
      <c r="CK237" s="861"/>
      <c r="CL237" s="861"/>
      <c r="CM237" s="2640"/>
      <c r="CN237" s="2640"/>
      <c r="CO237" s="2640"/>
      <c r="CP237" s="2640"/>
      <c r="CQ237" s="2640"/>
      <c r="CR237" s="2640"/>
      <c r="CS237" s="2640"/>
      <c r="CT237" s="2640"/>
      <c r="CU237" s="2640"/>
      <c r="CW237" s="2638"/>
      <c r="CX237" s="2638"/>
      <c r="CY237" s="2639"/>
      <c r="CZ237" s="2639"/>
      <c r="DA237" s="2639"/>
      <c r="DB237" s="2639"/>
      <c r="DC237" s="861"/>
      <c r="DD237" s="861"/>
      <c r="DE237" s="861"/>
      <c r="DF237" s="2640"/>
      <c r="DG237" s="2640"/>
      <c r="DH237" s="2640"/>
      <c r="DI237" s="2640"/>
      <c r="DJ237" s="2640"/>
      <c r="DK237" s="2640"/>
      <c r="DL237" s="2640"/>
      <c r="DM237" s="2640"/>
      <c r="DN237" s="2640"/>
    </row>
    <row r="238" spans="1:119" ht="5.25" customHeight="1" thickBot="1" x14ac:dyDescent="0.25"/>
    <row r="239" spans="1:119" ht="30.75" customHeight="1" thickBot="1" x14ac:dyDescent="0.25">
      <c r="B239" s="2671"/>
      <c r="C239" s="2672"/>
      <c r="D239" s="2672"/>
      <c r="E239" s="2672"/>
      <c r="F239" s="2673" t="s">
        <v>1120</v>
      </c>
      <c r="G239" s="2673"/>
      <c r="H239" s="2673"/>
      <c r="I239" s="2673"/>
      <c r="J239" s="889"/>
      <c r="K239" s="890"/>
      <c r="L239" s="874">
        <f>K263/N263</f>
        <v>0.9726027397260274</v>
      </c>
      <c r="M239" s="891">
        <f>L263/N263</f>
        <v>2.7397260273972601E-2</v>
      </c>
      <c r="N239" s="892">
        <f>M263/N263</f>
        <v>0</v>
      </c>
      <c r="O239" s="2664"/>
      <c r="P239" s="2665"/>
      <c r="Q239" s="2665"/>
      <c r="R239" s="2665"/>
      <c r="S239" s="2665"/>
      <c r="T239" s="2665"/>
      <c r="U239" s="2665"/>
      <c r="V239" s="2665"/>
      <c r="W239" s="2666"/>
      <c r="Y239" s="2673" t="s">
        <v>1120</v>
      </c>
      <c r="Z239" s="2673"/>
      <c r="AA239" s="2673"/>
      <c r="AB239" s="2673"/>
      <c r="AC239" s="889"/>
      <c r="AD239" s="890"/>
      <c r="AE239" s="874">
        <f>AD263/AG263</f>
        <v>0.97222222222222221</v>
      </c>
      <c r="AF239" s="891">
        <f>AE263/AG263</f>
        <v>0</v>
      </c>
      <c r="AG239" s="892">
        <f>AF263/AG263</f>
        <v>2.7777777777777776E-2</v>
      </c>
      <c r="AH239" s="2664"/>
      <c r="AI239" s="2665"/>
      <c r="AJ239" s="2665"/>
      <c r="AK239" s="2665"/>
      <c r="AL239" s="2665"/>
      <c r="AM239" s="2665"/>
      <c r="AN239" s="2665"/>
      <c r="AO239" s="2665"/>
      <c r="AP239" s="2666"/>
      <c r="AR239" s="2673" t="s">
        <v>1120</v>
      </c>
      <c r="AS239" s="2673"/>
      <c r="AT239" s="2673"/>
      <c r="AU239" s="2673"/>
      <c r="AV239" s="889"/>
      <c r="AW239" s="890"/>
      <c r="AX239" s="874">
        <f>AW263/AZ263</f>
        <v>0.9859154929577465</v>
      </c>
      <c r="AY239" s="891">
        <f>AX263/AZ263</f>
        <v>0</v>
      </c>
      <c r="AZ239" s="892">
        <f>AY263/AZ263</f>
        <v>1.4084507042253521E-2</v>
      </c>
      <c r="BA239" s="2664"/>
      <c r="BB239" s="2665"/>
      <c r="BC239" s="2665"/>
      <c r="BD239" s="2665"/>
      <c r="BE239" s="2665"/>
      <c r="BF239" s="2665"/>
      <c r="BG239" s="2665"/>
      <c r="BH239" s="2665"/>
      <c r="BI239" s="2666"/>
      <c r="BK239" s="2673" t="s">
        <v>1120</v>
      </c>
      <c r="BL239" s="2673"/>
      <c r="BM239" s="2673">
        <f>BK8</f>
        <v>0</v>
      </c>
      <c r="BN239" s="2673"/>
      <c r="BO239" s="889"/>
      <c r="BP239" s="890"/>
      <c r="BQ239" s="874">
        <f>BP263/BS263</f>
        <v>0.97222222222222221</v>
      </c>
      <c r="BR239" s="891">
        <f>BQ263/BS263</f>
        <v>0</v>
      </c>
      <c r="BS239" s="892">
        <f>BR263/BS263</f>
        <v>2.7777777777777776E-2</v>
      </c>
      <c r="BT239" s="2664"/>
      <c r="BU239" s="2665"/>
      <c r="BV239" s="2665"/>
      <c r="BW239" s="2665"/>
      <c r="BX239" s="2665"/>
      <c r="BY239" s="2665"/>
      <c r="BZ239" s="2665"/>
      <c r="CA239" s="2665"/>
      <c r="CB239" s="2666"/>
      <c r="CD239" s="2638"/>
      <c r="CE239" s="2638"/>
      <c r="CF239" s="2639"/>
      <c r="CG239" s="2639"/>
      <c r="CH239" s="2639"/>
      <c r="CI239" s="2639"/>
      <c r="CJ239" s="861"/>
      <c r="CK239" s="861"/>
      <c r="CL239" s="861"/>
      <c r="CM239" s="2640"/>
      <c r="CN239" s="2640"/>
      <c r="CO239" s="2640"/>
      <c r="CP239" s="2640"/>
      <c r="CQ239" s="2640"/>
      <c r="CR239" s="2640"/>
      <c r="CS239" s="2640"/>
      <c r="CT239" s="2640"/>
      <c r="CU239" s="2640"/>
      <c r="CW239" s="2638"/>
      <c r="CX239" s="2638"/>
      <c r="CY239" s="2639"/>
      <c r="CZ239" s="2639"/>
      <c r="DA239" s="2639"/>
      <c r="DB239" s="2639"/>
      <c r="DC239" s="861"/>
      <c r="DD239" s="861"/>
      <c r="DE239" s="861"/>
      <c r="DF239" s="2640"/>
      <c r="DG239" s="2640"/>
      <c r="DH239" s="2640"/>
      <c r="DI239" s="2640"/>
      <c r="DJ239" s="2640"/>
      <c r="DK239" s="2640"/>
      <c r="DL239" s="2640"/>
      <c r="DM239" s="2640"/>
      <c r="DN239" s="2640"/>
    </row>
    <row r="241" spans="5:109" customFormat="1" x14ac:dyDescent="0.2"/>
    <row r="243" spans="5:109" hidden="1" x14ac:dyDescent="0.2"/>
    <row r="244" spans="5:109" ht="13.5" hidden="1" customHeight="1" thickBot="1" x14ac:dyDescent="0.25"/>
    <row r="245" spans="5:109" ht="13.5" hidden="1" customHeight="1" thickBot="1" x14ac:dyDescent="0.25">
      <c r="K245" s="2677" t="s">
        <v>1164</v>
      </c>
      <c r="L245" s="2678"/>
      <c r="M245" s="2678"/>
      <c r="N245" s="2679"/>
      <c r="S245" s="893"/>
      <c r="AD245" s="2677" t="s">
        <v>1164</v>
      </c>
      <c r="AE245" s="2678"/>
      <c r="AF245" s="2678"/>
      <c r="AG245" s="2679"/>
      <c r="AW245" s="2677" t="s">
        <v>1164</v>
      </c>
      <c r="AX245" s="2678"/>
      <c r="AY245" s="2678"/>
      <c r="AZ245" s="2679"/>
      <c r="BP245" s="2677" t="s">
        <v>1164</v>
      </c>
      <c r="BQ245" s="2678"/>
      <c r="BR245" s="2678"/>
      <c r="BS245" s="2679"/>
      <c r="CI245" s="2677" t="s">
        <v>1164</v>
      </c>
      <c r="CJ245" s="2678"/>
      <c r="CK245" s="2678"/>
      <c r="CL245" s="2679"/>
      <c r="DB245" s="2677" t="s">
        <v>1164</v>
      </c>
      <c r="DC245" s="2678"/>
      <c r="DD245" s="2678"/>
      <c r="DE245" s="2679"/>
    </row>
    <row r="246" spans="5:109" ht="17.25" hidden="1" customHeight="1" thickBot="1" x14ac:dyDescent="0.35">
      <c r="E246" s="782">
        <v>2011</v>
      </c>
      <c r="G246" s="894" t="s">
        <v>370</v>
      </c>
      <c r="H246" s="895" t="s">
        <v>301</v>
      </c>
      <c r="K246" s="896" t="s">
        <v>1112</v>
      </c>
      <c r="L246" s="897" t="s">
        <v>1165</v>
      </c>
      <c r="M246" s="898" t="s">
        <v>1166</v>
      </c>
      <c r="N246" s="899" t="s">
        <v>64</v>
      </c>
      <c r="S246" s="893"/>
      <c r="Z246" s="895"/>
      <c r="AD246" s="896" t="s">
        <v>1112</v>
      </c>
      <c r="AE246" s="897" t="s">
        <v>1165</v>
      </c>
      <c r="AF246" s="898" t="s">
        <v>1166</v>
      </c>
      <c r="AG246" s="899" t="s">
        <v>64</v>
      </c>
      <c r="AS246" s="895"/>
      <c r="AW246" s="896" t="s">
        <v>1112</v>
      </c>
      <c r="AX246" s="897" t="s">
        <v>1165</v>
      </c>
      <c r="AY246" s="898" t="s">
        <v>1166</v>
      </c>
      <c r="AZ246" s="899" t="s">
        <v>64</v>
      </c>
      <c r="BL246" s="895"/>
      <c r="BP246" s="896" t="s">
        <v>1112</v>
      </c>
      <c r="BQ246" s="897" t="s">
        <v>1165</v>
      </c>
      <c r="BR246" s="898" t="s">
        <v>1166</v>
      </c>
      <c r="BS246" s="899" t="s">
        <v>64</v>
      </c>
      <c r="CE246" s="895"/>
      <c r="CI246" s="896" t="s">
        <v>1112</v>
      </c>
      <c r="CJ246" s="897" t="s">
        <v>1165</v>
      </c>
      <c r="CK246" s="898" t="s">
        <v>1166</v>
      </c>
      <c r="CL246" s="899" t="s">
        <v>64</v>
      </c>
      <c r="CX246" s="895"/>
      <c r="DB246" s="896" t="s">
        <v>1112</v>
      </c>
      <c r="DC246" s="897" t="s">
        <v>1165</v>
      </c>
      <c r="DD246" s="898" t="s">
        <v>1166</v>
      </c>
      <c r="DE246" s="899" t="s">
        <v>64</v>
      </c>
    </row>
    <row r="247" spans="5:109" ht="17.25" hidden="1" customHeight="1" thickBot="1" x14ac:dyDescent="0.35">
      <c r="E247" s="782">
        <v>2012</v>
      </c>
      <c r="G247" s="894" t="s">
        <v>303</v>
      </c>
      <c r="H247" s="895" t="s">
        <v>304</v>
      </c>
      <c r="I247" s="782" t="s">
        <v>1115</v>
      </c>
      <c r="K247" s="900">
        <f>COUNTIF(L17:L33,"X")</f>
        <v>14</v>
      </c>
      <c r="L247" s="900">
        <f t="shared" ref="L247:M247" si="407">COUNTIF(M17:M33,"X")</f>
        <v>1</v>
      </c>
      <c r="M247" s="900">
        <f t="shared" si="407"/>
        <v>0</v>
      </c>
      <c r="N247" s="901">
        <f>SUM(K247:M247)</f>
        <v>15</v>
      </c>
      <c r="S247" s="893"/>
      <c r="Z247" s="895"/>
      <c r="AB247" s="782" t="s">
        <v>1115</v>
      </c>
      <c r="AD247" s="900">
        <f>COUNTIF(AE17:AE33,"X")</f>
        <v>13</v>
      </c>
      <c r="AE247" s="900">
        <f t="shared" ref="AE247:AF247" si="408">COUNTIF(AF17:AF33,"X")</f>
        <v>0</v>
      </c>
      <c r="AF247" s="900">
        <f t="shared" si="408"/>
        <v>1</v>
      </c>
      <c r="AG247" s="901">
        <f>SUM(AD247:AF247)</f>
        <v>14</v>
      </c>
      <c r="AS247" s="895"/>
      <c r="AU247" s="782" t="s">
        <v>1115</v>
      </c>
      <c r="AW247" s="900">
        <f>COUNTIF(AX17:AX33,"X")</f>
        <v>13</v>
      </c>
      <c r="AX247" s="900">
        <f t="shared" ref="AX247:AY247" si="409">COUNTIF(AY17:AY33,"X")</f>
        <v>0</v>
      </c>
      <c r="AY247" s="900">
        <f t="shared" si="409"/>
        <v>0</v>
      </c>
      <c r="AZ247" s="901">
        <f>SUM(AW247:AY247)</f>
        <v>13</v>
      </c>
      <c r="BL247" s="895"/>
      <c r="BN247" s="782" t="s">
        <v>1115</v>
      </c>
      <c r="BP247" s="900">
        <f>COUNTIF(BQ17:BQ33,"X")</f>
        <v>13</v>
      </c>
      <c r="BQ247" s="900">
        <f t="shared" ref="BQ247:BR247" si="410">COUNTIF(BR17:BR33,"X")</f>
        <v>0</v>
      </c>
      <c r="BR247" s="900">
        <f t="shared" si="410"/>
        <v>1</v>
      </c>
      <c r="BS247" s="901">
        <f>SUM(BP247:BR247)</f>
        <v>14</v>
      </c>
      <c r="CE247" s="895"/>
      <c r="CG247" s="782" t="s">
        <v>1115</v>
      </c>
      <c r="CI247" s="900">
        <f>COUNTIF(CJ17:CJ33,"X")</f>
        <v>0</v>
      </c>
      <c r="CJ247" s="900">
        <f t="shared" ref="CJ247:CK247" si="411">COUNTIF(CK17:CK33,"X")</f>
        <v>0</v>
      </c>
      <c r="CK247" s="900">
        <f t="shared" si="411"/>
        <v>0</v>
      </c>
      <c r="CL247" s="901">
        <f>SUM(CI247:CK247)</f>
        <v>0</v>
      </c>
      <c r="CX247" s="895"/>
      <c r="CZ247" s="782" t="s">
        <v>1115</v>
      </c>
      <c r="DB247" s="900">
        <f>COUNTIF(DC17:DC33,"X")</f>
        <v>0</v>
      </c>
      <c r="DC247" s="900">
        <f t="shared" ref="DC247:DD247" si="412">COUNTIF(DD17:DD33,"X")</f>
        <v>0</v>
      </c>
      <c r="DD247" s="900">
        <f t="shared" si="412"/>
        <v>0</v>
      </c>
      <c r="DE247" s="901">
        <f>SUM(DB247:DD247)</f>
        <v>0</v>
      </c>
    </row>
    <row r="248" spans="5:109" ht="17.25" hidden="1" customHeight="1" thickBot="1" x14ac:dyDescent="0.35">
      <c r="E248" s="782">
        <v>2013</v>
      </c>
      <c r="G248" s="894" t="s">
        <v>306</v>
      </c>
      <c r="H248" s="895" t="s">
        <v>307</v>
      </c>
      <c r="I248" s="2676" t="s">
        <v>1119</v>
      </c>
      <c r="J248" s="782" t="s">
        <v>269</v>
      </c>
      <c r="K248" s="900">
        <f>COUNTIF(L37:L56,"X")</f>
        <v>6</v>
      </c>
      <c r="L248" s="900">
        <f t="shared" ref="L248:M248" si="413">COUNTIF(M37:M56,"X")</f>
        <v>0</v>
      </c>
      <c r="M248" s="900">
        <f t="shared" si="413"/>
        <v>0</v>
      </c>
      <c r="N248" s="901">
        <f t="shared" ref="N248:N263" si="414">SUM(K248:M248)</f>
        <v>6</v>
      </c>
      <c r="S248" s="893"/>
      <c r="Z248" s="895"/>
      <c r="AB248" s="2676" t="s">
        <v>1119</v>
      </c>
      <c r="AC248" s="782" t="s">
        <v>269</v>
      </c>
      <c r="AD248" s="900">
        <f>COUNTIF(AE37:AE56,"X")</f>
        <v>6</v>
      </c>
      <c r="AE248" s="900">
        <f t="shared" ref="AE248:AF248" si="415">COUNTIF(AF37:AF56,"X")</f>
        <v>0</v>
      </c>
      <c r="AF248" s="900">
        <f t="shared" si="415"/>
        <v>0</v>
      </c>
      <c r="AG248" s="901">
        <f t="shared" ref="AG248:AG263" si="416">SUM(AD248:AF248)</f>
        <v>6</v>
      </c>
      <c r="AS248" s="895"/>
      <c r="AU248" s="2676" t="s">
        <v>1119</v>
      </c>
      <c r="AV248" s="782" t="s">
        <v>269</v>
      </c>
      <c r="AW248" s="900">
        <f>COUNTIF(AX37:AX56,"X")</f>
        <v>6</v>
      </c>
      <c r="AX248" s="900">
        <f t="shared" ref="AX248:AY248" si="417">COUNTIF(AY37:AY56,"X")</f>
        <v>0</v>
      </c>
      <c r="AY248" s="900">
        <f t="shared" si="417"/>
        <v>0</v>
      </c>
      <c r="AZ248" s="901">
        <f t="shared" ref="AZ248:AZ263" si="418">SUM(AW248:AY248)</f>
        <v>6</v>
      </c>
      <c r="BL248" s="895"/>
      <c r="BN248" s="2676" t="s">
        <v>1119</v>
      </c>
      <c r="BO248" s="782" t="s">
        <v>269</v>
      </c>
      <c r="BP248" s="900">
        <f>COUNTIF(BQ37:BQ56,"X")</f>
        <v>6</v>
      </c>
      <c r="BQ248" s="900">
        <f t="shared" ref="BQ248:BR248" si="419">COUNTIF(BR37:BR56,"X")</f>
        <v>0</v>
      </c>
      <c r="BR248" s="900">
        <f t="shared" si="419"/>
        <v>0</v>
      </c>
      <c r="BS248" s="901">
        <f t="shared" ref="BS248:BS263" si="420">SUM(BP248:BR248)</f>
        <v>6</v>
      </c>
      <c r="CE248" s="895"/>
      <c r="CG248" s="2676" t="s">
        <v>1119</v>
      </c>
      <c r="CH248" s="782" t="s">
        <v>269</v>
      </c>
      <c r="CI248" s="900">
        <f>COUNTIF(CJ37:CJ56,"X")</f>
        <v>0</v>
      </c>
      <c r="CJ248" s="900">
        <f t="shared" ref="CJ248:CK248" si="421">COUNTIF(CK37:CK56,"X")</f>
        <v>0</v>
      </c>
      <c r="CK248" s="900">
        <f t="shared" si="421"/>
        <v>0</v>
      </c>
      <c r="CL248" s="901">
        <f t="shared" ref="CL248:CL263" si="422">SUM(CI248:CK248)</f>
        <v>0</v>
      </c>
      <c r="CX248" s="895"/>
      <c r="CZ248" s="2676" t="s">
        <v>1119</v>
      </c>
      <c r="DA248" s="782" t="s">
        <v>269</v>
      </c>
      <c r="DB248" s="900">
        <f>COUNTIF(DC37:DC56,"X")</f>
        <v>0</v>
      </c>
      <c r="DC248" s="900">
        <f t="shared" ref="DC248:DD248" si="423">COUNTIF(DD37:DD56,"X")</f>
        <v>0</v>
      </c>
      <c r="DD248" s="900">
        <f t="shared" si="423"/>
        <v>0</v>
      </c>
      <c r="DE248" s="901">
        <f t="shared" ref="DE248:DE263" si="424">SUM(DB248:DD248)</f>
        <v>0</v>
      </c>
    </row>
    <row r="249" spans="5:109" ht="17.25" hidden="1" customHeight="1" thickBot="1" x14ac:dyDescent="0.35">
      <c r="E249" s="782">
        <v>2014</v>
      </c>
      <c r="G249" s="894" t="s">
        <v>309</v>
      </c>
      <c r="H249" s="895" t="s">
        <v>368</v>
      </c>
      <c r="I249" s="2676"/>
      <c r="J249" s="782" t="s">
        <v>1168</v>
      </c>
      <c r="K249" s="900">
        <f>COUNTIF(L59:L78,"X")</f>
        <v>6</v>
      </c>
      <c r="L249" s="900">
        <f t="shared" ref="L249:M249" si="425">COUNTIF(M59:M78,"X")</f>
        <v>0</v>
      </c>
      <c r="M249" s="900">
        <f t="shared" si="425"/>
        <v>0</v>
      </c>
      <c r="N249" s="901">
        <f t="shared" si="414"/>
        <v>6</v>
      </c>
      <c r="S249" s="893"/>
      <c r="Z249" s="895"/>
      <c r="AB249" s="2676"/>
      <c r="AC249" s="782" t="s">
        <v>1168</v>
      </c>
      <c r="AD249" s="900">
        <f>COUNTIF(AE59:AE78,"X")</f>
        <v>6</v>
      </c>
      <c r="AE249" s="900">
        <f t="shared" ref="AE249:AF249" si="426">COUNTIF(AF59:AF78,"X")</f>
        <v>0</v>
      </c>
      <c r="AF249" s="900">
        <f t="shared" si="426"/>
        <v>0</v>
      </c>
      <c r="AG249" s="901">
        <f t="shared" si="416"/>
        <v>6</v>
      </c>
      <c r="AS249" s="895"/>
      <c r="AU249" s="2676"/>
      <c r="AV249" s="782" t="s">
        <v>1168</v>
      </c>
      <c r="AW249" s="900">
        <f>COUNTIF(AX59:AX78,"X")</f>
        <v>6</v>
      </c>
      <c r="AX249" s="900">
        <f t="shared" ref="AX249:AY249" si="427">COUNTIF(AY59:AY78,"X")</f>
        <v>0</v>
      </c>
      <c r="AY249" s="900">
        <f t="shared" si="427"/>
        <v>0</v>
      </c>
      <c r="AZ249" s="901">
        <f t="shared" si="418"/>
        <v>6</v>
      </c>
      <c r="BL249" s="895"/>
      <c r="BN249" s="2676"/>
      <c r="BO249" s="782" t="s">
        <v>1168</v>
      </c>
      <c r="BP249" s="900">
        <f>COUNTIF(BQ59:BQ78,"X")</f>
        <v>6</v>
      </c>
      <c r="BQ249" s="900">
        <f t="shared" ref="BQ249:BR249" si="428">COUNTIF(BR59:BR78,"X")</f>
        <v>0</v>
      </c>
      <c r="BR249" s="900">
        <f t="shared" si="428"/>
        <v>0</v>
      </c>
      <c r="BS249" s="901">
        <f t="shared" si="420"/>
        <v>6</v>
      </c>
      <c r="CE249" s="895"/>
      <c r="CG249" s="2676"/>
      <c r="CH249" s="782" t="s">
        <v>1168</v>
      </c>
      <c r="CI249" s="900">
        <f>COUNTIF(CJ59:CJ78,"X")</f>
        <v>0</v>
      </c>
      <c r="CJ249" s="900">
        <f t="shared" ref="CJ249:CK249" si="429">COUNTIF(CK59:CK78,"X")</f>
        <v>0</v>
      </c>
      <c r="CK249" s="900">
        <f t="shared" si="429"/>
        <v>0</v>
      </c>
      <c r="CL249" s="901">
        <f t="shared" si="422"/>
        <v>0</v>
      </c>
      <c r="CX249" s="895"/>
      <c r="CZ249" s="2676"/>
      <c r="DA249" s="782" t="s">
        <v>1168</v>
      </c>
      <c r="DB249" s="900">
        <f>COUNTIF(DC59:DC78,"X")</f>
        <v>0</v>
      </c>
      <c r="DC249" s="900">
        <f t="shared" ref="DC249:DD249" si="430">COUNTIF(DD59:DD78,"X")</f>
        <v>0</v>
      </c>
      <c r="DD249" s="900">
        <f t="shared" si="430"/>
        <v>0</v>
      </c>
      <c r="DE249" s="901">
        <f t="shared" si="424"/>
        <v>0</v>
      </c>
    </row>
    <row r="250" spans="5:109" ht="17.25" hidden="1" customHeight="1" thickBot="1" x14ac:dyDescent="0.35">
      <c r="E250" s="782">
        <v>2015</v>
      </c>
      <c r="G250" s="895"/>
      <c r="H250" s="895"/>
      <c r="I250" s="2676"/>
      <c r="J250" s="782" t="s">
        <v>1167</v>
      </c>
      <c r="K250" s="900">
        <f>COUNTIF(L81:L100,"X")</f>
        <v>6</v>
      </c>
      <c r="L250" s="900">
        <f t="shared" ref="L250:M250" si="431">COUNTIF(M81:M100,"X")</f>
        <v>0</v>
      </c>
      <c r="M250" s="900">
        <f t="shared" si="431"/>
        <v>0</v>
      </c>
      <c r="N250" s="901">
        <f t="shared" si="414"/>
        <v>6</v>
      </c>
      <c r="S250" s="893"/>
      <c r="Z250" s="895"/>
      <c r="AB250" s="2676"/>
      <c r="AC250" s="782" t="s">
        <v>1167</v>
      </c>
      <c r="AD250" s="900">
        <f>COUNTIF(AE81:AE100,"X")</f>
        <v>6</v>
      </c>
      <c r="AE250" s="900">
        <f t="shared" ref="AE250:AF250" si="432">COUNTIF(AF81:AF100,"X")</f>
        <v>0</v>
      </c>
      <c r="AF250" s="900">
        <f t="shared" si="432"/>
        <v>0</v>
      </c>
      <c r="AG250" s="901">
        <f t="shared" si="416"/>
        <v>6</v>
      </c>
      <c r="AS250" s="895"/>
      <c r="AU250" s="2676"/>
      <c r="AV250" s="782" t="s">
        <v>1167</v>
      </c>
      <c r="AW250" s="900">
        <f>COUNTIF(AX81:AX100,"X")</f>
        <v>6</v>
      </c>
      <c r="AX250" s="900">
        <f t="shared" ref="AX250:AY250" si="433">COUNTIF(AY81:AY100,"X")</f>
        <v>0</v>
      </c>
      <c r="AY250" s="900">
        <f t="shared" si="433"/>
        <v>0</v>
      </c>
      <c r="AZ250" s="901">
        <f t="shared" si="418"/>
        <v>6</v>
      </c>
      <c r="BL250" s="895"/>
      <c r="BN250" s="2676"/>
      <c r="BO250" s="782" t="s">
        <v>1167</v>
      </c>
      <c r="BP250" s="900">
        <f>COUNTIF(BQ81:BQ100,"X")</f>
        <v>6</v>
      </c>
      <c r="BQ250" s="900">
        <f t="shared" ref="BQ250:BR250" si="434">COUNTIF(BR81:BR100,"X")</f>
        <v>0</v>
      </c>
      <c r="BR250" s="900">
        <f t="shared" si="434"/>
        <v>0</v>
      </c>
      <c r="BS250" s="901">
        <f t="shared" si="420"/>
        <v>6</v>
      </c>
      <c r="CE250" s="895"/>
      <c r="CG250" s="2676"/>
      <c r="CH250" s="782" t="s">
        <v>1167</v>
      </c>
      <c r="CI250" s="900">
        <f>COUNTIF(CJ81:CJ100,"X")</f>
        <v>0</v>
      </c>
      <c r="CJ250" s="900">
        <f t="shared" ref="CJ250:CK250" si="435">COUNTIF(CK81:CK100,"X")</f>
        <v>0</v>
      </c>
      <c r="CK250" s="900">
        <f t="shared" si="435"/>
        <v>0</v>
      </c>
      <c r="CL250" s="901">
        <f t="shared" si="422"/>
        <v>0</v>
      </c>
      <c r="CX250" s="895"/>
      <c r="CZ250" s="2676"/>
      <c r="DA250" s="782" t="s">
        <v>1167</v>
      </c>
      <c r="DB250" s="900">
        <f>COUNTIF(DC81:DC100,"X")</f>
        <v>0</v>
      </c>
      <c r="DC250" s="900">
        <f t="shared" ref="DC250:DD250" si="436">COUNTIF(DD81:DD100,"X")</f>
        <v>0</v>
      </c>
      <c r="DD250" s="900">
        <f t="shared" si="436"/>
        <v>0</v>
      </c>
      <c r="DE250" s="901">
        <f t="shared" si="424"/>
        <v>0</v>
      </c>
    </row>
    <row r="251" spans="5:109" ht="17.25" hidden="1" customHeight="1" thickBot="1" x14ac:dyDescent="0.35">
      <c r="E251" s="782">
        <v>2016</v>
      </c>
      <c r="G251" s="895"/>
      <c r="H251" s="895"/>
      <c r="I251" s="2676"/>
      <c r="J251" s="782" t="s">
        <v>271</v>
      </c>
      <c r="K251" s="900">
        <f>COUNTIF(L103:L122,"X")</f>
        <v>6</v>
      </c>
      <c r="L251" s="900">
        <f t="shared" ref="L251:M251" si="437">COUNTIF(M103:M122,"X")</f>
        <v>0</v>
      </c>
      <c r="M251" s="900">
        <f t="shared" si="437"/>
        <v>0</v>
      </c>
      <c r="N251" s="901">
        <f t="shared" si="414"/>
        <v>6</v>
      </c>
      <c r="S251" s="893"/>
      <c r="Z251" s="895"/>
      <c r="AB251" s="2676"/>
      <c r="AC251" s="782" t="s">
        <v>271</v>
      </c>
      <c r="AD251" s="900">
        <f>COUNTIF(AE103:AE122,"X")</f>
        <v>6</v>
      </c>
      <c r="AE251" s="900">
        <f t="shared" ref="AE251:AF251" si="438">COUNTIF(AF103:AF122,"X")</f>
        <v>0</v>
      </c>
      <c r="AF251" s="900">
        <f t="shared" si="438"/>
        <v>0</v>
      </c>
      <c r="AG251" s="901">
        <f t="shared" si="416"/>
        <v>6</v>
      </c>
      <c r="AS251" s="895"/>
      <c r="AU251" s="2676"/>
      <c r="AV251" s="782" t="s">
        <v>271</v>
      </c>
      <c r="AW251" s="900">
        <f>COUNTIF(AX103:AX122,"X")</f>
        <v>6</v>
      </c>
      <c r="AX251" s="900">
        <f t="shared" ref="AX251:AY251" si="439">COUNTIF(AY103:AY122,"X")</f>
        <v>0</v>
      </c>
      <c r="AY251" s="900">
        <f t="shared" si="439"/>
        <v>0</v>
      </c>
      <c r="AZ251" s="901">
        <f t="shared" si="418"/>
        <v>6</v>
      </c>
      <c r="BL251" s="895"/>
      <c r="BN251" s="2676"/>
      <c r="BO251" s="782" t="s">
        <v>271</v>
      </c>
      <c r="BP251" s="900">
        <f>COUNTIF(BQ103:BQ122,"X")</f>
        <v>6</v>
      </c>
      <c r="BQ251" s="900">
        <f t="shared" ref="BQ251:BR251" si="440">COUNTIF(BR103:BR122,"X")</f>
        <v>0</v>
      </c>
      <c r="BR251" s="900">
        <f t="shared" si="440"/>
        <v>0</v>
      </c>
      <c r="BS251" s="901">
        <f t="shared" si="420"/>
        <v>6</v>
      </c>
      <c r="CE251" s="895"/>
      <c r="CG251" s="2676"/>
      <c r="CH251" s="782" t="s">
        <v>271</v>
      </c>
      <c r="CI251" s="900">
        <f>COUNTIF(CJ103:CJ122,"X")</f>
        <v>0</v>
      </c>
      <c r="CJ251" s="900">
        <f t="shared" ref="CJ251:CK251" si="441">COUNTIF(CK103:CK122,"X")</f>
        <v>0</v>
      </c>
      <c r="CK251" s="900">
        <f t="shared" si="441"/>
        <v>0</v>
      </c>
      <c r="CL251" s="901">
        <f t="shared" si="422"/>
        <v>0</v>
      </c>
      <c r="CX251" s="895"/>
      <c r="CZ251" s="2676"/>
      <c r="DA251" s="782" t="s">
        <v>271</v>
      </c>
      <c r="DB251" s="900">
        <f>COUNTIF(DC103:DC122,"X")</f>
        <v>0</v>
      </c>
      <c r="DC251" s="900">
        <f t="shared" ref="DC251:DD251" si="442">COUNTIF(DD103:DD122,"X")</f>
        <v>0</v>
      </c>
      <c r="DD251" s="900">
        <f t="shared" si="442"/>
        <v>0</v>
      </c>
      <c r="DE251" s="901">
        <f t="shared" si="424"/>
        <v>0</v>
      </c>
    </row>
    <row r="252" spans="5:109" ht="17.25" hidden="1" customHeight="1" thickBot="1" x14ac:dyDescent="0.35">
      <c r="E252" s="782">
        <v>2017</v>
      </c>
      <c r="G252" s="895"/>
      <c r="H252" s="895"/>
      <c r="I252" s="2676"/>
      <c r="J252" s="782" t="s">
        <v>214</v>
      </c>
      <c r="K252" s="900">
        <f>COUNTIF(L125:L144,"X")</f>
        <v>6</v>
      </c>
      <c r="L252" s="900">
        <f t="shared" ref="L252:M252" si="443">COUNTIF(M125:M144,"X")</f>
        <v>0</v>
      </c>
      <c r="M252" s="900">
        <f t="shared" si="443"/>
        <v>0</v>
      </c>
      <c r="N252" s="901">
        <f t="shared" si="414"/>
        <v>6</v>
      </c>
      <c r="S252" s="893"/>
      <c r="Z252" s="895"/>
      <c r="AB252" s="2676"/>
      <c r="AC252" s="782" t="s">
        <v>214</v>
      </c>
      <c r="AD252" s="900">
        <f>COUNTIF(AE125:AE144,"X")</f>
        <v>6</v>
      </c>
      <c r="AE252" s="900">
        <f t="shared" ref="AE252:AF252" si="444">COUNTIF(AF125:AF144,"X")</f>
        <v>0</v>
      </c>
      <c r="AF252" s="900">
        <f t="shared" si="444"/>
        <v>0</v>
      </c>
      <c r="AG252" s="901">
        <f t="shared" si="416"/>
        <v>6</v>
      </c>
      <c r="AS252" s="895"/>
      <c r="AU252" s="2676"/>
      <c r="AV252" s="782" t="s">
        <v>214</v>
      </c>
      <c r="AW252" s="900">
        <f>COUNTIF(AX125:AX144,"X")</f>
        <v>6</v>
      </c>
      <c r="AX252" s="900">
        <f t="shared" ref="AX252:AY252" si="445">COUNTIF(AY125:AY144,"X")</f>
        <v>0</v>
      </c>
      <c r="AY252" s="900">
        <f t="shared" si="445"/>
        <v>0</v>
      </c>
      <c r="AZ252" s="901">
        <f t="shared" si="418"/>
        <v>6</v>
      </c>
      <c r="BL252" s="895"/>
      <c r="BN252" s="2676"/>
      <c r="BO252" s="782" t="s">
        <v>214</v>
      </c>
      <c r="BP252" s="900">
        <f>COUNTIF(BQ125:BQ144,"X")</f>
        <v>6</v>
      </c>
      <c r="BQ252" s="900">
        <f t="shared" ref="BQ252:BR252" si="446">COUNTIF(BR125:BR144,"X")</f>
        <v>0</v>
      </c>
      <c r="BR252" s="900">
        <f t="shared" si="446"/>
        <v>0</v>
      </c>
      <c r="BS252" s="901">
        <f t="shared" si="420"/>
        <v>6</v>
      </c>
      <c r="CE252" s="895"/>
      <c r="CG252" s="2676"/>
      <c r="CH252" s="782" t="s">
        <v>214</v>
      </c>
      <c r="CI252" s="900">
        <f>COUNTIF(CJ125:CJ144,"X")</f>
        <v>0</v>
      </c>
      <c r="CJ252" s="900">
        <f t="shared" ref="CJ252:CK252" si="447">COUNTIF(CK125:CK144,"X")</f>
        <v>0</v>
      </c>
      <c r="CK252" s="900">
        <f t="shared" si="447"/>
        <v>0</v>
      </c>
      <c r="CL252" s="901">
        <f t="shared" si="422"/>
        <v>0</v>
      </c>
      <c r="CX252" s="895"/>
      <c r="CZ252" s="2676"/>
      <c r="DA252" s="782" t="s">
        <v>214</v>
      </c>
      <c r="DB252" s="900">
        <f>COUNTIF(DC125:DC144,"X")</f>
        <v>0</v>
      </c>
      <c r="DC252" s="900">
        <f t="shared" ref="DC252:DD252" si="448">COUNTIF(DD125:DD144,"X")</f>
        <v>0</v>
      </c>
      <c r="DD252" s="900">
        <f t="shared" si="448"/>
        <v>0</v>
      </c>
      <c r="DE252" s="901">
        <f t="shared" si="424"/>
        <v>0</v>
      </c>
    </row>
    <row r="253" spans="5:109" ht="17.25" hidden="1" customHeight="1" thickBot="1" x14ac:dyDescent="0.35">
      <c r="E253" s="782">
        <v>2018</v>
      </c>
      <c r="G253" s="895"/>
      <c r="H253" s="895"/>
      <c r="I253" s="2676"/>
      <c r="J253" s="782" t="s">
        <v>235</v>
      </c>
      <c r="K253" s="900">
        <f>COUNTIF(L147:L166,"X")</f>
        <v>6</v>
      </c>
      <c r="L253" s="900">
        <f t="shared" ref="L253:M253" si="449">COUNTIF(M147:M166,"X")</f>
        <v>0</v>
      </c>
      <c r="M253" s="900">
        <f t="shared" si="449"/>
        <v>0</v>
      </c>
      <c r="N253" s="901">
        <f t="shared" si="414"/>
        <v>6</v>
      </c>
      <c r="S253" s="893"/>
      <c r="Z253" s="895"/>
      <c r="AB253" s="2676"/>
      <c r="AC253" s="782" t="s">
        <v>235</v>
      </c>
      <c r="AD253" s="900">
        <f>COUNTIF(AE147:AE166,"X")</f>
        <v>6</v>
      </c>
      <c r="AE253" s="900">
        <f t="shared" ref="AE253:AF253" si="450">COUNTIF(AF147:AF166,"X")</f>
        <v>0</v>
      </c>
      <c r="AF253" s="900">
        <f t="shared" si="450"/>
        <v>0</v>
      </c>
      <c r="AG253" s="901">
        <f t="shared" si="416"/>
        <v>6</v>
      </c>
      <c r="AS253" s="895"/>
      <c r="AU253" s="2676"/>
      <c r="AV253" s="782" t="s">
        <v>235</v>
      </c>
      <c r="AW253" s="900">
        <f>COUNTIF(AX147:AX166,"X")</f>
        <v>6</v>
      </c>
      <c r="AX253" s="900">
        <f t="shared" ref="AX253:AY253" si="451">COUNTIF(AY147:AY166,"X")</f>
        <v>0</v>
      </c>
      <c r="AY253" s="900">
        <f t="shared" si="451"/>
        <v>0</v>
      </c>
      <c r="AZ253" s="901">
        <f t="shared" si="418"/>
        <v>6</v>
      </c>
      <c r="BL253" s="895"/>
      <c r="BN253" s="2676"/>
      <c r="BO253" s="782" t="s">
        <v>235</v>
      </c>
      <c r="BP253" s="900">
        <f>COUNTIF(BQ147:BQ166,"X")</f>
        <v>6</v>
      </c>
      <c r="BQ253" s="900">
        <f t="shared" ref="BQ253:BR253" si="452">COUNTIF(BR147:BR166,"X")</f>
        <v>0</v>
      </c>
      <c r="BR253" s="900">
        <f t="shared" si="452"/>
        <v>0</v>
      </c>
      <c r="BS253" s="901">
        <f t="shared" si="420"/>
        <v>6</v>
      </c>
      <c r="CE253" s="895"/>
      <c r="CG253" s="2676"/>
      <c r="CH253" s="782" t="s">
        <v>235</v>
      </c>
      <c r="CI253" s="900">
        <f>COUNTIF(CJ147:CJ166,"X")</f>
        <v>0</v>
      </c>
      <c r="CJ253" s="900">
        <f t="shared" ref="CJ253:CK253" si="453">COUNTIF(CK147:CK166,"X")</f>
        <v>0</v>
      </c>
      <c r="CK253" s="900">
        <f t="shared" si="453"/>
        <v>0</v>
      </c>
      <c r="CL253" s="901">
        <f t="shared" si="422"/>
        <v>0</v>
      </c>
      <c r="CX253" s="895"/>
      <c r="CZ253" s="2676"/>
      <c r="DA253" s="782" t="s">
        <v>235</v>
      </c>
      <c r="DB253" s="900">
        <f>COUNTIF(DC147:DC166,"X")</f>
        <v>0</v>
      </c>
      <c r="DC253" s="900">
        <f t="shared" ref="DC253:DD253" si="454">COUNTIF(DD147:DD166,"X")</f>
        <v>0</v>
      </c>
      <c r="DD253" s="900">
        <f t="shared" si="454"/>
        <v>0</v>
      </c>
      <c r="DE253" s="901">
        <f t="shared" si="424"/>
        <v>0</v>
      </c>
    </row>
    <row r="254" spans="5:109" ht="17.25" hidden="1" customHeight="1" thickBot="1" x14ac:dyDescent="0.35">
      <c r="E254" s="782">
        <v>2019</v>
      </c>
      <c r="G254" s="895"/>
      <c r="H254" s="895"/>
      <c r="I254" s="2676"/>
      <c r="J254" s="782" t="s">
        <v>215</v>
      </c>
      <c r="K254" s="900">
        <f>COUNTIF(L169:L175,"X")</f>
        <v>6</v>
      </c>
      <c r="L254" s="900">
        <f t="shared" ref="L254:M254" si="455">COUNTIF(M169:M175,"X")</f>
        <v>0</v>
      </c>
      <c r="M254" s="900">
        <f t="shared" si="455"/>
        <v>0</v>
      </c>
      <c r="N254" s="901">
        <f t="shared" si="414"/>
        <v>6</v>
      </c>
      <c r="S254" s="893"/>
      <c r="Z254" s="895"/>
      <c r="AB254" s="2676"/>
      <c r="AC254" s="782" t="s">
        <v>215</v>
      </c>
      <c r="AD254" s="900">
        <f>COUNTIF(AE169:AE175,"X")</f>
        <v>6</v>
      </c>
      <c r="AE254" s="900">
        <f t="shared" ref="AE254:AF254" si="456">COUNTIF(AF169:AF175,"X")</f>
        <v>0</v>
      </c>
      <c r="AF254" s="900">
        <f t="shared" si="456"/>
        <v>0</v>
      </c>
      <c r="AG254" s="901">
        <f t="shared" si="416"/>
        <v>6</v>
      </c>
      <c r="AS254" s="895"/>
      <c r="AU254" s="2676"/>
      <c r="AV254" s="782" t="s">
        <v>215</v>
      </c>
      <c r="AW254" s="900">
        <f>COUNTIF(AX169:AX175,"X")</f>
        <v>6</v>
      </c>
      <c r="AX254" s="900">
        <f t="shared" ref="AX254:AY254" si="457">COUNTIF(AY169:AY175,"X")</f>
        <v>0</v>
      </c>
      <c r="AY254" s="900">
        <f t="shared" si="457"/>
        <v>0</v>
      </c>
      <c r="AZ254" s="901">
        <f t="shared" si="418"/>
        <v>6</v>
      </c>
      <c r="BL254" s="895"/>
      <c r="BN254" s="2676"/>
      <c r="BO254" s="782" t="s">
        <v>215</v>
      </c>
      <c r="BP254" s="900">
        <f>COUNTIF(BQ169:BQ175,"X")</f>
        <v>6</v>
      </c>
      <c r="BQ254" s="900">
        <f t="shared" ref="BQ254:BR254" si="458">COUNTIF(BR169:BR175,"X")</f>
        <v>0</v>
      </c>
      <c r="BR254" s="900">
        <f t="shared" si="458"/>
        <v>0</v>
      </c>
      <c r="BS254" s="901">
        <f t="shared" si="420"/>
        <v>6</v>
      </c>
      <c r="CE254" s="895"/>
      <c r="CG254" s="2676"/>
      <c r="CH254" s="782" t="s">
        <v>215</v>
      </c>
      <c r="CI254" s="900">
        <f>COUNTIF(CJ169:CJ175,"X")</f>
        <v>0</v>
      </c>
      <c r="CJ254" s="900">
        <f t="shared" ref="CJ254:CK254" si="459">COUNTIF(CK169:CK175,"X")</f>
        <v>0</v>
      </c>
      <c r="CK254" s="900">
        <f t="shared" si="459"/>
        <v>0</v>
      </c>
      <c r="CL254" s="901">
        <f t="shared" si="422"/>
        <v>0</v>
      </c>
      <c r="CX254" s="895"/>
      <c r="CZ254" s="2676"/>
      <c r="DA254" s="782" t="s">
        <v>215</v>
      </c>
      <c r="DB254" s="900">
        <f>COUNTIF(DC169:DC175,"X")</f>
        <v>0</v>
      </c>
      <c r="DC254" s="900">
        <f t="shared" ref="DC254:DD254" si="460">COUNTIF(DD169:DD175,"X")</f>
        <v>0</v>
      </c>
      <c r="DD254" s="900">
        <f t="shared" si="460"/>
        <v>0</v>
      </c>
      <c r="DE254" s="901">
        <f t="shared" si="424"/>
        <v>0</v>
      </c>
    </row>
    <row r="255" spans="5:109" ht="17.25" hidden="1" customHeight="1" thickBot="1" x14ac:dyDescent="0.35">
      <c r="E255" s="782">
        <v>2020</v>
      </c>
      <c r="G255" s="895"/>
      <c r="H255" s="895"/>
      <c r="I255" s="902" t="s">
        <v>1169</v>
      </c>
      <c r="K255" s="900">
        <f>SUM(K248:K254)</f>
        <v>42</v>
      </c>
      <c r="L255" s="900">
        <f t="shared" ref="L255:M255" si="461">SUM(L248:L254)</f>
        <v>0</v>
      </c>
      <c r="M255" s="900">
        <f t="shared" si="461"/>
        <v>0</v>
      </c>
      <c r="N255" s="901">
        <f t="shared" si="414"/>
        <v>42</v>
      </c>
      <c r="S255" s="893"/>
      <c r="Z255" s="895"/>
      <c r="AB255" s="902" t="s">
        <v>1169</v>
      </c>
      <c r="AD255" s="900">
        <f>SUM(AD248:AD254)</f>
        <v>42</v>
      </c>
      <c r="AE255" s="900">
        <f t="shared" ref="AE255:AF255" si="462">SUM(AE248:AE254)</f>
        <v>0</v>
      </c>
      <c r="AF255" s="900">
        <f t="shared" si="462"/>
        <v>0</v>
      </c>
      <c r="AG255" s="901">
        <f t="shared" si="416"/>
        <v>42</v>
      </c>
      <c r="AS255" s="895"/>
      <c r="AU255" s="902" t="s">
        <v>1169</v>
      </c>
      <c r="AW255" s="900">
        <f>SUM(AW248:AW254)</f>
        <v>42</v>
      </c>
      <c r="AX255" s="900">
        <f t="shared" ref="AX255:AY255" si="463">SUM(AX248:AX254)</f>
        <v>0</v>
      </c>
      <c r="AY255" s="900">
        <f t="shared" si="463"/>
        <v>0</v>
      </c>
      <c r="AZ255" s="901">
        <f t="shared" si="418"/>
        <v>42</v>
      </c>
      <c r="BL255" s="895"/>
      <c r="BN255" s="902" t="s">
        <v>1169</v>
      </c>
      <c r="BP255" s="900">
        <f>SUM(BP248:BP254)</f>
        <v>42</v>
      </c>
      <c r="BQ255" s="900">
        <f t="shared" ref="BQ255:BR255" si="464">SUM(BQ248:BQ254)</f>
        <v>0</v>
      </c>
      <c r="BR255" s="900">
        <f t="shared" si="464"/>
        <v>0</v>
      </c>
      <c r="BS255" s="901">
        <f t="shared" si="420"/>
        <v>42</v>
      </c>
      <c r="CE255" s="895"/>
      <c r="CG255" s="902" t="s">
        <v>1169</v>
      </c>
      <c r="CI255" s="900">
        <f>SUM(CI248:CI254)</f>
        <v>0</v>
      </c>
      <c r="CJ255" s="900">
        <f t="shared" ref="CJ255:CK255" si="465">SUM(CJ248:CJ254)</f>
        <v>0</v>
      </c>
      <c r="CK255" s="900">
        <f t="shared" si="465"/>
        <v>0</v>
      </c>
      <c r="CL255" s="901">
        <f t="shared" si="422"/>
        <v>0</v>
      </c>
      <c r="CX255" s="895"/>
      <c r="CZ255" s="902" t="s">
        <v>1169</v>
      </c>
      <c r="DB255" s="900">
        <f>SUM(DB248:DB254)</f>
        <v>0</v>
      </c>
      <c r="DC255" s="900">
        <f t="shared" ref="DC255:DD255" si="466">SUM(DC248:DC254)</f>
        <v>0</v>
      </c>
      <c r="DD255" s="900">
        <f t="shared" si="466"/>
        <v>0</v>
      </c>
      <c r="DE255" s="901">
        <f t="shared" si="424"/>
        <v>0</v>
      </c>
    </row>
    <row r="256" spans="5:109" ht="17.25" hidden="1" customHeight="1" thickBot="1" x14ac:dyDescent="0.35">
      <c r="E256" s="782">
        <v>2021</v>
      </c>
      <c r="G256" s="895"/>
      <c r="H256" s="895"/>
      <c r="I256" s="2676" t="s">
        <v>379</v>
      </c>
      <c r="J256" s="782" t="s">
        <v>269</v>
      </c>
      <c r="K256" s="900">
        <f>COUNTIF(L180:L187,"X")</f>
        <v>2</v>
      </c>
      <c r="L256" s="900">
        <f t="shared" ref="L256:M256" si="467">COUNTIF(M180:M187,"X")</f>
        <v>0</v>
      </c>
      <c r="M256" s="900">
        <f t="shared" si="467"/>
        <v>0</v>
      </c>
      <c r="N256" s="901">
        <f t="shared" si="414"/>
        <v>2</v>
      </c>
      <c r="S256" s="893"/>
      <c r="Z256" s="895"/>
      <c r="AB256" s="2676" t="s">
        <v>379</v>
      </c>
      <c r="AC256" s="782" t="s">
        <v>269</v>
      </c>
      <c r="AD256" s="900">
        <f>COUNTIF(AE180:AE187,"X")</f>
        <v>2</v>
      </c>
      <c r="AE256" s="900">
        <f t="shared" ref="AE256:AF256" si="468">COUNTIF(AF180:AF187,"X")</f>
        <v>0</v>
      </c>
      <c r="AF256" s="900">
        <f t="shared" si="468"/>
        <v>0</v>
      </c>
      <c r="AG256" s="901">
        <f t="shared" si="416"/>
        <v>2</v>
      </c>
      <c r="AS256" s="895"/>
      <c r="AU256" s="2676" t="s">
        <v>379</v>
      </c>
      <c r="AV256" s="782" t="s">
        <v>269</v>
      </c>
      <c r="AW256" s="900">
        <f>COUNTIF(AX180:AX187,"X")</f>
        <v>2</v>
      </c>
      <c r="AX256" s="900">
        <f t="shared" ref="AX256:AY256" si="469">COUNTIF(AY180:AY187,"X")</f>
        <v>0</v>
      </c>
      <c r="AY256" s="900">
        <f t="shared" si="469"/>
        <v>0</v>
      </c>
      <c r="AZ256" s="901">
        <f t="shared" si="418"/>
        <v>2</v>
      </c>
      <c r="BL256" s="895"/>
      <c r="BN256" s="2676" t="s">
        <v>379</v>
      </c>
      <c r="BO256" s="782" t="s">
        <v>269</v>
      </c>
      <c r="BP256" s="900">
        <f>COUNTIF(BQ180:BQ187,"X")</f>
        <v>2</v>
      </c>
      <c r="BQ256" s="900">
        <f t="shared" ref="BQ256:BR256" si="470">COUNTIF(BR180:BR187,"X")</f>
        <v>0</v>
      </c>
      <c r="BR256" s="900">
        <f t="shared" si="470"/>
        <v>0</v>
      </c>
      <c r="BS256" s="901">
        <f t="shared" si="420"/>
        <v>2</v>
      </c>
      <c r="CE256" s="895"/>
      <c r="CG256" s="2676" t="s">
        <v>379</v>
      </c>
      <c r="CH256" s="782" t="s">
        <v>269</v>
      </c>
      <c r="CI256" s="900">
        <f>COUNTIF(CJ180:CJ187,"X")</f>
        <v>0</v>
      </c>
      <c r="CJ256" s="900">
        <f t="shared" ref="CJ256:CK256" si="471">COUNTIF(CK180:CK187,"X")</f>
        <v>0</v>
      </c>
      <c r="CK256" s="900">
        <f t="shared" si="471"/>
        <v>0</v>
      </c>
      <c r="CL256" s="901">
        <f t="shared" si="422"/>
        <v>0</v>
      </c>
      <c r="CX256" s="895"/>
      <c r="CZ256" s="2676" t="s">
        <v>379</v>
      </c>
      <c r="DA256" s="782" t="s">
        <v>269</v>
      </c>
      <c r="DB256" s="900">
        <f>COUNTIF(DC180:DC187,"X")</f>
        <v>0</v>
      </c>
      <c r="DC256" s="900">
        <f t="shared" ref="DC256:DD256" si="472">COUNTIF(DD180:DD187,"X")</f>
        <v>0</v>
      </c>
      <c r="DD256" s="900">
        <f t="shared" si="472"/>
        <v>0</v>
      </c>
      <c r="DE256" s="901">
        <f t="shared" si="424"/>
        <v>0</v>
      </c>
    </row>
    <row r="257" spans="5:109" ht="17.25" hidden="1" customHeight="1" thickBot="1" x14ac:dyDescent="0.35">
      <c r="E257" s="782">
        <v>2022</v>
      </c>
      <c r="G257" s="895"/>
      <c r="H257" s="895"/>
      <c r="I257" s="2676"/>
      <c r="J257" s="782" t="s">
        <v>1168</v>
      </c>
      <c r="K257" s="900">
        <f>COUNTIF(L190:L197,"X")</f>
        <v>2</v>
      </c>
      <c r="L257" s="900">
        <f t="shared" ref="L257:M257" si="473">COUNTIF(M190:M197,"X")</f>
        <v>0</v>
      </c>
      <c r="M257" s="900">
        <f t="shared" si="473"/>
        <v>0</v>
      </c>
      <c r="N257" s="901">
        <f t="shared" si="414"/>
        <v>2</v>
      </c>
      <c r="S257" s="893"/>
      <c r="Z257" s="895"/>
      <c r="AB257" s="2676"/>
      <c r="AC257" s="782" t="s">
        <v>1168</v>
      </c>
      <c r="AD257" s="900">
        <f>COUNTIF(AE190:AE197,"X")</f>
        <v>2</v>
      </c>
      <c r="AE257" s="900">
        <f t="shared" ref="AE257:AF257" si="474">COUNTIF(AF190:AF197,"X")</f>
        <v>0</v>
      </c>
      <c r="AF257" s="900">
        <f t="shared" si="474"/>
        <v>0</v>
      </c>
      <c r="AG257" s="901">
        <f t="shared" si="416"/>
        <v>2</v>
      </c>
      <c r="AS257" s="895"/>
      <c r="AU257" s="2676"/>
      <c r="AV257" s="782" t="s">
        <v>1168</v>
      </c>
      <c r="AW257" s="900">
        <f>COUNTIF(AX190:AX197,"X")</f>
        <v>2</v>
      </c>
      <c r="AX257" s="900">
        <f t="shared" ref="AX257:AY257" si="475">COUNTIF(AY190:AY197,"X")</f>
        <v>0</v>
      </c>
      <c r="AY257" s="900">
        <f t="shared" si="475"/>
        <v>0</v>
      </c>
      <c r="AZ257" s="901">
        <f t="shared" si="418"/>
        <v>2</v>
      </c>
      <c r="BL257" s="895"/>
      <c r="BN257" s="2676"/>
      <c r="BO257" s="782" t="s">
        <v>1168</v>
      </c>
      <c r="BP257" s="900">
        <f>COUNTIF(BQ190:BQ197,"X")</f>
        <v>2</v>
      </c>
      <c r="BQ257" s="900">
        <f t="shared" ref="BQ257:BR257" si="476">COUNTIF(BR190:BR197,"X")</f>
        <v>0</v>
      </c>
      <c r="BR257" s="900">
        <f t="shared" si="476"/>
        <v>0</v>
      </c>
      <c r="BS257" s="901">
        <f t="shared" si="420"/>
        <v>2</v>
      </c>
      <c r="CE257" s="895"/>
      <c r="CG257" s="2676"/>
      <c r="CH257" s="782" t="s">
        <v>1168</v>
      </c>
      <c r="CI257" s="900">
        <f>COUNTIF(CJ190:CJ197,"X")</f>
        <v>0</v>
      </c>
      <c r="CJ257" s="900">
        <f t="shared" ref="CJ257:CK257" si="477">COUNTIF(CK190:CK197,"X")</f>
        <v>0</v>
      </c>
      <c r="CK257" s="900">
        <f t="shared" si="477"/>
        <v>0</v>
      </c>
      <c r="CL257" s="901">
        <f t="shared" si="422"/>
        <v>0</v>
      </c>
      <c r="CX257" s="895"/>
      <c r="CZ257" s="2676"/>
      <c r="DA257" s="782" t="s">
        <v>1168</v>
      </c>
      <c r="DB257" s="900">
        <f>COUNTIF(DC190:DC197,"X")</f>
        <v>0</v>
      </c>
      <c r="DC257" s="900">
        <f t="shared" ref="DC257:DD257" si="478">COUNTIF(DD190:DD197,"X")</f>
        <v>0</v>
      </c>
      <c r="DD257" s="900">
        <f t="shared" si="478"/>
        <v>0</v>
      </c>
      <c r="DE257" s="901">
        <f t="shared" si="424"/>
        <v>0</v>
      </c>
    </row>
    <row r="258" spans="5:109" ht="13.5" hidden="1" customHeight="1" thickBot="1" x14ac:dyDescent="0.25">
      <c r="I258" s="2676"/>
      <c r="J258" s="782" t="s">
        <v>1167</v>
      </c>
      <c r="K258" s="900">
        <f>COUNTIF(L200:L207,"X")</f>
        <v>2</v>
      </c>
      <c r="L258" s="900">
        <f t="shared" ref="L258:M258" si="479">COUNTIF(M200:M207,"X")</f>
        <v>0</v>
      </c>
      <c r="M258" s="900">
        <f t="shared" si="479"/>
        <v>0</v>
      </c>
      <c r="N258" s="901">
        <f t="shared" si="414"/>
        <v>2</v>
      </c>
      <c r="S258" s="893" t="e">
        <f t="shared" ref="S258" si="480">+K24</f>
        <v>#DIV/0!</v>
      </c>
      <c r="AB258" s="2676"/>
      <c r="AC258" s="782" t="s">
        <v>1167</v>
      </c>
      <c r="AD258" s="900">
        <f>COUNTIF(AE200:AE207,"X")</f>
        <v>2</v>
      </c>
      <c r="AE258" s="900">
        <f t="shared" ref="AE258:AF258" si="481">COUNTIF(AF200:AF207,"X")</f>
        <v>0</v>
      </c>
      <c r="AF258" s="900">
        <f t="shared" si="481"/>
        <v>0</v>
      </c>
      <c r="AG258" s="901">
        <f t="shared" si="416"/>
        <v>2</v>
      </c>
      <c r="AU258" s="2676"/>
      <c r="AV258" s="782" t="s">
        <v>1167</v>
      </c>
      <c r="AW258" s="900">
        <f>COUNTIF(AX200:AX207,"X")</f>
        <v>2</v>
      </c>
      <c r="AX258" s="900">
        <f t="shared" ref="AX258:AY258" si="482">COUNTIF(AY200:AY207,"X")</f>
        <v>0</v>
      </c>
      <c r="AY258" s="900">
        <f t="shared" si="482"/>
        <v>0</v>
      </c>
      <c r="AZ258" s="901">
        <f t="shared" si="418"/>
        <v>2</v>
      </c>
      <c r="BN258" s="2676"/>
      <c r="BO258" s="782" t="s">
        <v>1167</v>
      </c>
      <c r="BP258" s="900">
        <f>COUNTIF(BQ200:BQ207,"X")</f>
        <v>2</v>
      </c>
      <c r="BQ258" s="900">
        <f t="shared" ref="BQ258:BR258" si="483">COUNTIF(BR200:BR207,"X")</f>
        <v>0</v>
      </c>
      <c r="BR258" s="900">
        <f t="shared" si="483"/>
        <v>0</v>
      </c>
      <c r="BS258" s="901">
        <f t="shared" si="420"/>
        <v>2</v>
      </c>
      <c r="CG258" s="2676"/>
      <c r="CH258" s="782" t="s">
        <v>1167</v>
      </c>
      <c r="CI258" s="900">
        <f>COUNTIF(CJ200:CJ207,"X")</f>
        <v>0</v>
      </c>
      <c r="CJ258" s="900">
        <f t="shared" ref="CJ258:CK258" si="484">COUNTIF(CK200:CK207,"X")</f>
        <v>0</v>
      </c>
      <c r="CK258" s="900">
        <f t="shared" si="484"/>
        <v>0</v>
      </c>
      <c r="CL258" s="901">
        <f t="shared" si="422"/>
        <v>0</v>
      </c>
      <c r="CZ258" s="2676"/>
      <c r="DA258" s="782" t="s">
        <v>1167</v>
      </c>
      <c r="DB258" s="900">
        <f>COUNTIF(DC200:DC207,"X")</f>
        <v>0</v>
      </c>
      <c r="DC258" s="900">
        <f t="shared" ref="DC258:DD258" si="485">COUNTIF(DD200:DD207,"X")</f>
        <v>0</v>
      </c>
      <c r="DD258" s="900">
        <f t="shared" si="485"/>
        <v>0</v>
      </c>
      <c r="DE258" s="901">
        <f t="shared" si="424"/>
        <v>0</v>
      </c>
    </row>
    <row r="259" spans="5:109" ht="13.5" hidden="1" customHeight="1" thickBot="1" x14ac:dyDescent="0.25">
      <c r="I259" s="2676"/>
      <c r="J259" s="782" t="s">
        <v>271</v>
      </c>
      <c r="K259" s="900">
        <f>COUNTIF(L210:L217,"X")</f>
        <v>2</v>
      </c>
      <c r="L259" s="900">
        <f t="shared" ref="L259:M259" si="486">COUNTIF(M210:M217,"X")</f>
        <v>0</v>
      </c>
      <c r="M259" s="900">
        <f t="shared" si="486"/>
        <v>0</v>
      </c>
      <c r="N259" s="901">
        <f t="shared" si="414"/>
        <v>2</v>
      </c>
      <c r="AB259" s="2676"/>
      <c r="AC259" s="782" t="s">
        <v>271</v>
      </c>
      <c r="AD259" s="900">
        <f>COUNTIF(AE210:AE217,"X")</f>
        <v>2</v>
      </c>
      <c r="AE259" s="900">
        <f t="shared" ref="AE259:AF259" si="487">COUNTIF(AF210:AF217,"X")</f>
        <v>0</v>
      </c>
      <c r="AF259" s="900">
        <f t="shared" si="487"/>
        <v>0</v>
      </c>
      <c r="AG259" s="901">
        <f t="shared" si="416"/>
        <v>2</v>
      </c>
      <c r="AU259" s="2676"/>
      <c r="AV259" s="782" t="s">
        <v>271</v>
      </c>
      <c r="AW259" s="900">
        <f>COUNTIF(AX210:AX217,"X")</f>
        <v>2</v>
      </c>
      <c r="AX259" s="900">
        <f t="shared" ref="AX259:AY259" si="488">COUNTIF(AY210:AY217,"X")</f>
        <v>0</v>
      </c>
      <c r="AY259" s="900">
        <f t="shared" si="488"/>
        <v>0</v>
      </c>
      <c r="AZ259" s="901">
        <f t="shared" si="418"/>
        <v>2</v>
      </c>
      <c r="BN259" s="2676"/>
      <c r="BO259" s="782" t="s">
        <v>271</v>
      </c>
      <c r="BP259" s="900">
        <f>COUNTIF(BQ210:BQ217,"X")</f>
        <v>2</v>
      </c>
      <c r="BQ259" s="900">
        <f t="shared" ref="BQ259:BR259" si="489">COUNTIF(BR210:BR217,"X")</f>
        <v>0</v>
      </c>
      <c r="BR259" s="900">
        <f t="shared" si="489"/>
        <v>0</v>
      </c>
      <c r="BS259" s="901">
        <f t="shared" si="420"/>
        <v>2</v>
      </c>
      <c r="CG259" s="2676"/>
      <c r="CH259" s="782" t="s">
        <v>271</v>
      </c>
      <c r="CI259" s="900">
        <f>COUNTIF(CJ210:CJ217,"X")</f>
        <v>0</v>
      </c>
      <c r="CJ259" s="900">
        <f t="shared" ref="CJ259:CK259" si="490">COUNTIF(CK210:CK217,"X")</f>
        <v>0</v>
      </c>
      <c r="CK259" s="900">
        <f t="shared" si="490"/>
        <v>0</v>
      </c>
      <c r="CL259" s="901">
        <f t="shared" si="422"/>
        <v>0</v>
      </c>
      <c r="CZ259" s="2676"/>
      <c r="DA259" s="782" t="s">
        <v>271</v>
      </c>
      <c r="DB259" s="900">
        <f>COUNTIF(DC210:DC217,"X")</f>
        <v>0</v>
      </c>
      <c r="DC259" s="900">
        <f t="shared" ref="DC259:DD259" si="491">COUNTIF(DD210:DD217,"X")</f>
        <v>0</v>
      </c>
      <c r="DD259" s="900">
        <f t="shared" si="491"/>
        <v>0</v>
      </c>
      <c r="DE259" s="901">
        <f t="shared" si="424"/>
        <v>0</v>
      </c>
    </row>
    <row r="260" spans="5:109" ht="13.5" hidden="1" customHeight="1" thickBot="1" x14ac:dyDescent="0.25">
      <c r="I260" s="2676"/>
      <c r="J260" s="782" t="s">
        <v>235</v>
      </c>
      <c r="K260" s="900">
        <f>COUNTIF(L220:L227,"X")</f>
        <v>2</v>
      </c>
      <c r="L260" s="900">
        <f t="shared" ref="L260:M260" si="492">COUNTIF(M220:M227,"X")</f>
        <v>0</v>
      </c>
      <c r="M260" s="900">
        <f t="shared" si="492"/>
        <v>0</v>
      </c>
      <c r="N260" s="901">
        <f t="shared" si="414"/>
        <v>2</v>
      </c>
      <c r="AB260" s="2676"/>
      <c r="AC260" s="782" t="s">
        <v>235</v>
      </c>
      <c r="AD260" s="900">
        <f>COUNTIF(AE220:AE227,"X")</f>
        <v>2</v>
      </c>
      <c r="AE260" s="900">
        <f t="shared" ref="AE260:AF260" si="493">COUNTIF(AF220:AF227,"X")</f>
        <v>0</v>
      </c>
      <c r="AF260" s="900">
        <f t="shared" si="493"/>
        <v>0</v>
      </c>
      <c r="AG260" s="901">
        <f t="shared" si="416"/>
        <v>2</v>
      </c>
      <c r="AU260" s="2676"/>
      <c r="AV260" s="782" t="s">
        <v>235</v>
      </c>
      <c r="AW260" s="900">
        <f>COUNTIF(AX220:AX227,"X")</f>
        <v>2</v>
      </c>
      <c r="AX260" s="900">
        <f t="shared" ref="AX260:AY260" si="494">COUNTIF(AY220:AY227,"X")</f>
        <v>0</v>
      </c>
      <c r="AY260" s="900">
        <f t="shared" si="494"/>
        <v>0</v>
      </c>
      <c r="AZ260" s="901">
        <f t="shared" si="418"/>
        <v>2</v>
      </c>
      <c r="BN260" s="2676"/>
      <c r="BO260" s="782" t="s">
        <v>235</v>
      </c>
      <c r="BP260" s="900">
        <f>COUNTIF(BQ220:BQ227,"X")</f>
        <v>2</v>
      </c>
      <c r="BQ260" s="900">
        <f t="shared" ref="BQ260:BR260" si="495">COUNTIF(BR220:BR227,"X")</f>
        <v>0</v>
      </c>
      <c r="BR260" s="900">
        <f t="shared" si="495"/>
        <v>0</v>
      </c>
      <c r="BS260" s="901">
        <f t="shared" si="420"/>
        <v>2</v>
      </c>
      <c r="CG260" s="2676"/>
      <c r="CH260" s="782" t="s">
        <v>235</v>
      </c>
      <c r="CI260" s="900">
        <f>COUNTIF(CJ220:CJ227,"X")</f>
        <v>0</v>
      </c>
      <c r="CJ260" s="900">
        <f t="shared" ref="CJ260:CK260" si="496">COUNTIF(CK220:CK227,"X")</f>
        <v>0</v>
      </c>
      <c r="CK260" s="900">
        <f t="shared" si="496"/>
        <v>0</v>
      </c>
      <c r="CL260" s="901">
        <f t="shared" si="422"/>
        <v>0</v>
      </c>
      <c r="CZ260" s="2676"/>
      <c r="DA260" s="782" t="s">
        <v>235</v>
      </c>
      <c r="DB260" s="900">
        <f>COUNTIF(DC220:DC227,"X")</f>
        <v>0</v>
      </c>
      <c r="DC260" s="900">
        <f t="shared" ref="DC260:DD260" si="497">COUNTIF(DD220:DD227,"X")</f>
        <v>0</v>
      </c>
      <c r="DD260" s="900">
        <f t="shared" si="497"/>
        <v>0</v>
      </c>
      <c r="DE260" s="901">
        <f t="shared" si="424"/>
        <v>0</v>
      </c>
    </row>
    <row r="261" spans="5:109" ht="13.5" hidden="1" customHeight="1" thickBot="1" x14ac:dyDescent="0.25">
      <c r="I261" s="902" t="s">
        <v>47</v>
      </c>
      <c r="K261" s="900">
        <f>SUM(K256:K260)</f>
        <v>10</v>
      </c>
      <c r="L261" s="900">
        <f t="shared" ref="L261:M261" si="498">SUM(L256:L260)</f>
        <v>0</v>
      </c>
      <c r="M261" s="900">
        <f t="shared" si="498"/>
        <v>0</v>
      </c>
      <c r="N261" s="901">
        <f t="shared" si="414"/>
        <v>10</v>
      </c>
      <c r="AB261" s="902" t="s">
        <v>47</v>
      </c>
      <c r="AD261" s="900">
        <f>SUM(AD256:AD260)</f>
        <v>10</v>
      </c>
      <c r="AE261" s="900">
        <f t="shared" ref="AE261:AF261" si="499">SUM(AE256:AE260)</f>
        <v>0</v>
      </c>
      <c r="AF261" s="900">
        <f t="shared" si="499"/>
        <v>0</v>
      </c>
      <c r="AG261" s="901">
        <f t="shared" si="416"/>
        <v>10</v>
      </c>
      <c r="AU261" s="902" t="s">
        <v>47</v>
      </c>
      <c r="AW261" s="900">
        <f>SUM(AW256:AW260)</f>
        <v>10</v>
      </c>
      <c r="AX261" s="900">
        <f t="shared" ref="AX261:AY261" si="500">SUM(AX256:AX260)</f>
        <v>0</v>
      </c>
      <c r="AY261" s="900">
        <f t="shared" si="500"/>
        <v>0</v>
      </c>
      <c r="AZ261" s="901">
        <f t="shared" si="418"/>
        <v>10</v>
      </c>
      <c r="BN261" s="902" t="s">
        <v>47</v>
      </c>
      <c r="BP261" s="900">
        <f>SUM(BP256:BP260)</f>
        <v>10</v>
      </c>
      <c r="BQ261" s="900">
        <f t="shared" ref="BQ261:BR261" si="501">SUM(BQ256:BQ260)</f>
        <v>0</v>
      </c>
      <c r="BR261" s="900">
        <f t="shared" si="501"/>
        <v>0</v>
      </c>
      <c r="BS261" s="901">
        <f t="shared" si="420"/>
        <v>10</v>
      </c>
      <c r="CG261" s="902" t="s">
        <v>47</v>
      </c>
      <c r="CI261" s="900">
        <f>SUM(CI256:CI260)</f>
        <v>0</v>
      </c>
      <c r="CJ261" s="900">
        <f t="shared" ref="CJ261:CK261" si="502">SUM(CJ256:CJ260)</f>
        <v>0</v>
      </c>
      <c r="CK261" s="900">
        <f t="shared" si="502"/>
        <v>0</v>
      </c>
      <c r="CL261" s="901">
        <f t="shared" si="422"/>
        <v>0</v>
      </c>
      <c r="CZ261" s="902" t="s">
        <v>47</v>
      </c>
      <c r="DB261" s="900">
        <f>SUM(DB256:DB260)</f>
        <v>0</v>
      </c>
      <c r="DC261" s="900">
        <f t="shared" ref="DC261:DD261" si="503">SUM(DC256:DC260)</f>
        <v>0</v>
      </c>
      <c r="DD261" s="900">
        <f t="shared" si="503"/>
        <v>0</v>
      </c>
      <c r="DE261" s="901">
        <f t="shared" si="424"/>
        <v>0</v>
      </c>
    </row>
    <row r="262" spans="5:109" ht="13.5" hidden="1" customHeight="1" thickBot="1" x14ac:dyDescent="0.25">
      <c r="I262" s="782" t="s">
        <v>1170</v>
      </c>
      <c r="K262" s="900">
        <f>COUNTIF(L231:L236,"X")</f>
        <v>5</v>
      </c>
      <c r="L262" s="900">
        <f t="shared" ref="L262:M262" si="504">COUNTIF(M231:M236,"X")</f>
        <v>1</v>
      </c>
      <c r="M262" s="900">
        <f t="shared" si="504"/>
        <v>0</v>
      </c>
      <c r="N262" s="901">
        <f t="shared" si="414"/>
        <v>6</v>
      </c>
      <c r="AB262" s="782" t="s">
        <v>1170</v>
      </c>
      <c r="AD262" s="900">
        <f>COUNTIF(AE231:AE236,"X")</f>
        <v>5</v>
      </c>
      <c r="AE262" s="900">
        <f t="shared" ref="AE262:AF262" si="505">COUNTIF(AF231:AF236,"X")</f>
        <v>0</v>
      </c>
      <c r="AF262" s="900">
        <f t="shared" si="505"/>
        <v>1</v>
      </c>
      <c r="AG262" s="901">
        <f t="shared" si="416"/>
        <v>6</v>
      </c>
      <c r="AU262" s="782" t="s">
        <v>1170</v>
      </c>
      <c r="AW262" s="900">
        <f>COUNTIF(AX231:AX236,"X")</f>
        <v>5</v>
      </c>
      <c r="AX262" s="900">
        <f t="shared" ref="AX262:AY262" si="506">COUNTIF(AY231:AY236,"X")</f>
        <v>0</v>
      </c>
      <c r="AY262" s="900">
        <f t="shared" si="506"/>
        <v>1</v>
      </c>
      <c r="AZ262" s="901">
        <f t="shared" si="418"/>
        <v>6</v>
      </c>
      <c r="BN262" s="782" t="s">
        <v>1170</v>
      </c>
      <c r="BP262" s="900">
        <f>COUNTIF(BQ231:BQ236,"X")</f>
        <v>5</v>
      </c>
      <c r="BQ262" s="900">
        <f t="shared" ref="BQ262:BR262" si="507">COUNTIF(BR231:BR236,"X")</f>
        <v>0</v>
      </c>
      <c r="BR262" s="900">
        <f t="shared" si="507"/>
        <v>1</v>
      </c>
      <c r="BS262" s="901">
        <f t="shared" si="420"/>
        <v>6</v>
      </c>
      <c r="CG262" s="782" t="s">
        <v>1170</v>
      </c>
      <c r="CI262" s="900">
        <f>COUNTIF(CJ231:CJ236,"X")</f>
        <v>0</v>
      </c>
      <c r="CJ262" s="900">
        <f t="shared" ref="CJ262:CK262" si="508">COUNTIF(CK231:CK236,"X")</f>
        <v>0</v>
      </c>
      <c r="CK262" s="900">
        <f t="shared" si="508"/>
        <v>0</v>
      </c>
      <c r="CL262" s="901">
        <f t="shared" si="422"/>
        <v>0</v>
      </c>
      <c r="CZ262" s="782" t="s">
        <v>1170</v>
      </c>
      <c r="DB262" s="900">
        <f>COUNTIF(DC231:DC236,"X")</f>
        <v>0</v>
      </c>
      <c r="DC262" s="900">
        <f t="shared" ref="DC262:DD262" si="509">COUNTIF(DD231:DD236,"X")</f>
        <v>0</v>
      </c>
      <c r="DD262" s="900">
        <f t="shared" si="509"/>
        <v>0</v>
      </c>
      <c r="DE262" s="901">
        <f t="shared" si="424"/>
        <v>0</v>
      </c>
    </row>
    <row r="263" spans="5:109" ht="13.5" hidden="1" customHeight="1" thickBot="1" x14ac:dyDescent="0.25">
      <c r="I263" s="782" t="s">
        <v>1150</v>
      </c>
      <c r="K263" s="900">
        <f>K262+K261+K255+K247</f>
        <v>71</v>
      </c>
      <c r="L263" s="900">
        <f t="shared" ref="L263:M263" si="510">L262+L261+L255+L247</f>
        <v>2</v>
      </c>
      <c r="M263" s="900">
        <f t="shared" si="510"/>
        <v>0</v>
      </c>
      <c r="N263" s="901">
        <f t="shared" si="414"/>
        <v>73</v>
      </c>
      <c r="AB263" s="782" t="s">
        <v>1150</v>
      </c>
      <c r="AD263" s="900">
        <f>AD262+AD261+AD255+AD247</f>
        <v>70</v>
      </c>
      <c r="AE263" s="900">
        <f t="shared" ref="AE263:AF263" si="511">AE262+AE261+AE255+AE247</f>
        <v>0</v>
      </c>
      <c r="AF263" s="900">
        <f t="shared" si="511"/>
        <v>2</v>
      </c>
      <c r="AG263" s="901">
        <f t="shared" si="416"/>
        <v>72</v>
      </c>
      <c r="AU263" s="782" t="s">
        <v>1150</v>
      </c>
      <c r="AW263" s="900">
        <f>AW262+AW261+AW255+AW247</f>
        <v>70</v>
      </c>
      <c r="AX263" s="900">
        <f t="shared" ref="AX263:AY263" si="512">AX262+AX261+AX255+AX247</f>
        <v>0</v>
      </c>
      <c r="AY263" s="900">
        <f t="shared" si="512"/>
        <v>1</v>
      </c>
      <c r="AZ263" s="901">
        <f t="shared" si="418"/>
        <v>71</v>
      </c>
      <c r="BN263" s="782" t="s">
        <v>1150</v>
      </c>
      <c r="BP263" s="900">
        <f>BP262+BP261+BP255+BP247</f>
        <v>70</v>
      </c>
      <c r="BQ263" s="900">
        <f t="shared" ref="BQ263:BR263" si="513">BQ262+BQ261+BQ255+BQ247</f>
        <v>0</v>
      </c>
      <c r="BR263" s="900">
        <f t="shared" si="513"/>
        <v>2</v>
      </c>
      <c r="BS263" s="901">
        <f t="shared" si="420"/>
        <v>72</v>
      </c>
      <c r="CG263" s="782" t="s">
        <v>1150</v>
      </c>
      <c r="CI263" s="900">
        <f>CI262+CI261+CI255+CI247</f>
        <v>0</v>
      </c>
      <c r="CJ263" s="900">
        <f t="shared" ref="CJ263:CK263" si="514">CJ262+CJ261+CJ255+CJ247</f>
        <v>0</v>
      </c>
      <c r="CK263" s="900">
        <f t="shared" si="514"/>
        <v>0</v>
      </c>
      <c r="CL263" s="901">
        <f t="shared" si="422"/>
        <v>0</v>
      </c>
      <c r="CZ263" s="782" t="s">
        <v>1150</v>
      </c>
      <c r="DB263" s="900">
        <f>DB262+DB261+DB255+DB247</f>
        <v>0</v>
      </c>
      <c r="DC263" s="900">
        <f t="shared" ref="DC263:DD263" si="515">DC262+DC261+DC255+DC247</f>
        <v>0</v>
      </c>
      <c r="DD263" s="900">
        <f t="shared" si="515"/>
        <v>0</v>
      </c>
      <c r="DE263" s="901">
        <f t="shared" si="424"/>
        <v>0</v>
      </c>
    </row>
    <row r="264" spans="5:109" ht="12.75" hidden="1" customHeight="1" x14ac:dyDescent="0.2"/>
    <row r="265" spans="5:109" ht="12.75" hidden="1" customHeight="1" x14ac:dyDescent="0.2"/>
    <row r="266" spans="5:109" hidden="1" x14ac:dyDescent="0.2"/>
    <row r="267" spans="5:109" ht="12.75" hidden="1" customHeight="1" x14ac:dyDescent="0.2">
      <c r="G267" s="782" t="s">
        <v>1206</v>
      </c>
    </row>
    <row r="268" spans="5:109" ht="12.75" hidden="1" customHeight="1" x14ac:dyDescent="0.2">
      <c r="G268" s="782" t="s">
        <v>1207</v>
      </c>
    </row>
    <row r="269" spans="5:109" hidden="1" x14ac:dyDescent="0.2"/>
  </sheetData>
  <mergeCells count="2819">
    <mergeCell ref="I256:I260"/>
    <mergeCell ref="AB256:AB260"/>
    <mergeCell ref="AU256:AU260"/>
    <mergeCell ref="BN256:BN260"/>
    <mergeCell ref="CG256:CG260"/>
    <mergeCell ref="CZ256:CZ260"/>
    <mergeCell ref="I248:I254"/>
    <mergeCell ref="AB248:AB254"/>
    <mergeCell ref="AU248:AU254"/>
    <mergeCell ref="BN248:BN254"/>
    <mergeCell ref="CG248:CG254"/>
    <mergeCell ref="CZ248:CZ254"/>
    <mergeCell ref="CM239:CU239"/>
    <mergeCell ref="CW239:CX239"/>
    <mergeCell ref="CY239:DB239"/>
    <mergeCell ref="DF239:DN239"/>
    <mergeCell ref="K245:N245"/>
    <mergeCell ref="AD245:AG245"/>
    <mergeCell ref="AW245:AZ245"/>
    <mergeCell ref="BP245:BS245"/>
    <mergeCell ref="CI245:CL245"/>
    <mergeCell ref="DB245:DE245"/>
    <mergeCell ref="BA239:BI239"/>
    <mergeCell ref="BT239:CB239"/>
    <mergeCell ref="CD239:CE239"/>
    <mergeCell ref="CF239:CI239"/>
    <mergeCell ref="Y239:AB239"/>
    <mergeCell ref="AR239:AU239"/>
    <mergeCell ref="BK239:BN239"/>
    <mergeCell ref="B239:E239"/>
    <mergeCell ref="F239:I239"/>
    <mergeCell ref="O239:W239"/>
    <mergeCell ref="AH239:AP239"/>
    <mergeCell ref="CD237:CE237"/>
    <mergeCell ref="CF237:CI237"/>
    <mergeCell ref="CM237:CU237"/>
    <mergeCell ref="CW237:CX237"/>
    <mergeCell ref="CY237:DB237"/>
    <mergeCell ref="DF237:DN237"/>
    <mergeCell ref="AR237:AS237"/>
    <mergeCell ref="AT237:AW237"/>
    <mergeCell ref="BA237:BI237"/>
    <mergeCell ref="BK237:BL237"/>
    <mergeCell ref="BM237:BP237"/>
    <mergeCell ref="BT237:CB237"/>
    <mergeCell ref="F237:G237"/>
    <mergeCell ref="H237:K237"/>
    <mergeCell ref="O237:W237"/>
    <mergeCell ref="Y237:Z237"/>
    <mergeCell ref="AA237:AD237"/>
    <mergeCell ref="AH237:AP237"/>
    <mergeCell ref="BK236:BL236"/>
    <mergeCell ref="BT236:CB236"/>
    <mergeCell ref="CD236:CE236"/>
    <mergeCell ref="CM236:CU236"/>
    <mergeCell ref="CW236:CX236"/>
    <mergeCell ref="DF236:DN236"/>
    <mergeCell ref="F236:G236"/>
    <mergeCell ref="O236:W236"/>
    <mergeCell ref="Y236:Z236"/>
    <mergeCell ref="AH236:AP236"/>
    <mergeCell ref="AR236:AS236"/>
    <mergeCell ref="BA236:BI236"/>
    <mergeCell ref="BK235:BL235"/>
    <mergeCell ref="BT235:CB235"/>
    <mergeCell ref="CD235:CE235"/>
    <mergeCell ref="CM235:CU235"/>
    <mergeCell ref="CW235:CX235"/>
    <mergeCell ref="DF235:DN235"/>
    <mergeCell ref="F235:G235"/>
    <mergeCell ref="O235:W235"/>
    <mergeCell ref="Y235:Z235"/>
    <mergeCell ref="AH235:AP235"/>
    <mergeCell ref="AR235:AS235"/>
    <mergeCell ref="BA235:BI235"/>
    <mergeCell ref="BK234:BL234"/>
    <mergeCell ref="BT234:CB234"/>
    <mergeCell ref="CD234:CE234"/>
    <mergeCell ref="CM234:CU234"/>
    <mergeCell ref="CW234:CX234"/>
    <mergeCell ref="DF234:DN234"/>
    <mergeCell ref="F234:G234"/>
    <mergeCell ref="O234:W234"/>
    <mergeCell ref="Y234:Z234"/>
    <mergeCell ref="AH234:AP234"/>
    <mergeCell ref="AR234:AS234"/>
    <mergeCell ref="BA234:BI234"/>
    <mergeCell ref="F233:G233"/>
    <mergeCell ref="Y233:Z233"/>
    <mergeCell ref="AR233:AS233"/>
    <mergeCell ref="BK233:BL233"/>
    <mergeCell ref="CD233:CE233"/>
    <mergeCell ref="CW233:CX233"/>
    <mergeCell ref="BK232:BL232"/>
    <mergeCell ref="BT232:CB232"/>
    <mergeCell ref="CD232:CE232"/>
    <mergeCell ref="CM232:CU232"/>
    <mergeCell ref="CW232:CX232"/>
    <mergeCell ref="DF232:DN232"/>
    <mergeCell ref="CD231:CE231"/>
    <mergeCell ref="CM231:CU231"/>
    <mergeCell ref="CW231:CX231"/>
    <mergeCell ref="DF231:DN231"/>
    <mergeCell ref="F232:G232"/>
    <mergeCell ref="O232:W232"/>
    <mergeCell ref="Y232:Z232"/>
    <mergeCell ref="AH232:AP232"/>
    <mergeCell ref="AR232:AS232"/>
    <mergeCell ref="BA232:BI232"/>
    <mergeCell ref="CD230:CU230"/>
    <mergeCell ref="CW230:DN230"/>
    <mergeCell ref="F231:G231"/>
    <mergeCell ref="O231:W231"/>
    <mergeCell ref="Y231:Z231"/>
    <mergeCell ref="AH231:AP231"/>
    <mergeCell ref="AR231:AS231"/>
    <mergeCell ref="BA231:BI231"/>
    <mergeCell ref="BK231:BL231"/>
    <mergeCell ref="BT231:CB231"/>
    <mergeCell ref="CF229:CI229"/>
    <mergeCell ref="CM229:CU229"/>
    <mergeCell ref="CW229:CX229"/>
    <mergeCell ref="CY229:DB229"/>
    <mergeCell ref="DF229:DN229"/>
    <mergeCell ref="B230:E237"/>
    <mergeCell ref="F230:W230"/>
    <mergeCell ref="Y230:AP230"/>
    <mergeCell ref="AR230:BI230"/>
    <mergeCell ref="BK230:CB230"/>
    <mergeCell ref="AT229:AW229"/>
    <mergeCell ref="BA229:BI229"/>
    <mergeCell ref="BK229:BL229"/>
    <mergeCell ref="BM229:BP229"/>
    <mergeCell ref="BT229:CB229"/>
    <mergeCell ref="CD229:CE229"/>
    <mergeCell ref="CW228:CX228"/>
    <mergeCell ref="CY228:DB228"/>
    <mergeCell ref="DF228:DN228"/>
    <mergeCell ref="F229:G229"/>
    <mergeCell ref="H229:K229"/>
    <mergeCell ref="O229:W229"/>
    <mergeCell ref="Y229:Z229"/>
    <mergeCell ref="AA229:AD229"/>
    <mergeCell ref="AH229:AP229"/>
    <mergeCell ref="AR229:AS229"/>
    <mergeCell ref="BK228:BL228"/>
    <mergeCell ref="BM228:BP228"/>
    <mergeCell ref="BT228:CB228"/>
    <mergeCell ref="CD228:CE228"/>
    <mergeCell ref="CF228:CI228"/>
    <mergeCell ref="CM228:CU228"/>
    <mergeCell ref="DF227:DN227"/>
    <mergeCell ref="F228:G228"/>
    <mergeCell ref="H228:K228"/>
    <mergeCell ref="O228:W228"/>
    <mergeCell ref="Y228:Z228"/>
    <mergeCell ref="AA228:AD228"/>
    <mergeCell ref="AH228:AP228"/>
    <mergeCell ref="AR228:AS228"/>
    <mergeCell ref="AT228:AW228"/>
    <mergeCell ref="BA228:BI228"/>
    <mergeCell ref="BA227:BI227"/>
    <mergeCell ref="BK227:BL227"/>
    <mergeCell ref="BT227:CB227"/>
    <mergeCell ref="CD227:CE227"/>
    <mergeCell ref="CM227:CU227"/>
    <mergeCell ref="CW227:CX227"/>
    <mergeCell ref="BT226:CB226"/>
    <mergeCell ref="CD226:CE226"/>
    <mergeCell ref="CM226:CU226"/>
    <mergeCell ref="CW226:CX226"/>
    <mergeCell ref="DF226:DN226"/>
    <mergeCell ref="F227:G227"/>
    <mergeCell ref="O227:W227"/>
    <mergeCell ref="Y227:Z227"/>
    <mergeCell ref="AH227:AP227"/>
    <mergeCell ref="AR227:AS227"/>
    <mergeCell ref="CM225:CU225"/>
    <mergeCell ref="CW225:CX225"/>
    <mergeCell ref="DF225:DN225"/>
    <mergeCell ref="F226:G226"/>
    <mergeCell ref="O226:W226"/>
    <mergeCell ref="Y226:Z226"/>
    <mergeCell ref="AH226:AP226"/>
    <mergeCell ref="AR226:AS226"/>
    <mergeCell ref="BA226:BI226"/>
    <mergeCell ref="BK226:BL226"/>
    <mergeCell ref="DF224:DN224"/>
    <mergeCell ref="F225:G225"/>
    <mergeCell ref="O225:W225"/>
    <mergeCell ref="Y225:Z225"/>
    <mergeCell ref="AH225:AP225"/>
    <mergeCell ref="AR225:AS225"/>
    <mergeCell ref="BA225:BI225"/>
    <mergeCell ref="BK225:BL225"/>
    <mergeCell ref="BT225:CB225"/>
    <mergeCell ref="CD225:CE225"/>
    <mergeCell ref="BA224:BI224"/>
    <mergeCell ref="BK224:BL224"/>
    <mergeCell ref="BT224:CB224"/>
    <mergeCell ref="CD224:CE224"/>
    <mergeCell ref="CM224:CU224"/>
    <mergeCell ref="CW224:CX224"/>
    <mergeCell ref="F221:G221"/>
    <mergeCell ref="O221:W221"/>
    <mergeCell ref="Y221:Z221"/>
    <mergeCell ref="AH221:AP221"/>
    <mergeCell ref="AR221:AS221"/>
    <mergeCell ref="BA221:BI221"/>
    <mergeCell ref="BK221:BL221"/>
    <mergeCell ref="BT221:CB221"/>
    <mergeCell ref="BT223:CB223"/>
    <mergeCell ref="CD223:CE223"/>
    <mergeCell ref="CM223:CU223"/>
    <mergeCell ref="CW223:CX223"/>
    <mergeCell ref="DF223:DN223"/>
    <mergeCell ref="F224:G224"/>
    <mergeCell ref="O224:W224"/>
    <mergeCell ref="Y224:Z224"/>
    <mergeCell ref="AH224:AP224"/>
    <mergeCell ref="AR224:AS224"/>
    <mergeCell ref="CM222:CU222"/>
    <mergeCell ref="CW222:CX222"/>
    <mergeCell ref="DF222:DN222"/>
    <mergeCell ref="F223:G223"/>
    <mergeCell ref="O223:W223"/>
    <mergeCell ref="Y223:Z223"/>
    <mergeCell ref="AH223:AP223"/>
    <mergeCell ref="AR223:AS223"/>
    <mergeCell ref="BA223:BI223"/>
    <mergeCell ref="BK223:BL223"/>
    <mergeCell ref="CW219:DN219"/>
    <mergeCell ref="F220:G220"/>
    <mergeCell ref="O220:W220"/>
    <mergeCell ref="Y220:Z220"/>
    <mergeCell ref="AH220:AP220"/>
    <mergeCell ref="AR220:AS220"/>
    <mergeCell ref="BA220:BI220"/>
    <mergeCell ref="BK220:BL220"/>
    <mergeCell ref="BT220:CB220"/>
    <mergeCell ref="CD220:CE220"/>
    <mergeCell ref="B219:E228"/>
    <mergeCell ref="F219:W219"/>
    <mergeCell ref="Y219:AP219"/>
    <mergeCell ref="AR219:BI219"/>
    <mergeCell ref="BK219:CB219"/>
    <mergeCell ref="CD219:CU219"/>
    <mergeCell ref="CM220:CU220"/>
    <mergeCell ref="CD221:CE221"/>
    <mergeCell ref="CM221:CU221"/>
    <mergeCell ref="CD222:CE222"/>
    <mergeCell ref="CW221:CX221"/>
    <mergeCell ref="DF221:DN221"/>
    <mergeCell ref="F222:G222"/>
    <mergeCell ref="O222:W222"/>
    <mergeCell ref="Y222:Z222"/>
    <mergeCell ref="AH222:AP222"/>
    <mergeCell ref="AR222:AS222"/>
    <mergeCell ref="BA222:BI222"/>
    <mergeCell ref="BK222:BL222"/>
    <mergeCell ref="BT222:CB222"/>
    <mergeCell ref="CW220:CX220"/>
    <mergeCell ref="DF220:DN220"/>
    <mergeCell ref="CD218:CE218"/>
    <mergeCell ref="CF218:CI218"/>
    <mergeCell ref="CM218:CU218"/>
    <mergeCell ref="CW218:CX218"/>
    <mergeCell ref="CY218:DB218"/>
    <mergeCell ref="DF218:DN218"/>
    <mergeCell ref="AR218:AS218"/>
    <mergeCell ref="AT218:AW218"/>
    <mergeCell ref="BA218:BI218"/>
    <mergeCell ref="BK218:BL218"/>
    <mergeCell ref="BM218:BP218"/>
    <mergeCell ref="BT218:CB218"/>
    <mergeCell ref="F218:G218"/>
    <mergeCell ref="H218:K218"/>
    <mergeCell ref="O218:W218"/>
    <mergeCell ref="Y218:Z218"/>
    <mergeCell ref="AA218:AD218"/>
    <mergeCell ref="AH218:AP218"/>
    <mergeCell ref="BK217:BL217"/>
    <mergeCell ref="BT217:CB217"/>
    <mergeCell ref="CD217:CE217"/>
    <mergeCell ref="CM217:CU217"/>
    <mergeCell ref="CW217:CX217"/>
    <mergeCell ref="DF217:DN217"/>
    <mergeCell ref="F217:G217"/>
    <mergeCell ref="O217:W217"/>
    <mergeCell ref="Y217:Z217"/>
    <mergeCell ref="AH217:AP217"/>
    <mergeCell ref="AR217:AS217"/>
    <mergeCell ref="BA217:BI217"/>
    <mergeCell ref="BK216:BL216"/>
    <mergeCell ref="BT216:CB216"/>
    <mergeCell ref="CD216:CE216"/>
    <mergeCell ref="CM216:CU216"/>
    <mergeCell ref="CW216:CX216"/>
    <mergeCell ref="DF216:DN216"/>
    <mergeCell ref="F216:G216"/>
    <mergeCell ref="O216:W216"/>
    <mergeCell ref="Y216:Z216"/>
    <mergeCell ref="AH216:AP216"/>
    <mergeCell ref="AR216:AS216"/>
    <mergeCell ref="BA216:BI216"/>
    <mergeCell ref="BK215:BL215"/>
    <mergeCell ref="BT215:CB215"/>
    <mergeCell ref="CD215:CE215"/>
    <mergeCell ref="CM215:CU215"/>
    <mergeCell ref="CW215:CX215"/>
    <mergeCell ref="DF215:DN215"/>
    <mergeCell ref="F215:G215"/>
    <mergeCell ref="O215:W215"/>
    <mergeCell ref="Y215:Z215"/>
    <mergeCell ref="AH215:AP215"/>
    <mergeCell ref="AR215:AS215"/>
    <mergeCell ref="BA215:BI215"/>
    <mergeCell ref="BK214:BL214"/>
    <mergeCell ref="BT214:CB214"/>
    <mergeCell ref="CD214:CE214"/>
    <mergeCell ref="CM214:CU214"/>
    <mergeCell ref="CW214:CX214"/>
    <mergeCell ref="DF214:DN214"/>
    <mergeCell ref="F214:G214"/>
    <mergeCell ref="O214:W214"/>
    <mergeCell ref="Y214:Z214"/>
    <mergeCell ref="AH214:AP214"/>
    <mergeCell ref="AR214:AS214"/>
    <mergeCell ref="BA214:BI214"/>
    <mergeCell ref="BK213:BL213"/>
    <mergeCell ref="BT213:CB213"/>
    <mergeCell ref="CD213:CE213"/>
    <mergeCell ref="CM213:CU213"/>
    <mergeCell ref="CW213:CX213"/>
    <mergeCell ref="DF213:DN213"/>
    <mergeCell ref="F213:G213"/>
    <mergeCell ref="O213:W213"/>
    <mergeCell ref="Y213:Z213"/>
    <mergeCell ref="AH213:AP213"/>
    <mergeCell ref="AR213:AS213"/>
    <mergeCell ref="BA213:BI213"/>
    <mergeCell ref="BK212:BL212"/>
    <mergeCell ref="BT212:CB212"/>
    <mergeCell ref="CD212:CE212"/>
    <mergeCell ref="CM212:CU212"/>
    <mergeCell ref="CW212:CX212"/>
    <mergeCell ref="DF212:DN212"/>
    <mergeCell ref="F212:G212"/>
    <mergeCell ref="O212:W212"/>
    <mergeCell ref="Y212:Z212"/>
    <mergeCell ref="AH212:AP212"/>
    <mergeCell ref="AR212:AS212"/>
    <mergeCell ref="BA212:BI212"/>
    <mergeCell ref="CM211:CU211"/>
    <mergeCell ref="CW211:CX211"/>
    <mergeCell ref="DF211:DN211"/>
    <mergeCell ref="F211:G211"/>
    <mergeCell ref="O211:W211"/>
    <mergeCell ref="Y211:Z211"/>
    <mergeCell ref="AH211:AP211"/>
    <mergeCell ref="AR211:AS211"/>
    <mergeCell ref="BA211:BI211"/>
    <mergeCell ref="BK210:BL210"/>
    <mergeCell ref="BT210:CB210"/>
    <mergeCell ref="CD210:CE210"/>
    <mergeCell ref="CM210:CU210"/>
    <mergeCell ref="CW210:CX210"/>
    <mergeCell ref="DF210:DN210"/>
    <mergeCell ref="F210:G210"/>
    <mergeCell ref="O210:W210"/>
    <mergeCell ref="Y210:Z210"/>
    <mergeCell ref="AH210:AP210"/>
    <mergeCell ref="AR210:AS210"/>
    <mergeCell ref="BA210:BI210"/>
    <mergeCell ref="B209:E218"/>
    <mergeCell ref="F209:W209"/>
    <mergeCell ref="Y209:AP209"/>
    <mergeCell ref="AR209:BI209"/>
    <mergeCell ref="BK209:CB209"/>
    <mergeCell ref="CD209:CU209"/>
    <mergeCell ref="CW209:DN209"/>
    <mergeCell ref="BK208:BL208"/>
    <mergeCell ref="BM208:BP208"/>
    <mergeCell ref="BT208:CB208"/>
    <mergeCell ref="CD208:CE208"/>
    <mergeCell ref="CF208:CI208"/>
    <mergeCell ref="CM208:CU208"/>
    <mergeCell ref="DF207:DN207"/>
    <mergeCell ref="F208:G208"/>
    <mergeCell ref="H208:K208"/>
    <mergeCell ref="O208:W208"/>
    <mergeCell ref="Y208:Z208"/>
    <mergeCell ref="AA208:AD208"/>
    <mergeCell ref="AH208:AP208"/>
    <mergeCell ref="AR208:AS208"/>
    <mergeCell ref="AT208:AW208"/>
    <mergeCell ref="BA208:BI208"/>
    <mergeCell ref="BA207:BI207"/>
    <mergeCell ref="BK207:BL207"/>
    <mergeCell ref="BT207:CB207"/>
    <mergeCell ref="CD207:CE207"/>
    <mergeCell ref="CM207:CU207"/>
    <mergeCell ref="CW207:CX207"/>
    <mergeCell ref="BK211:BL211"/>
    <mergeCell ref="BT211:CB211"/>
    <mergeCell ref="CD211:CE211"/>
    <mergeCell ref="F207:G207"/>
    <mergeCell ref="O207:W207"/>
    <mergeCell ref="Y207:Z207"/>
    <mergeCell ref="AH207:AP207"/>
    <mergeCell ref="AR207:AS207"/>
    <mergeCell ref="CM205:CU205"/>
    <mergeCell ref="CW205:CX205"/>
    <mergeCell ref="DF205:DN205"/>
    <mergeCell ref="F206:G206"/>
    <mergeCell ref="O206:W206"/>
    <mergeCell ref="Y206:Z206"/>
    <mergeCell ref="AH206:AP206"/>
    <mergeCell ref="AR206:AS206"/>
    <mergeCell ref="BA206:BI206"/>
    <mergeCell ref="BK206:BL206"/>
    <mergeCell ref="CW208:CX208"/>
    <mergeCell ref="CY208:DB208"/>
    <mergeCell ref="DF208:DN208"/>
    <mergeCell ref="DF203:DN203"/>
    <mergeCell ref="F204:G204"/>
    <mergeCell ref="O204:W204"/>
    <mergeCell ref="Y204:Z204"/>
    <mergeCell ref="AH204:AP204"/>
    <mergeCell ref="AR204:AS204"/>
    <mergeCell ref="F203:G203"/>
    <mergeCell ref="O203:W203"/>
    <mergeCell ref="Y203:Z203"/>
    <mergeCell ref="AH203:AP203"/>
    <mergeCell ref="AR203:AS203"/>
    <mergeCell ref="BA203:BI203"/>
    <mergeCell ref="BT206:CB206"/>
    <mergeCell ref="CD206:CE206"/>
    <mergeCell ref="CM206:CU206"/>
    <mergeCell ref="CW206:CX206"/>
    <mergeCell ref="DF206:DN206"/>
    <mergeCell ref="Y202:Z202"/>
    <mergeCell ref="AH202:AP202"/>
    <mergeCell ref="AR202:AS202"/>
    <mergeCell ref="BA202:BI202"/>
    <mergeCell ref="BK202:BL202"/>
    <mergeCell ref="BT202:CB202"/>
    <mergeCell ref="Y201:Z201"/>
    <mergeCell ref="AH201:AP201"/>
    <mergeCell ref="AR201:AS201"/>
    <mergeCell ref="BA201:BI201"/>
    <mergeCell ref="BK201:BL201"/>
    <mergeCell ref="BT201:CB201"/>
    <mergeCell ref="DF204:DN204"/>
    <mergeCell ref="F205:G205"/>
    <mergeCell ref="O205:W205"/>
    <mergeCell ref="Y205:Z205"/>
    <mergeCell ref="AH205:AP205"/>
    <mergeCell ref="AR205:AS205"/>
    <mergeCell ref="BA205:BI205"/>
    <mergeCell ref="BK205:BL205"/>
    <mergeCell ref="BT205:CB205"/>
    <mergeCell ref="CD205:CE205"/>
    <mergeCell ref="BA204:BI204"/>
    <mergeCell ref="BK204:BL204"/>
    <mergeCell ref="BT204:CB204"/>
    <mergeCell ref="CD204:CE204"/>
    <mergeCell ref="CM204:CU204"/>
    <mergeCell ref="CW204:CX204"/>
    <mergeCell ref="BT203:CB203"/>
    <mergeCell ref="CD203:CE203"/>
    <mergeCell ref="CM203:CU203"/>
    <mergeCell ref="CW203:CX203"/>
    <mergeCell ref="CW199:DN199"/>
    <mergeCell ref="F200:G200"/>
    <mergeCell ref="O200:W200"/>
    <mergeCell ref="Y200:Z200"/>
    <mergeCell ref="AH200:AP200"/>
    <mergeCell ref="AR200:AS200"/>
    <mergeCell ref="BA200:BI200"/>
    <mergeCell ref="BK200:BL200"/>
    <mergeCell ref="BT200:CB200"/>
    <mergeCell ref="CD200:CE200"/>
    <mergeCell ref="CM202:CU202"/>
    <mergeCell ref="CW202:CX202"/>
    <mergeCell ref="DF202:DN202"/>
    <mergeCell ref="B199:E208"/>
    <mergeCell ref="F199:W199"/>
    <mergeCell ref="Y199:AP199"/>
    <mergeCell ref="AR199:BI199"/>
    <mergeCell ref="BK199:CB199"/>
    <mergeCell ref="CD199:CU199"/>
    <mergeCell ref="CM200:CU200"/>
    <mergeCell ref="CD201:CE201"/>
    <mergeCell ref="CM201:CU201"/>
    <mergeCell ref="CD202:CE202"/>
    <mergeCell ref="CW200:CX200"/>
    <mergeCell ref="DF200:DN200"/>
    <mergeCell ref="F201:G201"/>
    <mergeCell ref="O201:W201"/>
    <mergeCell ref="BK203:BL203"/>
    <mergeCell ref="CW201:CX201"/>
    <mergeCell ref="DF201:DN201"/>
    <mergeCell ref="F202:G202"/>
    <mergeCell ref="O202:W202"/>
    <mergeCell ref="CD198:CE198"/>
    <mergeCell ref="CF198:CI198"/>
    <mergeCell ref="CM198:CU198"/>
    <mergeCell ref="CW198:CX198"/>
    <mergeCell ref="CY198:DB198"/>
    <mergeCell ref="DF198:DN198"/>
    <mergeCell ref="AR198:AS198"/>
    <mergeCell ref="AT198:AW198"/>
    <mergeCell ref="BA198:BI198"/>
    <mergeCell ref="BK198:BL198"/>
    <mergeCell ref="BM198:BP198"/>
    <mergeCell ref="BT198:CB198"/>
    <mergeCell ref="F198:G198"/>
    <mergeCell ref="H198:K198"/>
    <mergeCell ref="O198:W198"/>
    <mergeCell ref="Y198:Z198"/>
    <mergeCell ref="AA198:AD198"/>
    <mergeCell ref="AH198:AP198"/>
    <mergeCell ref="BK197:BL197"/>
    <mergeCell ref="BT197:CB197"/>
    <mergeCell ref="CD197:CE197"/>
    <mergeCell ref="CM197:CU197"/>
    <mergeCell ref="CW197:CX197"/>
    <mergeCell ref="DF197:DN197"/>
    <mergeCell ref="F197:G197"/>
    <mergeCell ref="O197:W197"/>
    <mergeCell ref="Y197:Z197"/>
    <mergeCell ref="AH197:AP197"/>
    <mergeCell ref="AR197:AS197"/>
    <mergeCell ref="BA197:BI197"/>
    <mergeCell ref="BK196:BL196"/>
    <mergeCell ref="BT196:CB196"/>
    <mergeCell ref="CD196:CE196"/>
    <mergeCell ref="CM196:CU196"/>
    <mergeCell ref="CW196:CX196"/>
    <mergeCell ref="DF196:DN196"/>
    <mergeCell ref="F196:G196"/>
    <mergeCell ref="O196:W196"/>
    <mergeCell ref="Y196:Z196"/>
    <mergeCell ref="AH196:AP196"/>
    <mergeCell ref="AR196:AS196"/>
    <mergeCell ref="BA196:BI196"/>
    <mergeCell ref="BK195:BL195"/>
    <mergeCell ref="BT195:CB195"/>
    <mergeCell ref="CD195:CE195"/>
    <mergeCell ref="CM195:CU195"/>
    <mergeCell ref="CW195:CX195"/>
    <mergeCell ref="DF195:DN195"/>
    <mergeCell ref="F195:G195"/>
    <mergeCell ref="O195:W195"/>
    <mergeCell ref="Y195:Z195"/>
    <mergeCell ref="AH195:AP195"/>
    <mergeCell ref="AR195:AS195"/>
    <mergeCell ref="BA195:BI195"/>
    <mergeCell ref="BK194:BL194"/>
    <mergeCell ref="BT194:CB194"/>
    <mergeCell ref="CD194:CE194"/>
    <mergeCell ref="CM194:CU194"/>
    <mergeCell ref="CW194:CX194"/>
    <mergeCell ref="DF194:DN194"/>
    <mergeCell ref="F194:G194"/>
    <mergeCell ref="O194:W194"/>
    <mergeCell ref="Y194:Z194"/>
    <mergeCell ref="AH194:AP194"/>
    <mergeCell ref="AR194:AS194"/>
    <mergeCell ref="BA194:BI194"/>
    <mergeCell ref="BK193:BL193"/>
    <mergeCell ref="BT193:CB193"/>
    <mergeCell ref="CD193:CE193"/>
    <mergeCell ref="CM193:CU193"/>
    <mergeCell ref="CW193:CX193"/>
    <mergeCell ref="DF193:DN193"/>
    <mergeCell ref="F193:G193"/>
    <mergeCell ref="O193:W193"/>
    <mergeCell ref="Y193:Z193"/>
    <mergeCell ref="AH193:AP193"/>
    <mergeCell ref="AR193:AS193"/>
    <mergeCell ref="BA193:BI193"/>
    <mergeCell ref="BK192:BL192"/>
    <mergeCell ref="BT192:CB192"/>
    <mergeCell ref="CD192:CE192"/>
    <mergeCell ref="CM192:CU192"/>
    <mergeCell ref="CW192:CX192"/>
    <mergeCell ref="DF192:DN192"/>
    <mergeCell ref="F192:G192"/>
    <mergeCell ref="O192:W192"/>
    <mergeCell ref="Y192:Z192"/>
    <mergeCell ref="AH192:AP192"/>
    <mergeCell ref="AR192:AS192"/>
    <mergeCell ref="BA192:BI192"/>
    <mergeCell ref="BK191:BL191"/>
    <mergeCell ref="BT191:CB191"/>
    <mergeCell ref="CD191:CE191"/>
    <mergeCell ref="CM191:CU191"/>
    <mergeCell ref="CW191:CX191"/>
    <mergeCell ref="DF191:DN191"/>
    <mergeCell ref="F191:G191"/>
    <mergeCell ref="O191:W191"/>
    <mergeCell ref="Y191:Z191"/>
    <mergeCell ref="AH191:AP191"/>
    <mergeCell ref="AR191:AS191"/>
    <mergeCell ref="BA191:BI191"/>
    <mergeCell ref="BK190:BL190"/>
    <mergeCell ref="BT190:CB190"/>
    <mergeCell ref="CD190:CE190"/>
    <mergeCell ref="CM190:CU190"/>
    <mergeCell ref="CW190:CX190"/>
    <mergeCell ref="DF190:DN190"/>
    <mergeCell ref="F190:G190"/>
    <mergeCell ref="O190:W190"/>
    <mergeCell ref="Y190:Z190"/>
    <mergeCell ref="AH190:AP190"/>
    <mergeCell ref="AR190:AS190"/>
    <mergeCell ref="BA190:BI190"/>
    <mergeCell ref="CW188:CX188"/>
    <mergeCell ref="CY188:DB188"/>
    <mergeCell ref="DF188:DN188"/>
    <mergeCell ref="B189:E198"/>
    <mergeCell ref="F189:W189"/>
    <mergeCell ref="Y189:AP189"/>
    <mergeCell ref="AR189:BI189"/>
    <mergeCell ref="BK189:CB189"/>
    <mergeCell ref="CD189:CU189"/>
    <mergeCell ref="CW189:DN189"/>
    <mergeCell ref="BK188:BL188"/>
    <mergeCell ref="BM188:BP188"/>
    <mergeCell ref="BT188:CB188"/>
    <mergeCell ref="CD188:CE188"/>
    <mergeCell ref="CF188:CI188"/>
    <mergeCell ref="CM188:CU188"/>
    <mergeCell ref="DF187:DN187"/>
    <mergeCell ref="F188:G188"/>
    <mergeCell ref="H188:K188"/>
    <mergeCell ref="O188:W188"/>
    <mergeCell ref="Y188:Z188"/>
    <mergeCell ref="AA188:AD188"/>
    <mergeCell ref="AH188:AP188"/>
    <mergeCell ref="AR188:AS188"/>
    <mergeCell ref="AT188:AW188"/>
    <mergeCell ref="BA188:BI188"/>
    <mergeCell ref="BA187:BI187"/>
    <mergeCell ref="BK187:BL187"/>
    <mergeCell ref="BT187:CB187"/>
    <mergeCell ref="CD187:CE187"/>
    <mergeCell ref="CM187:CU187"/>
    <mergeCell ref="CW187:CX187"/>
    <mergeCell ref="BT186:CB186"/>
    <mergeCell ref="CD186:CE186"/>
    <mergeCell ref="CM186:CU186"/>
    <mergeCell ref="CW186:CX186"/>
    <mergeCell ref="DF186:DN186"/>
    <mergeCell ref="F187:G187"/>
    <mergeCell ref="O187:W187"/>
    <mergeCell ref="Y187:Z187"/>
    <mergeCell ref="AH187:AP187"/>
    <mergeCell ref="AR187:AS187"/>
    <mergeCell ref="CM185:CU185"/>
    <mergeCell ref="CW185:CX185"/>
    <mergeCell ref="DF185:DN185"/>
    <mergeCell ref="F186:G186"/>
    <mergeCell ref="O186:W186"/>
    <mergeCell ref="Y186:Z186"/>
    <mergeCell ref="AH186:AP186"/>
    <mergeCell ref="AR186:AS186"/>
    <mergeCell ref="BA186:BI186"/>
    <mergeCell ref="BK186:BL186"/>
    <mergeCell ref="DF184:DN184"/>
    <mergeCell ref="F185:G185"/>
    <mergeCell ref="O185:W185"/>
    <mergeCell ref="Y185:Z185"/>
    <mergeCell ref="AH185:AP185"/>
    <mergeCell ref="AR185:AS185"/>
    <mergeCell ref="BA185:BI185"/>
    <mergeCell ref="BK185:BL185"/>
    <mergeCell ref="BT185:CB185"/>
    <mergeCell ref="CD185:CE185"/>
    <mergeCell ref="BA184:BI184"/>
    <mergeCell ref="BK184:BL184"/>
    <mergeCell ref="BT184:CB184"/>
    <mergeCell ref="CD184:CE184"/>
    <mergeCell ref="CM184:CU184"/>
    <mergeCell ref="CW184:CX184"/>
    <mergeCell ref="BT183:CB183"/>
    <mergeCell ref="CD183:CE183"/>
    <mergeCell ref="CM183:CU183"/>
    <mergeCell ref="CW183:CX183"/>
    <mergeCell ref="DF183:DN183"/>
    <mergeCell ref="F184:G184"/>
    <mergeCell ref="O184:W184"/>
    <mergeCell ref="Y184:Z184"/>
    <mergeCell ref="AH184:AP184"/>
    <mergeCell ref="AR184:AS184"/>
    <mergeCell ref="F183:G183"/>
    <mergeCell ref="O183:W183"/>
    <mergeCell ref="Y183:Z183"/>
    <mergeCell ref="AH183:AP183"/>
    <mergeCell ref="AR183:AS183"/>
    <mergeCell ref="BA183:BI183"/>
    <mergeCell ref="BK183:BL183"/>
    <mergeCell ref="CW181:CX181"/>
    <mergeCell ref="DF181:DN181"/>
    <mergeCell ref="F182:G182"/>
    <mergeCell ref="O182:W182"/>
    <mergeCell ref="Y182:Z182"/>
    <mergeCell ref="AH182:AP182"/>
    <mergeCell ref="AR182:AS182"/>
    <mergeCell ref="BA182:BI182"/>
    <mergeCell ref="BK182:BL182"/>
    <mergeCell ref="BT182:CB182"/>
    <mergeCell ref="AR181:AS181"/>
    <mergeCell ref="BA181:BI181"/>
    <mergeCell ref="BK181:BL181"/>
    <mergeCell ref="BT181:CB181"/>
    <mergeCell ref="CW179:DN179"/>
    <mergeCell ref="F180:G180"/>
    <mergeCell ref="O180:W180"/>
    <mergeCell ref="Y180:Z180"/>
    <mergeCell ref="AH180:AP180"/>
    <mergeCell ref="AR180:AS180"/>
    <mergeCell ref="BA180:BI180"/>
    <mergeCell ref="BK180:BL180"/>
    <mergeCell ref="BT180:CB180"/>
    <mergeCell ref="CD180:CE180"/>
    <mergeCell ref="CM182:CU182"/>
    <mergeCell ref="CW182:CX182"/>
    <mergeCell ref="DF182:DN182"/>
    <mergeCell ref="B179:E188"/>
    <mergeCell ref="F179:W179"/>
    <mergeCell ref="Y179:AP179"/>
    <mergeCell ref="AR179:BI179"/>
    <mergeCell ref="BK179:CB179"/>
    <mergeCell ref="CD179:CU179"/>
    <mergeCell ref="CM180:CU180"/>
    <mergeCell ref="CD181:CE181"/>
    <mergeCell ref="CM181:CU181"/>
    <mergeCell ref="CD182:CE182"/>
    <mergeCell ref="CM177:CU177"/>
    <mergeCell ref="CW177:CX177"/>
    <mergeCell ref="CY177:DB177"/>
    <mergeCell ref="DF177:DN177"/>
    <mergeCell ref="F178:W178"/>
    <mergeCell ref="Y178:AP178"/>
    <mergeCell ref="AR178:BI178"/>
    <mergeCell ref="BK178:CB178"/>
    <mergeCell ref="CD178:CU178"/>
    <mergeCell ref="CW178:DN178"/>
    <mergeCell ref="BA177:BI177"/>
    <mergeCell ref="BK177:BL177"/>
    <mergeCell ref="BM177:BP177"/>
    <mergeCell ref="BT177:CB177"/>
    <mergeCell ref="CD177:CE177"/>
    <mergeCell ref="CF177:CI177"/>
    <mergeCell ref="CW180:CX180"/>
    <mergeCell ref="DF180:DN180"/>
    <mergeCell ref="F181:G181"/>
    <mergeCell ref="O181:W181"/>
    <mergeCell ref="Y181:Z181"/>
    <mergeCell ref="AH181:AP181"/>
    <mergeCell ref="F177:G177"/>
    <mergeCell ref="H177:K177"/>
    <mergeCell ref="O177:W177"/>
    <mergeCell ref="Y177:Z177"/>
    <mergeCell ref="AA177:AD177"/>
    <mergeCell ref="AH177:AP177"/>
    <mergeCell ref="AR177:AS177"/>
    <mergeCell ref="AT177:AW177"/>
    <mergeCell ref="BT176:CB176"/>
    <mergeCell ref="CD176:CE176"/>
    <mergeCell ref="CF176:CI176"/>
    <mergeCell ref="CM176:CU176"/>
    <mergeCell ref="CW176:CX176"/>
    <mergeCell ref="CY176:DB176"/>
    <mergeCell ref="AH176:AP176"/>
    <mergeCell ref="AR176:AS176"/>
    <mergeCell ref="AT176:AW176"/>
    <mergeCell ref="BA176:BI176"/>
    <mergeCell ref="BK176:BL176"/>
    <mergeCell ref="BM176:BP176"/>
    <mergeCell ref="BT175:CB175"/>
    <mergeCell ref="CD175:CE175"/>
    <mergeCell ref="CM175:CU175"/>
    <mergeCell ref="CW175:CX175"/>
    <mergeCell ref="CM171:CU171"/>
    <mergeCell ref="CW171:CX171"/>
    <mergeCell ref="CW169:CX169"/>
    <mergeCell ref="B168:E177"/>
    <mergeCell ref="DF175:DN175"/>
    <mergeCell ref="F176:G176"/>
    <mergeCell ref="H176:K176"/>
    <mergeCell ref="O176:W176"/>
    <mergeCell ref="Y176:Z176"/>
    <mergeCell ref="AA176:AD176"/>
    <mergeCell ref="CM174:CU174"/>
    <mergeCell ref="CW174:CX174"/>
    <mergeCell ref="DF174:DN174"/>
    <mergeCell ref="F175:G175"/>
    <mergeCell ref="O175:W175"/>
    <mergeCell ref="Y175:Z175"/>
    <mergeCell ref="AH175:AP175"/>
    <mergeCell ref="AR175:AS175"/>
    <mergeCell ref="BA175:BI175"/>
    <mergeCell ref="BK175:BL175"/>
    <mergeCell ref="DF176:DN176"/>
    <mergeCell ref="DF173:DN173"/>
    <mergeCell ref="F174:G174"/>
    <mergeCell ref="O174:W174"/>
    <mergeCell ref="Y174:Z174"/>
    <mergeCell ref="AH174:AP174"/>
    <mergeCell ref="AR174:AS174"/>
    <mergeCell ref="BA174:BI174"/>
    <mergeCell ref="BK174:BL174"/>
    <mergeCell ref="BT174:CB174"/>
    <mergeCell ref="CD174:CE174"/>
    <mergeCell ref="BA173:BI173"/>
    <mergeCell ref="BK173:BL173"/>
    <mergeCell ref="BT173:CB173"/>
    <mergeCell ref="CD173:CE173"/>
    <mergeCell ref="CM173:CU173"/>
    <mergeCell ref="CW173:CX173"/>
    <mergeCell ref="BT172:CB172"/>
    <mergeCell ref="CD172:CE172"/>
    <mergeCell ref="CM172:CU172"/>
    <mergeCell ref="CW172:CX172"/>
    <mergeCell ref="DF172:DN172"/>
    <mergeCell ref="F173:G173"/>
    <mergeCell ref="O173:W173"/>
    <mergeCell ref="Y173:Z173"/>
    <mergeCell ref="AH173:AP173"/>
    <mergeCell ref="AR173:AS173"/>
    <mergeCell ref="DF171:DN171"/>
    <mergeCell ref="F172:G172"/>
    <mergeCell ref="O172:W172"/>
    <mergeCell ref="Y172:Z172"/>
    <mergeCell ref="AH172:AP172"/>
    <mergeCell ref="AR172:AS172"/>
    <mergeCell ref="BA172:BI172"/>
    <mergeCell ref="BK172:BL172"/>
    <mergeCell ref="CW170:CX170"/>
    <mergeCell ref="DF170:DN170"/>
    <mergeCell ref="F171:G171"/>
    <mergeCell ref="Y171:Z171"/>
    <mergeCell ref="AR171:AS171"/>
    <mergeCell ref="BK171:BL171"/>
    <mergeCell ref="CD171:CE171"/>
    <mergeCell ref="H171:W171"/>
    <mergeCell ref="BM171:CB171"/>
    <mergeCell ref="AT171:BI171"/>
    <mergeCell ref="AA171:AP171"/>
    <mergeCell ref="DF169:DN169"/>
    <mergeCell ref="F170:G170"/>
    <mergeCell ref="O170:W170"/>
    <mergeCell ref="Y170:Z170"/>
    <mergeCell ref="AH170:AP170"/>
    <mergeCell ref="AR170:AS170"/>
    <mergeCell ref="BA170:BI170"/>
    <mergeCell ref="BK170:BL170"/>
    <mergeCell ref="BT170:CB170"/>
    <mergeCell ref="CW168:DN168"/>
    <mergeCell ref="F169:G169"/>
    <mergeCell ref="O169:W169"/>
    <mergeCell ref="Y169:Z169"/>
    <mergeCell ref="AH169:AP169"/>
    <mergeCell ref="AR169:AS169"/>
    <mergeCell ref="BA169:BI169"/>
    <mergeCell ref="BK169:BL169"/>
    <mergeCell ref="BT169:CB169"/>
    <mergeCell ref="CD169:CE169"/>
    <mergeCell ref="F168:W168"/>
    <mergeCell ref="Y168:AP168"/>
    <mergeCell ref="AR168:BI168"/>
    <mergeCell ref="BK168:CB168"/>
    <mergeCell ref="CD168:CU168"/>
    <mergeCell ref="CM169:CU169"/>
    <mergeCell ref="CD170:CE170"/>
    <mergeCell ref="CM170:CU170"/>
    <mergeCell ref="CD167:CE167"/>
    <mergeCell ref="CF167:CI167"/>
    <mergeCell ref="CM167:CU167"/>
    <mergeCell ref="CW167:CX167"/>
    <mergeCell ref="CY167:DB167"/>
    <mergeCell ref="DF167:DN167"/>
    <mergeCell ref="AR167:AS167"/>
    <mergeCell ref="AT167:AW167"/>
    <mergeCell ref="BA167:BI167"/>
    <mergeCell ref="BK167:BL167"/>
    <mergeCell ref="BM167:BP167"/>
    <mergeCell ref="BT167:CB167"/>
    <mergeCell ref="F167:G167"/>
    <mergeCell ref="H167:K167"/>
    <mergeCell ref="O167:W167"/>
    <mergeCell ref="Y167:Z167"/>
    <mergeCell ref="AA167:AD167"/>
    <mergeCell ref="AH167:AP167"/>
    <mergeCell ref="BK166:BL166"/>
    <mergeCell ref="BT166:CB166"/>
    <mergeCell ref="CD166:CE166"/>
    <mergeCell ref="CM166:CU166"/>
    <mergeCell ref="CW166:CX166"/>
    <mergeCell ref="DF166:DN166"/>
    <mergeCell ref="F166:G166"/>
    <mergeCell ref="O166:W166"/>
    <mergeCell ref="Y166:Z166"/>
    <mergeCell ref="AH166:AP166"/>
    <mergeCell ref="AR166:AS166"/>
    <mergeCell ref="BA166:BI166"/>
    <mergeCell ref="BK165:BL165"/>
    <mergeCell ref="BT165:CB165"/>
    <mergeCell ref="CD165:CE165"/>
    <mergeCell ref="CM165:CU165"/>
    <mergeCell ref="CW165:CX165"/>
    <mergeCell ref="DF165:DN165"/>
    <mergeCell ref="F165:G165"/>
    <mergeCell ref="O165:W165"/>
    <mergeCell ref="Y165:Z165"/>
    <mergeCell ref="AH165:AP165"/>
    <mergeCell ref="AR165:AS165"/>
    <mergeCell ref="BA165:BI165"/>
    <mergeCell ref="BK164:BL164"/>
    <mergeCell ref="BT164:CB164"/>
    <mergeCell ref="CD164:CE164"/>
    <mergeCell ref="CM164:CU164"/>
    <mergeCell ref="CW164:CX164"/>
    <mergeCell ref="DF164:DN164"/>
    <mergeCell ref="F164:G164"/>
    <mergeCell ref="O164:W164"/>
    <mergeCell ref="Y164:Z164"/>
    <mergeCell ref="AH164:AP164"/>
    <mergeCell ref="AR164:AS164"/>
    <mergeCell ref="BA164:BI164"/>
    <mergeCell ref="BK163:BL163"/>
    <mergeCell ref="BT163:CB163"/>
    <mergeCell ref="CD163:CE163"/>
    <mergeCell ref="CM163:CU163"/>
    <mergeCell ref="CW163:CX163"/>
    <mergeCell ref="DF163:DN163"/>
    <mergeCell ref="F163:G163"/>
    <mergeCell ref="O163:W163"/>
    <mergeCell ref="Y163:Z163"/>
    <mergeCell ref="AH163:AP163"/>
    <mergeCell ref="AR163:AS163"/>
    <mergeCell ref="BA163:BI163"/>
    <mergeCell ref="BK162:BL162"/>
    <mergeCell ref="BT162:CB162"/>
    <mergeCell ref="CD162:CE162"/>
    <mergeCell ref="CM162:CU162"/>
    <mergeCell ref="CW162:CX162"/>
    <mergeCell ref="DF162:DN162"/>
    <mergeCell ref="F162:G162"/>
    <mergeCell ref="O162:W162"/>
    <mergeCell ref="Y162:Z162"/>
    <mergeCell ref="AH162:AP162"/>
    <mergeCell ref="AR162:AS162"/>
    <mergeCell ref="BA162:BI162"/>
    <mergeCell ref="BK161:BL161"/>
    <mergeCell ref="BT161:CB161"/>
    <mergeCell ref="CD161:CE161"/>
    <mergeCell ref="CM161:CU161"/>
    <mergeCell ref="CW161:CX161"/>
    <mergeCell ref="DF161:DN161"/>
    <mergeCell ref="F161:G161"/>
    <mergeCell ref="O161:W161"/>
    <mergeCell ref="Y161:Z161"/>
    <mergeCell ref="AH161:AP161"/>
    <mergeCell ref="AR161:AS161"/>
    <mergeCell ref="BA161:BI161"/>
    <mergeCell ref="BK160:BL160"/>
    <mergeCell ref="BT160:CB160"/>
    <mergeCell ref="CD160:CE160"/>
    <mergeCell ref="CM160:CU160"/>
    <mergeCell ref="CW160:CX160"/>
    <mergeCell ref="DF160:DN160"/>
    <mergeCell ref="F160:G160"/>
    <mergeCell ref="O160:W160"/>
    <mergeCell ref="Y160:Z160"/>
    <mergeCell ref="AH160:AP160"/>
    <mergeCell ref="AR160:AS160"/>
    <mergeCell ref="BA160:BI160"/>
    <mergeCell ref="BK159:BL159"/>
    <mergeCell ref="BT159:CB159"/>
    <mergeCell ref="CD159:CE159"/>
    <mergeCell ref="CM159:CU159"/>
    <mergeCell ref="CW159:CX159"/>
    <mergeCell ref="DF159:DN159"/>
    <mergeCell ref="F159:G159"/>
    <mergeCell ref="O159:W159"/>
    <mergeCell ref="Y159:Z159"/>
    <mergeCell ref="AH159:AP159"/>
    <mergeCell ref="AR159:AS159"/>
    <mergeCell ref="BA159:BI159"/>
    <mergeCell ref="BK158:BL158"/>
    <mergeCell ref="BT158:CB158"/>
    <mergeCell ref="CD158:CE158"/>
    <mergeCell ref="CM158:CU158"/>
    <mergeCell ref="CW158:CX158"/>
    <mergeCell ref="DF158:DN158"/>
    <mergeCell ref="F158:G158"/>
    <mergeCell ref="O158:W158"/>
    <mergeCell ref="Y158:Z158"/>
    <mergeCell ref="AH158:AP158"/>
    <mergeCell ref="AR158:AS158"/>
    <mergeCell ref="BA158:BI158"/>
    <mergeCell ref="BK157:BL157"/>
    <mergeCell ref="BT157:CB157"/>
    <mergeCell ref="CD157:CE157"/>
    <mergeCell ref="CM157:CU157"/>
    <mergeCell ref="CW157:CX157"/>
    <mergeCell ref="DF157:DN157"/>
    <mergeCell ref="F157:G157"/>
    <mergeCell ref="O157:W157"/>
    <mergeCell ref="Y157:Z157"/>
    <mergeCell ref="AH157:AP157"/>
    <mergeCell ref="AR157:AS157"/>
    <mergeCell ref="BA157:BI157"/>
    <mergeCell ref="BK156:BL156"/>
    <mergeCell ref="BT156:CB156"/>
    <mergeCell ref="CD156:CE156"/>
    <mergeCell ref="CM156:CU156"/>
    <mergeCell ref="CW156:CX156"/>
    <mergeCell ref="DF156:DN156"/>
    <mergeCell ref="F156:G156"/>
    <mergeCell ref="O156:W156"/>
    <mergeCell ref="Y156:Z156"/>
    <mergeCell ref="AH156:AP156"/>
    <mergeCell ref="AR156:AS156"/>
    <mergeCell ref="BA156:BI156"/>
    <mergeCell ref="BK155:BL155"/>
    <mergeCell ref="BT155:CB155"/>
    <mergeCell ref="CD155:CE155"/>
    <mergeCell ref="CM155:CU155"/>
    <mergeCell ref="CW155:CX155"/>
    <mergeCell ref="DF155:DN155"/>
    <mergeCell ref="F155:G155"/>
    <mergeCell ref="O155:W155"/>
    <mergeCell ref="Y155:Z155"/>
    <mergeCell ref="AH155:AP155"/>
    <mergeCell ref="AR155:AS155"/>
    <mergeCell ref="BA155:BI155"/>
    <mergeCell ref="BK154:BL154"/>
    <mergeCell ref="BT154:CB154"/>
    <mergeCell ref="CD154:CE154"/>
    <mergeCell ref="CM154:CU154"/>
    <mergeCell ref="CW154:CX154"/>
    <mergeCell ref="DF154:DN154"/>
    <mergeCell ref="F154:G154"/>
    <mergeCell ref="O154:W154"/>
    <mergeCell ref="Y154:Z154"/>
    <mergeCell ref="AH154:AP154"/>
    <mergeCell ref="AR154:AS154"/>
    <mergeCell ref="BA154:BI154"/>
    <mergeCell ref="BK153:BL153"/>
    <mergeCell ref="BT153:CB153"/>
    <mergeCell ref="CD153:CE153"/>
    <mergeCell ref="CM153:CU153"/>
    <mergeCell ref="CW153:CX153"/>
    <mergeCell ref="DF153:DN153"/>
    <mergeCell ref="F153:G153"/>
    <mergeCell ref="O153:W153"/>
    <mergeCell ref="Y153:Z153"/>
    <mergeCell ref="AH153:AP153"/>
    <mergeCell ref="AR153:AS153"/>
    <mergeCell ref="BA153:BI153"/>
    <mergeCell ref="BK152:BL152"/>
    <mergeCell ref="BT152:CB152"/>
    <mergeCell ref="CD152:CE152"/>
    <mergeCell ref="CM152:CU152"/>
    <mergeCell ref="CW152:CX152"/>
    <mergeCell ref="DF152:DN152"/>
    <mergeCell ref="F152:G152"/>
    <mergeCell ref="O152:W152"/>
    <mergeCell ref="Y152:Z152"/>
    <mergeCell ref="AH152:AP152"/>
    <mergeCell ref="AR152:AS152"/>
    <mergeCell ref="BA152:BI152"/>
    <mergeCell ref="BK151:BL151"/>
    <mergeCell ref="BT151:CB151"/>
    <mergeCell ref="CD151:CE151"/>
    <mergeCell ref="CM151:CU151"/>
    <mergeCell ref="CW151:CX151"/>
    <mergeCell ref="DF151:DN151"/>
    <mergeCell ref="F151:G151"/>
    <mergeCell ref="O151:W151"/>
    <mergeCell ref="Y151:Z151"/>
    <mergeCell ref="AH151:AP151"/>
    <mergeCell ref="AR151:AS151"/>
    <mergeCell ref="BA151:BI151"/>
    <mergeCell ref="BK150:BL150"/>
    <mergeCell ref="BT150:CB150"/>
    <mergeCell ref="CD150:CE150"/>
    <mergeCell ref="CM150:CU150"/>
    <mergeCell ref="CW150:CX150"/>
    <mergeCell ref="DF150:DN150"/>
    <mergeCell ref="F150:G150"/>
    <mergeCell ref="O150:W150"/>
    <mergeCell ref="Y150:Z150"/>
    <mergeCell ref="AH150:AP150"/>
    <mergeCell ref="AR150:AS150"/>
    <mergeCell ref="BA150:BI150"/>
    <mergeCell ref="BK149:BL149"/>
    <mergeCell ref="BT149:CB149"/>
    <mergeCell ref="CD149:CE149"/>
    <mergeCell ref="CM149:CU149"/>
    <mergeCell ref="CW149:CX149"/>
    <mergeCell ref="DF149:DN149"/>
    <mergeCell ref="F149:G149"/>
    <mergeCell ref="O149:W149"/>
    <mergeCell ref="Y149:Z149"/>
    <mergeCell ref="AH149:AP149"/>
    <mergeCell ref="AR149:AS149"/>
    <mergeCell ref="BA149:BI149"/>
    <mergeCell ref="BK148:BL148"/>
    <mergeCell ref="BT148:CB148"/>
    <mergeCell ref="CD148:CE148"/>
    <mergeCell ref="CM148:CU148"/>
    <mergeCell ref="CW148:CX148"/>
    <mergeCell ref="DF148:DN148"/>
    <mergeCell ref="F148:G148"/>
    <mergeCell ref="O148:W148"/>
    <mergeCell ref="Y148:Z148"/>
    <mergeCell ref="AH148:AP148"/>
    <mergeCell ref="AR148:AS148"/>
    <mergeCell ref="BA148:BI148"/>
    <mergeCell ref="BK147:BL147"/>
    <mergeCell ref="BT147:CB147"/>
    <mergeCell ref="CD147:CE147"/>
    <mergeCell ref="CM147:CU147"/>
    <mergeCell ref="CW147:CX147"/>
    <mergeCell ref="DF147:DN147"/>
    <mergeCell ref="F147:G147"/>
    <mergeCell ref="O147:W147"/>
    <mergeCell ref="Y147:Z147"/>
    <mergeCell ref="AH147:AP147"/>
    <mergeCell ref="AR147:AS147"/>
    <mergeCell ref="BA147:BI147"/>
    <mergeCell ref="CW145:CX145"/>
    <mergeCell ref="CY145:DB145"/>
    <mergeCell ref="DF145:DN145"/>
    <mergeCell ref="B146:E167"/>
    <mergeCell ref="F146:W146"/>
    <mergeCell ref="Y146:AP146"/>
    <mergeCell ref="AR146:BI146"/>
    <mergeCell ref="BK146:CB146"/>
    <mergeCell ref="CD146:CU146"/>
    <mergeCell ref="CW146:DN146"/>
    <mergeCell ref="BK145:BL145"/>
    <mergeCell ref="BM145:BP145"/>
    <mergeCell ref="BT145:CB145"/>
    <mergeCell ref="CD145:CE145"/>
    <mergeCell ref="CF145:CI145"/>
    <mergeCell ref="CM145:CU145"/>
    <mergeCell ref="DF144:DN144"/>
    <mergeCell ref="F145:G145"/>
    <mergeCell ref="H145:K145"/>
    <mergeCell ref="O145:W145"/>
    <mergeCell ref="Y145:Z145"/>
    <mergeCell ref="AA145:AD145"/>
    <mergeCell ref="AH145:AP145"/>
    <mergeCell ref="AR145:AS145"/>
    <mergeCell ref="AT145:AW145"/>
    <mergeCell ref="BA145:BI145"/>
    <mergeCell ref="BA144:BI144"/>
    <mergeCell ref="BK144:BL144"/>
    <mergeCell ref="BT144:CB144"/>
    <mergeCell ref="CD144:CE144"/>
    <mergeCell ref="CM144:CU144"/>
    <mergeCell ref="CW144:CX144"/>
    <mergeCell ref="BT143:CB143"/>
    <mergeCell ref="CD143:CE143"/>
    <mergeCell ref="CM143:CU143"/>
    <mergeCell ref="CW143:CX143"/>
    <mergeCell ref="DF143:DN143"/>
    <mergeCell ref="F144:G144"/>
    <mergeCell ref="O144:W144"/>
    <mergeCell ref="Y144:Z144"/>
    <mergeCell ref="AH144:AP144"/>
    <mergeCell ref="AR144:AS144"/>
    <mergeCell ref="CM142:CU142"/>
    <mergeCell ref="CW142:CX142"/>
    <mergeCell ref="DF142:DN142"/>
    <mergeCell ref="F143:G143"/>
    <mergeCell ref="O143:W143"/>
    <mergeCell ref="Y143:Z143"/>
    <mergeCell ref="AH143:AP143"/>
    <mergeCell ref="AR143:AS143"/>
    <mergeCell ref="BA143:BI143"/>
    <mergeCell ref="BK143:BL143"/>
    <mergeCell ref="DF141:DN141"/>
    <mergeCell ref="F142:G142"/>
    <mergeCell ref="O142:W142"/>
    <mergeCell ref="Y142:Z142"/>
    <mergeCell ref="AH142:AP142"/>
    <mergeCell ref="AR142:AS142"/>
    <mergeCell ref="BA142:BI142"/>
    <mergeCell ref="BK142:BL142"/>
    <mergeCell ref="BT142:CB142"/>
    <mergeCell ref="CD142:CE142"/>
    <mergeCell ref="BA141:BI141"/>
    <mergeCell ref="BK141:BL141"/>
    <mergeCell ref="BT141:CB141"/>
    <mergeCell ref="CD141:CE141"/>
    <mergeCell ref="CM141:CU141"/>
    <mergeCell ref="CW141:CX141"/>
    <mergeCell ref="BT140:CB140"/>
    <mergeCell ref="CD140:CE140"/>
    <mergeCell ref="CM140:CU140"/>
    <mergeCell ref="CW140:CX140"/>
    <mergeCell ref="DF140:DN140"/>
    <mergeCell ref="F141:G141"/>
    <mergeCell ref="O141:W141"/>
    <mergeCell ref="Y141:Z141"/>
    <mergeCell ref="AH141:AP141"/>
    <mergeCell ref="AR141:AS141"/>
    <mergeCell ref="CM139:CU139"/>
    <mergeCell ref="CW139:CX139"/>
    <mergeCell ref="DF139:DN139"/>
    <mergeCell ref="F140:G140"/>
    <mergeCell ref="O140:W140"/>
    <mergeCell ref="Y140:Z140"/>
    <mergeCell ref="AH140:AP140"/>
    <mergeCell ref="AR140:AS140"/>
    <mergeCell ref="BA140:BI140"/>
    <mergeCell ref="BK140:BL140"/>
    <mergeCell ref="DF138:DN138"/>
    <mergeCell ref="F139:G139"/>
    <mergeCell ref="O139:W139"/>
    <mergeCell ref="Y139:Z139"/>
    <mergeCell ref="AH139:AP139"/>
    <mergeCell ref="AR139:AS139"/>
    <mergeCell ref="BA139:BI139"/>
    <mergeCell ref="BK139:BL139"/>
    <mergeCell ref="BT139:CB139"/>
    <mergeCell ref="CD139:CE139"/>
    <mergeCell ref="BA138:BI138"/>
    <mergeCell ref="BK138:BL138"/>
    <mergeCell ref="BT138:CB138"/>
    <mergeCell ref="CD138:CE138"/>
    <mergeCell ref="CM138:CU138"/>
    <mergeCell ref="CW138:CX138"/>
    <mergeCell ref="BT137:CB137"/>
    <mergeCell ref="CD137:CE137"/>
    <mergeCell ref="CM137:CU137"/>
    <mergeCell ref="CW137:CX137"/>
    <mergeCell ref="DF137:DN137"/>
    <mergeCell ref="F138:G138"/>
    <mergeCell ref="O138:W138"/>
    <mergeCell ref="Y138:Z138"/>
    <mergeCell ref="AH138:AP138"/>
    <mergeCell ref="AR138:AS138"/>
    <mergeCell ref="CM136:CU136"/>
    <mergeCell ref="CW136:CX136"/>
    <mergeCell ref="DF136:DN136"/>
    <mergeCell ref="F137:G137"/>
    <mergeCell ref="O137:W137"/>
    <mergeCell ref="Y137:Z137"/>
    <mergeCell ref="AH137:AP137"/>
    <mergeCell ref="AR137:AS137"/>
    <mergeCell ref="BA137:BI137"/>
    <mergeCell ref="BK137:BL137"/>
    <mergeCell ref="DF135:DN135"/>
    <mergeCell ref="F136:G136"/>
    <mergeCell ref="O136:W136"/>
    <mergeCell ref="Y136:Z136"/>
    <mergeCell ref="AH136:AP136"/>
    <mergeCell ref="AR136:AS136"/>
    <mergeCell ref="BA136:BI136"/>
    <mergeCell ref="BK136:BL136"/>
    <mergeCell ref="BT136:CB136"/>
    <mergeCell ref="CD136:CE136"/>
    <mergeCell ref="BA135:BI135"/>
    <mergeCell ref="BK135:BL135"/>
    <mergeCell ref="BT135:CB135"/>
    <mergeCell ref="CD135:CE135"/>
    <mergeCell ref="CM135:CU135"/>
    <mergeCell ref="CW135:CX135"/>
    <mergeCell ref="BT134:CB134"/>
    <mergeCell ref="CD134:CE134"/>
    <mergeCell ref="CM134:CU134"/>
    <mergeCell ref="CW134:CX134"/>
    <mergeCell ref="DF134:DN134"/>
    <mergeCell ref="F135:G135"/>
    <mergeCell ref="O135:W135"/>
    <mergeCell ref="Y135:Z135"/>
    <mergeCell ref="AH135:AP135"/>
    <mergeCell ref="AR135:AS135"/>
    <mergeCell ref="F134:G134"/>
    <mergeCell ref="O134:W134"/>
    <mergeCell ref="Y134:Z134"/>
    <mergeCell ref="AH134:AP134"/>
    <mergeCell ref="AR134:AS134"/>
    <mergeCell ref="BA134:BI134"/>
    <mergeCell ref="BK134:BL134"/>
    <mergeCell ref="DF132:DN132"/>
    <mergeCell ref="F133:G133"/>
    <mergeCell ref="O133:W133"/>
    <mergeCell ref="Y133:Z133"/>
    <mergeCell ref="AH133:AP133"/>
    <mergeCell ref="AR133:AS133"/>
    <mergeCell ref="BA133:BI133"/>
    <mergeCell ref="BK133:BL133"/>
    <mergeCell ref="BT133:CB133"/>
    <mergeCell ref="CD133:CE133"/>
    <mergeCell ref="BA132:BI132"/>
    <mergeCell ref="BK132:BL132"/>
    <mergeCell ref="BT132:CB132"/>
    <mergeCell ref="CD132:CE132"/>
    <mergeCell ref="CM132:CU132"/>
    <mergeCell ref="CW132:CX132"/>
    <mergeCell ref="F132:G132"/>
    <mergeCell ref="O132:W132"/>
    <mergeCell ref="Y132:Z132"/>
    <mergeCell ref="AH132:AP132"/>
    <mergeCell ref="AR132:AS132"/>
    <mergeCell ref="CM130:CU130"/>
    <mergeCell ref="CW130:CX130"/>
    <mergeCell ref="DF130:DN130"/>
    <mergeCell ref="F131:G131"/>
    <mergeCell ref="O131:W131"/>
    <mergeCell ref="Y131:Z131"/>
    <mergeCell ref="AH131:AP131"/>
    <mergeCell ref="AR131:AS131"/>
    <mergeCell ref="BA131:BI131"/>
    <mergeCell ref="BK131:BL131"/>
    <mergeCell ref="CM133:CU133"/>
    <mergeCell ref="CW133:CX133"/>
    <mergeCell ref="DF133:DN133"/>
    <mergeCell ref="DF128:DN128"/>
    <mergeCell ref="F129:G129"/>
    <mergeCell ref="O129:W129"/>
    <mergeCell ref="Y129:Z129"/>
    <mergeCell ref="AH129:AP129"/>
    <mergeCell ref="AR129:AS129"/>
    <mergeCell ref="F128:G128"/>
    <mergeCell ref="O128:W128"/>
    <mergeCell ref="Y128:Z128"/>
    <mergeCell ref="AH128:AP128"/>
    <mergeCell ref="AR128:AS128"/>
    <mergeCell ref="BA128:BI128"/>
    <mergeCell ref="BT131:CB131"/>
    <mergeCell ref="CD131:CE131"/>
    <mergeCell ref="CM131:CU131"/>
    <mergeCell ref="CW131:CX131"/>
    <mergeCell ref="DF131:DN131"/>
    <mergeCell ref="Y127:Z127"/>
    <mergeCell ref="AH127:AP127"/>
    <mergeCell ref="AR127:AS127"/>
    <mergeCell ref="BA127:BI127"/>
    <mergeCell ref="BK127:BL127"/>
    <mergeCell ref="BT127:CB127"/>
    <mergeCell ref="Y126:Z126"/>
    <mergeCell ref="AH126:AP126"/>
    <mergeCell ref="AR126:AS126"/>
    <mergeCell ref="BA126:BI126"/>
    <mergeCell ref="BK126:BL126"/>
    <mergeCell ref="BT126:CB126"/>
    <mergeCell ref="DF129:DN129"/>
    <mergeCell ref="F130:G130"/>
    <mergeCell ref="O130:W130"/>
    <mergeCell ref="Y130:Z130"/>
    <mergeCell ref="AH130:AP130"/>
    <mergeCell ref="AR130:AS130"/>
    <mergeCell ref="BA130:BI130"/>
    <mergeCell ref="BK130:BL130"/>
    <mergeCell ref="BT130:CB130"/>
    <mergeCell ref="CD130:CE130"/>
    <mergeCell ref="BA129:BI129"/>
    <mergeCell ref="BK129:BL129"/>
    <mergeCell ref="BT129:CB129"/>
    <mergeCell ref="CD129:CE129"/>
    <mergeCell ref="CM129:CU129"/>
    <mergeCell ref="CW129:CX129"/>
    <mergeCell ref="BT128:CB128"/>
    <mergeCell ref="CD128:CE128"/>
    <mergeCell ref="CM128:CU128"/>
    <mergeCell ref="CW128:CX128"/>
    <mergeCell ref="CW124:DN124"/>
    <mergeCell ref="F125:G125"/>
    <mergeCell ref="O125:W125"/>
    <mergeCell ref="Y125:Z125"/>
    <mergeCell ref="AH125:AP125"/>
    <mergeCell ref="AR125:AS125"/>
    <mergeCell ref="BA125:BI125"/>
    <mergeCell ref="BK125:BL125"/>
    <mergeCell ref="BT125:CB125"/>
    <mergeCell ref="CD125:CE125"/>
    <mergeCell ref="CM127:CU127"/>
    <mergeCell ref="CW127:CX127"/>
    <mergeCell ref="DF127:DN127"/>
    <mergeCell ref="B124:E145"/>
    <mergeCell ref="F124:W124"/>
    <mergeCell ref="Y124:AP124"/>
    <mergeCell ref="AR124:BI124"/>
    <mergeCell ref="BK124:CB124"/>
    <mergeCell ref="CD124:CU124"/>
    <mergeCell ref="CM125:CU125"/>
    <mergeCell ref="CD126:CE126"/>
    <mergeCell ref="CM126:CU126"/>
    <mergeCell ref="CD127:CE127"/>
    <mergeCell ref="CW125:CX125"/>
    <mergeCell ref="DF125:DN125"/>
    <mergeCell ref="F126:G126"/>
    <mergeCell ref="O126:W126"/>
    <mergeCell ref="BK128:BL128"/>
    <mergeCell ref="CW126:CX126"/>
    <mergeCell ref="DF126:DN126"/>
    <mergeCell ref="F127:G127"/>
    <mergeCell ref="O127:W127"/>
    <mergeCell ref="CD123:CE123"/>
    <mergeCell ref="CF123:CI123"/>
    <mergeCell ref="CM123:CU123"/>
    <mergeCell ref="CW123:CX123"/>
    <mergeCell ref="CY123:DB123"/>
    <mergeCell ref="DF123:DN123"/>
    <mergeCell ref="AR123:AS123"/>
    <mergeCell ref="AT123:AW123"/>
    <mergeCell ref="BA123:BI123"/>
    <mergeCell ref="BK123:BL123"/>
    <mergeCell ref="BM123:BP123"/>
    <mergeCell ref="BT123:CB123"/>
    <mergeCell ref="F123:G123"/>
    <mergeCell ref="H123:K123"/>
    <mergeCell ref="O123:W123"/>
    <mergeCell ref="Y123:Z123"/>
    <mergeCell ref="AA123:AD123"/>
    <mergeCell ref="AH123:AP123"/>
    <mergeCell ref="BK122:BL122"/>
    <mergeCell ref="BT122:CB122"/>
    <mergeCell ref="CD122:CE122"/>
    <mergeCell ref="CM122:CU122"/>
    <mergeCell ref="CW122:CX122"/>
    <mergeCell ref="DF122:DN122"/>
    <mergeCell ref="F122:G122"/>
    <mergeCell ref="O122:W122"/>
    <mergeCell ref="Y122:Z122"/>
    <mergeCell ref="AH122:AP122"/>
    <mergeCell ref="AR122:AS122"/>
    <mergeCell ref="BA122:BI122"/>
    <mergeCell ref="BK121:BL121"/>
    <mergeCell ref="BT121:CB121"/>
    <mergeCell ref="CD121:CE121"/>
    <mergeCell ref="CM121:CU121"/>
    <mergeCell ref="CW121:CX121"/>
    <mergeCell ref="DF121:DN121"/>
    <mergeCell ref="F121:G121"/>
    <mergeCell ref="O121:W121"/>
    <mergeCell ref="Y121:Z121"/>
    <mergeCell ref="AH121:AP121"/>
    <mergeCell ref="AR121:AS121"/>
    <mergeCell ref="BA121:BI121"/>
    <mergeCell ref="BK120:BL120"/>
    <mergeCell ref="BT120:CB120"/>
    <mergeCell ref="CD120:CE120"/>
    <mergeCell ref="CM120:CU120"/>
    <mergeCell ref="CW120:CX120"/>
    <mergeCell ref="DF120:DN120"/>
    <mergeCell ref="F120:G120"/>
    <mergeCell ref="O120:W120"/>
    <mergeCell ref="Y120:Z120"/>
    <mergeCell ref="AH120:AP120"/>
    <mergeCell ref="AR120:AS120"/>
    <mergeCell ref="BA120:BI120"/>
    <mergeCell ref="BK119:BL119"/>
    <mergeCell ref="BT119:CB119"/>
    <mergeCell ref="CD119:CE119"/>
    <mergeCell ref="CM119:CU119"/>
    <mergeCell ref="CW119:CX119"/>
    <mergeCell ref="DF119:DN119"/>
    <mergeCell ref="F119:G119"/>
    <mergeCell ref="O119:W119"/>
    <mergeCell ref="Y119:Z119"/>
    <mergeCell ref="AH119:AP119"/>
    <mergeCell ref="AR119:AS119"/>
    <mergeCell ref="BA119:BI119"/>
    <mergeCell ref="BK118:BL118"/>
    <mergeCell ref="BT118:CB118"/>
    <mergeCell ref="CD118:CE118"/>
    <mergeCell ref="CM118:CU118"/>
    <mergeCell ref="CW118:CX118"/>
    <mergeCell ref="DF118:DN118"/>
    <mergeCell ref="F118:G118"/>
    <mergeCell ref="O118:W118"/>
    <mergeCell ref="Y118:Z118"/>
    <mergeCell ref="AH118:AP118"/>
    <mergeCell ref="AR118:AS118"/>
    <mergeCell ref="BA118:BI118"/>
    <mergeCell ref="BK117:BL117"/>
    <mergeCell ref="BT117:CB117"/>
    <mergeCell ref="CD117:CE117"/>
    <mergeCell ref="CM117:CU117"/>
    <mergeCell ref="CW117:CX117"/>
    <mergeCell ref="DF117:DN117"/>
    <mergeCell ref="F117:G117"/>
    <mergeCell ref="O117:W117"/>
    <mergeCell ref="Y117:Z117"/>
    <mergeCell ref="AH117:AP117"/>
    <mergeCell ref="AR117:AS117"/>
    <mergeCell ref="BA117:BI117"/>
    <mergeCell ref="BK116:BL116"/>
    <mergeCell ref="BT116:CB116"/>
    <mergeCell ref="CD116:CE116"/>
    <mergeCell ref="CM116:CU116"/>
    <mergeCell ref="CW116:CX116"/>
    <mergeCell ref="DF116:DN116"/>
    <mergeCell ref="F116:G116"/>
    <mergeCell ref="O116:W116"/>
    <mergeCell ref="Y116:Z116"/>
    <mergeCell ref="AH116:AP116"/>
    <mergeCell ref="AR116:AS116"/>
    <mergeCell ref="BA116:BI116"/>
    <mergeCell ref="BK115:BL115"/>
    <mergeCell ref="BT115:CB115"/>
    <mergeCell ref="CD115:CE115"/>
    <mergeCell ref="CM115:CU115"/>
    <mergeCell ref="CW115:CX115"/>
    <mergeCell ref="DF115:DN115"/>
    <mergeCell ref="F115:G115"/>
    <mergeCell ref="O115:W115"/>
    <mergeCell ref="Y115:Z115"/>
    <mergeCell ref="AH115:AP115"/>
    <mergeCell ref="AR115:AS115"/>
    <mergeCell ref="BA115:BI115"/>
    <mergeCell ref="BK114:BL114"/>
    <mergeCell ref="BT114:CB114"/>
    <mergeCell ref="CD114:CE114"/>
    <mergeCell ref="CM114:CU114"/>
    <mergeCell ref="CW114:CX114"/>
    <mergeCell ref="DF114:DN114"/>
    <mergeCell ref="F114:G114"/>
    <mergeCell ref="O114:W114"/>
    <mergeCell ref="Y114:Z114"/>
    <mergeCell ref="AH114:AP114"/>
    <mergeCell ref="AR114:AS114"/>
    <mergeCell ref="BA114:BI114"/>
    <mergeCell ref="BK113:BL113"/>
    <mergeCell ref="BT113:CB113"/>
    <mergeCell ref="CD113:CE113"/>
    <mergeCell ref="CM113:CU113"/>
    <mergeCell ref="CW113:CX113"/>
    <mergeCell ref="DF113:DN113"/>
    <mergeCell ref="F113:G113"/>
    <mergeCell ref="O113:W113"/>
    <mergeCell ref="Y113:Z113"/>
    <mergeCell ref="AH113:AP113"/>
    <mergeCell ref="AR113:AS113"/>
    <mergeCell ref="BA113:BI113"/>
    <mergeCell ref="BK112:BL112"/>
    <mergeCell ref="BT112:CB112"/>
    <mergeCell ref="CD112:CE112"/>
    <mergeCell ref="CM112:CU112"/>
    <mergeCell ref="CW112:CX112"/>
    <mergeCell ref="DF112:DN112"/>
    <mergeCell ref="F112:G112"/>
    <mergeCell ref="O112:W112"/>
    <mergeCell ref="Y112:Z112"/>
    <mergeCell ref="AH112:AP112"/>
    <mergeCell ref="AR112:AS112"/>
    <mergeCell ref="BA112:BI112"/>
    <mergeCell ref="BK111:BL111"/>
    <mergeCell ref="BT111:CB111"/>
    <mergeCell ref="CD111:CE111"/>
    <mergeCell ref="CM111:CU111"/>
    <mergeCell ref="CW111:CX111"/>
    <mergeCell ref="DF111:DN111"/>
    <mergeCell ref="F111:G111"/>
    <mergeCell ref="O111:W111"/>
    <mergeCell ref="Y111:Z111"/>
    <mergeCell ref="AH111:AP111"/>
    <mergeCell ref="AR111:AS111"/>
    <mergeCell ref="BA111:BI111"/>
    <mergeCell ref="BK110:BL110"/>
    <mergeCell ref="BT110:CB110"/>
    <mergeCell ref="CD110:CE110"/>
    <mergeCell ref="CM110:CU110"/>
    <mergeCell ref="CW110:CX110"/>
    <mergeCell ref="DF110:DN110"/>
    <mergeCell ref="F110:G110"/>
    <mergeCell ref="O110:W110"/>
    <mergeCell ref="Y110:Z110"/>
    <mergeCell ref="AH110:AP110"/>
    <mergeCell ref="AR110:AS110"/>
    <mergeCell ref="BA110:BI110"/>
    <mergeCell ref="BK109:BL109"/>
    <mergeCell ref="BT109:CB109"/>
    <mergeCell ref="CD109:CE109"/>
    <mergeCell ref="CM109:CU109"/>
    <mergeCell ref="CW109:CX109"/>
    <mergeCell ref="DF109:DN109"/>
    <mergeCell ref="F109:G109"/>
    <mergeCell ref="O109:W109"/>
    <mergeCell ref="Y109:Z109"/>
    <mergeCell ref="AH109:AP109"/>
    <mergeCell ref="AR109:AS109"/>
    <mergeCell ref="BA109:BI109"/>
    <mergeCell ref="BK108:BL108"/>
    <mergeCell ref="BT108:CB108"/>
    <mergeCell ref="CD108:CE108"/>
    <mergeCell ref="CM108:CU108"/>
    <mergeCell ref="CW108:CX108"/>
    <mergeCell ref="DF108:DN108"/>
    <mergeCell ref="F108:G108"/>
    <mergeCell ref="O108:W108"/>
    <mergeCell ref="Y108:Z108"/>
    <mergeCell ref="AH108:AP108"/>
    <mergeCell ref="AR108:AS108"/>
    <mergeCell ref="BA108:BI108"/>
    <mergeCell ref="BK107:BL107"/>
    <mergeCell ref="BT107:CB107"/>
    <mergeCell ref="CD107:CE107"/>
    <mergeCell ref="CM107:CU107"/>
    <mergeCell ref="CW107:CX107"/>
    <mergeCell ref="DF107:DN107"/>
    <mergeCell ref="F107:G107"/>
    <mergeCell ref="O107:W107"/>
    <mergeCell ref="Y107:Z107"/>
    <mergeCell ref="AH107:AP107"/>
    <mergeCell ref="AR107:AS107"/>
    <mergeCell ref="BA107:BI107"/>
    <mergeCell ref="BK106:BL106"/>
    <mergeCell ref="BT106:CB106"/>
    <mergeCell ref="CD106:CE106"/>
    <mergeCell ref="CM106:CU106"/>
    <mergeCell ref="CW106:CX106"/>
    <mergeCell ref="DF106:DN106"/>
    <mergeCell ref="F106:G106"/>
    <mergeCell ref="O106:W106"/>
    <mergeCell ref="Y106:Z106"/>
    <mergeCell ref="AH106:AP106"/>
    <mergeCell ref="AR106:AS106"/>
    <mergeCell ref="BA106:BI106"/>
    <mergeCell ref="BK105:BL105"/>
    <mergeCell ref="BT105:CB105"/>
    <mergeCell ref="CD105:CE105"/>
    <mergeCell ref="CM105:CU105"/>
    <mergeCell ref="CW105:CX105"/>
    <mergeCell ref="DF105:DN105"/>
    <mergeCell ref="F105:G105"/>
    <mergeCell ref="O105:W105"/>
    <mergeCell ref="Y105:Z105"/>
    <mergeCell ref="AH105:AP105"/>
    <mergeCell ref="AR105:AS105"/>
    <mergeCell ref="BA105:BI105"/>
    <mergeCell ref="BK104:BL104"/>
    <mergeCell ref="BT104:CB104"/>
    <mergeCell ref="CD104:CE104"/>
    <mergeCell ref="CM104:CU104"/>
    <mergeCell ref="CW104:CX104"/>
    <mergeCell ref="DF104:DN104"/>
    <mergeCell ref="F104:G104"/>
    <mergeCell ref="O104:W104"/>
    <mergeCell ref="Y104:Z104"/>
    <mergeCell ref="AH104:AP104"/>
    <mergeCell ref="AR104:AS104"/>
    <mergeCell ref="BA104:BI104"/>
    <mergeCell ref="BK103:BL103"/>
    <mergeCell ref="BT103:CB103"/>
    <mergeCell ref="CD103:CE103"/>
    <mergeCell ref="CM103:CU103"/>
    <mergeCell ref="CW103:CX103"/>
    <mergeCell ref="DF103:DN103"/>
    <mergeCell ref="F103:G103"/>
    <mergeCell ref="O103:W103"/>
    <mergeCell ref="Y103:Z103"/>
    <mergeCell ref="AH103:AP103"/>
    <mergeCell ref="AR103:AS103"/>
    <mergeCell ref="BA103:BI103"/>
    <mergeCell ref="CW101:CX101"/>
    <mergeCell ref="CY101:DB101"/>
    <mergeCell ref="DF101:DN101"/>
    <mergeCell ref="B102:E123"/>
    <mergeCell ref="F102:W102"/>
    <mergeCell ref="Y102:AP102"/>
    <mergeCell ref="AR102:BI102"/>
    <mergeCell ref="BK102:CB102"/>
    <mergeCell ref="CD102:CU102"/>
    <mergeCell ref="CW102:DN102"/>
    <mergeCell ref="BK101:BL101"/>
    <mergeCell ref="BM101:BP101"/>
    <mergeCell ref="BT101:CB101"/>
    <mergeCell ref="CD101:CE101"/>
    <mergeCell ref="CF101:CI101"/>
    <mergeCell ref="CM101:CU101"/>
    <mergeCell ref="DF100:DN100"/>
    <mergeCell ref="F101:G101"/>
    <mergeCell ref="H101:K101"/>
    <mergeCell ref="O101:W101"/>
    <mergeCell ref="Y101:Z101"/>
    <mergeCell ref="AA101:AD101"/>
    <mergeCell ref="AH101:AP101"/>
    <mergeCell ref="AR101:AS101"/>
    <mergeCell ref="AT101:AW101"/>
    <mergeCell ref="BA101:BI101"/>
    <mergeCell ref="BA100:BI100"/>
    <mergeCell ref="BK100:BL100"/>
    <mergeCell ref="BT100:CB100"/>
    <mergeCell ref="CD100:CE100"/>
    <mergeCell ref="CM100:CU100"/>
    <mergeCell ref="CW100:CX100"/>
    <mergeCell ref="BT99:CB99"/>
    <mergeCell ref="CD99:CE99"/>
    <mergeCell ref="CM99:CU99"/>
    <mergeCell ref="CW99:CX99"/>
    <mergeCell ref="DF99:DN99"/>
    <mergeCell ref="F100:G100"/>
    <mergeCell ref="O100:W100"/>
    <mergeCell ref="Y100:Z100"/>
    <mergeCell ref="AH100:AP100"/>
    <mergeCell ref="AR100:AS100"/>
    <mergeCell ref="CM98:CU98"/>
    <mergeCell ref="CW98:CX98"/>
    <mergeCell ref="DF98:DN98"/>
    <mergeCell ref="F99:G99"/>
    <mergeCell ref="O99:W99"/>
    <mergeCell ref="Y99:Z99"/>
    <mergeCell ref="AH99:AP99"/>
    <mergeCell ref="AR99:AS99"/>
    <mergeCell ref="BA99:BI99"/>
    <mergeCell ref="BK99:BL99"/>
    <mergeCell ref="DF97:DN97"/>
    <mergeCell ref="F98:G98"/>
    <mergeCell ref="O98:W98"/>
    <mergeCell ref="Y98:Z98"/>
    <mergeCell ref="AH98:AP98"/>
    <mergeCell ref="AR98:AS98"/>
    <mergeCell ref="BA98:BI98"/>
    <mergeCell ref="BK98:BL98"/>
    <mergeCell ref="BT98:CB98"/>
    <mergeCell ref="CD98:CE98"/>
    <mergeCell ref="BA97:BI97"/>
    <mergeCell ref="BK97:BL97"/>
    <mergeCell ref="BT97:CB97"/>
    <mergeCell ref="CD97:CE97"/>
    <mergeCell ref="CM97:CU97"/>
    <mergeCell ref="CW97:CX97"/>
    <mergeCell ref="BT96:CB96"/>
    <mergeCell ref="CD96:CE96"/>
    <mergeCell ref="CM96:CU96"/>
    <mergeCell ref="CW96:CX96"/>
    <mergeCell ref="DF96:DN96"/>
    <mergeCell ref="F97:G97"/>
    <mergeCell ref="O97:W97"/>
    <mergeCell ref="Y97:Z97"/>
    <mergeCell ref="AH97:AP97"/>
    <mergeCell ref="AR97:AS97"/>
    <mergeCell ref="CM95:CU95"/>
    <mergeCell ref="CW95:CX95"/>
    <mergeCell ref="DF95:DN95"/>
    <mergeCell ref="F96:G96"/>
    <mergeCell ref="O96:W96"/>
    <mergeCell ref="Y96:Z96"/>
    <mergeCell ref="AH96:AP96"/>
    <mergeCell ref="AR96:AS96"/>
    <mergeCell ref="BA96:BI96"/>
    <mergeCell ref="BK96:BL96"/>
    <mergeCell ref="DF94:DN94"/>
    <mergeCell ref="F95:G95"/>
    <mergeCell ref="O95:W95"/>
    <mergeCell ref="Y95:Z95"/>
    <mergeCell ref="AH95:AP95"/>
    <mergeCell ref="AR95:AS95"/>
    <mergeCell ref="BA95:BI95"/>
    <mergeCell ref="BK95:BL95"/>
    <mergeCell ref="BT95:CB95"/>
    <mergeCell ref="CD95:CE95"/>
    <mergeCell ref="BA94:BI94"/>
    <mergeCell ref="BK94:BL94"/>
    <mergeCell ref="BT94:CB94"/>
    <mergeCell ref="CD94:CE94"/>
    <mergeCell ref="CM94:CU94"/>
    <mergeCell ref="CW94:CX94"/>
    <mergeCell ref="BT93:CB93"/>
    <mergeCell ref="CD93:CE93"/>
    <mergeCell ref="CM93:CU93"/>
    <mergeCell ref="CW93:CX93"/>
    <mergeCell ref="DF93:DN93"/>
    <mergeCell ref="F94:G94"/>
    <mergeCell ref="O94:W94"/>
    <mergeCell ref="Y94:Z94"/>
    <mergeCell ref="AH94:AP94"/>
    <mergeCell ref="AR94:AS94"/>
    <mergeCell ref="CM92:CU92"/>
    <mergeCell ref="CW92:CX92"/>
    <mergeCell ref="DF92:DN92"/>
    <mergeCell ref="F93:G93"/>
    <mergeCell ref="O93:W93"/>
    <mergeCell ref="Y93:Z93"/>
    <mergeCell ref="AH93:AP93"/>
    <mergeCell ref="AR93:AS93"/>
    <mergeCell ref="BA93:BI93"/>
    <mergeCell ref="BK93:BL93"/>
    <mergeCell ref="DF91:DN91"/>
    <mergeCell ref="F92:G92"/>
    <mergeCell ref="O92:W92"/>
    <mergeCell ref="Y92:Z92"/>
    <mergeCell ref="AH92:AP92"/>
    <mergeCell ref="AR92:AS92"/>
    <mergeCell ref="BA92:BI92"/>
    <mergeCell ref="BK92:BL92"/>
    <mergeCell ref="BT92:CB92"/>
    <mergeCell ref="CD92:CE92"/>
    <mergeCell ref="BA91:BI91"/>
    <mergeCell ref="BK91:BL91"/>
    <mergeCell ref="BT91:CB91"/>
    <mergeCell ref="CD91:CE91"/>
    <mergeCell ref="CM91:CU91"/>
    <mergeCell ref="CW91:CX91"/>
    <mergeCell ref="BT90:CB90"/>
    <mergeCell ref="CD90:CE90"/>
    <mergeCell ref="CM90:CU90"/>
    <mergeCell ref="CW90:CX90"/>
    <mergeCell ref="DF90:DN90"/>
    <mergeCell ref="F91:G91"/>
    <mergeCell ref="O91:W91"/>
    <mergeCell ref="Y91:Z91"/>
    <mergeCell ref="AH91:AP91"/>
    <mergeCell ref="AR91:AS91"/>
    <mergeCell ref="F90:G90"/>
    <mergeCell ref="O90:W90"/>
    <mergeCell ref="Y90:Z90"/>
    <mergeCell ref="AH90:AP90"/>
    <mergeCell ref="AR90:AS90"/>
    <mergeCell ref="BA90:BI90"/>
    <mergeCell ref="BK90:BL90"/>
    <mergeCell ref="DF88:DN88"/>
    <mergeCell ref="F89:G89"/>
    <mergeCell ref="O89:W89"/>
    <mergeCell ref="Y89:Z89"/>
    <mergeCell ref="AH89:AP89"/>
    <mergeCell ref="AR89:AS89"/>
    <mergeCell ref="BA89:BI89"/>
    <mergeCell ref="BK89:BL89"/>
    <mergeCell ref="BT89:CB89"/>
    <mergeCell ref="CD89:CE89"/>
    <mergeCell ref="BA88:BI88"/>
    <mergeCell ref="BK88:BL88"/>
    <mergeCell ref="BT88:CB88"/>
    <mergeCell ref="CD88:CE88"/>
    <mergeCell ref="CM88:CU88"/>
    <mergeCell ref="CW88:CX88"/>
    <mergeCell ref="F88:G88"/>
    <mergeCell ref="O88:W88"/>
    <mergeCell ref="Y88:Z88"/>
    <mergeCell ref="AH88:AP88"/>
    <mergeCell ref="AR88:AS88"/>
    <mergeCell ref="CM86:CU86"/>
    <mergeCell ref="CW86:CX86"/>
    <mergeCell ref="DF86:DN86"/>
    <mergeCell ref="F87:G87"/>
    <mergeCell ref="O87:W87"/>
    <mergeCell ref="Y87:Z87"/>
    <mergeCell ref="AH87:AP87"/>
    <mergeCell ref="AR87:AS87"/>
    <mergeCell ref="BA87:BI87"/>
    <mergeCell ref="BK87:BL87"/>
    <mergeCell ref="CM89:CU89"/>
    <mergeCell ref="CW89:CX89"/>
    <mergeCell ref="DF89:DN89"/>
    <mergeCell ref="DF84:DN84"/>
    <mergeCell ref="F85:G85"/>
    <mergeCell ref="O85:W85"/>
    <mergeCell ref="Y85:Z85"/>
    <mergeCell ref="AH85:AP85"/>
    <mergeCell ref="AR85:AS85"/>
    <mergeCell ref="F84:G84"/>
    <mergeCell ref="O84:W84"/>
    <mergeCell ref="Y84:Z84"/>
    <mergeCell ref="AH84:AP84"/>
    <mergeCell ref="AR84:AS84"/>
    <mergeCell ref="BA84:BI84"/>
    <mergeCell ref="BT87:CB87"/>
    <mergeCell ref="CD87:CE87"/>
    <mergeCell ref="CM87:CU87"/>
    <mergeCell ref="CW87:CX87"/>
    <mergeCell ref="DF87:DN87"/>
    <mergeCell ref="Y83:Z83"/>
    <mergeCell ref="AH83:AP83"/>
    <mergeCell ref="AR83:AS83"/>
    <mergeCell ref="BA83:BI83"/>
    <mergeCell ref="BK83:BL83"/>
    <mergeCell ref="BT83:CB83"/>
    <mergeCell ref="Y82:Z82"/>
    <mergeCell ref="AH82:AP82"/>
    <mergeCell ref="AR82:AS82"/>
    <mergeCell ref="BA82:BI82"/>
    <mergeCell ref="BK82:BL82"/>
    <mergeCell ref="BT82:CB82"/>
    <mergeCell ref="DF85:DN85"/>
    <mergeCell ref="F86:G86"/>
    <mergeCell ref="O86:W86"/>
    <mergeCell ref="Y86:Z86"/>
    <mergeCell ref="AH86:AP86"/>
    <mergeCell ref="AR86:AS86"/>
    <mergeCell ref="BA86:BI86"/>
    <mergeCell ref="BK86:BL86"/>
    <mergeCell ref="BT86:CB86"/>
    <mergeCell ref="CD86:CE86"/>
    <mergeCell ref="BA85:BI85"/>
    <mergeCell ref="BK85:BL85"/>
    <mergeCell ref="BT85:CB85"/>
    <mergeCell ref="CD85:CE85"/>
    <mergeCell ref="CM85:CU85"/>
    <mergeCell ref="CW85:CX85"/>
    <mergeCell ref="BT84:CB84"/>
    <mergeCell ref="CD84:CE84"/>
    <mergeCell ref="CM84:CU84"/>
    <mergeCell ref="CW84:CX84"/>
    <mergeCell ref="CW80:DN80"/>
    <mergeCell ref="F81:G81"/>
    <mergeCell ref="O81:W81"/>
    <mergeCell ref="Y81:Z81"/>
    <mergeCell ref="AH81:AP81"/>
    <mergeCell ref="AR81:AS81"/>
    <mergeCell ref="BA81:BI81"/>
    <mergeCell ref="BK81:BL81"/>
    <mergeCell ref="BT81:CB81"/>
    <mergeCell ref="CD81:CE81"/>
    <mergeCell ref="CM83:CU83"/>
    <mergeCell ref="CW83:CX83"/>
    <mergeCell ref="DF83:DN83"/>
    <mergeCell ref="B80:E101"/>
    <mergeCell ref="F80:W80"/>
    <mergeCell ref="Y80:AP80"/>
    <mergeCell ref="AR80:BI80"/>
    <mergeCell ref="BK80:CB80"/>
    <mergeCell ref="CD80:CU80"/>
    <mergeCell ref="CM81:CU81"/>
    <mergeCell ref="CD82:CE82"/>
    <mergeCell ref="CM82:CU82"/>
    <mergeCell ref="CD83:CE83"/>
    <mergeCell ref="CW81:CX81"/>
    <mergeCell ref="DF81:DN81"/>
    <mergeCell ref="F82:G82"/>
    <mergeCell ref="O82:W82"/>
    <mergeCell ref="BK84:BL84"/>
    <mergeCell ref="CW82:CX82"/>
    <mergeCell ref="DF82:DN82"/>
    <mergeCell ref="F83:G83"/>
    <mergeCell ref="O83:W83"/>
    <mergeCell ref="CD79:CE79"/>
    <mergeCell ref="CF79:CI79"/>
    <mergeCell ref="CM79:CU79"/>
    <mergeCell ref="CW79:CX79"/>
    <mergeCell ref="CY79:DB79"/>
    <mergeCell ref="DF79:DN79"/>
    <mergeCell ref="AR79:AS79"/>
    <mergeCell ref="AT79:AW79"/>
    <mergeCell ref="BA79:BI79"/>
    <mergeCell ref="BK79:BL79"/>
    <mergeCell ref="BM79:BP79"/>
    <mergeCell ref="BT79:CB79"/>
    <mergeCell ref="F79:G79"/>
    <mergeCell ref="H79:K79"/>
    <mergeCell ref="O79:W79"/>
    <mergeCell ref="Y79:Z79"/>
    <mergeCell ref="AA79:AD79"/>
    <mergeCell ref="AH79:AP79"/>
    <mergeCell ref="BK78:BL78"/>
    <mergeCell ref="BT78:CB78"/>
    <mergeCell ref="CD78:CE78"/>
    <mergeCell ref="CM78:CU78"/>
    <mergeCell ref="CW78:CX78"/>
    <mergeCell ref="DF78:DN78"/>
    <mergeCell ref="F78:G78"/>
    <mergeCell ref="O78:W78"/>
    <mergeCell ref="Y78:Z78"/>
    <mergeCell ref="AH78:AP78"/>
    <mergeCell ref="AR78:AS78"/>
    <mergeCell ref="BA78:BI78"/>
    <mergeCell ref="BK77:BL77"/>
    <mergeCell ref="BT77:CB77"/>
    <mergeCell ref="CD77:CE77"/>
    <mergeCell ref="CM77:CU77"/>
    <mergeCell ref="CW77:CX77"/>
    <mergeCell ref="DF77:DN77"/>
    <mergeCell ref="F77:G77"/>
    <mergeCell ref="O77:W77"/>
    <mergeCell ref="Y77:Z77"/>
    <mergeCell ref="AH77:AP77"/>
    <mergeCell ref="AR77:AS77"/>
    <mergeCell ref="BA77:BI77"/>
    <mergeCell ref="BK76:BL76"/>
    <mergeCell ref="BT76:CB76"/>
    <mergeCell ref="CD76:CE76"/>
    <mergeCell ref="CM76:CU76"/>
    <mergeCell ref="CW76:CX76"/>
    <mergeCell ref="DF76:DN76"/>
    <mergeCell ref="F76:G76"/>
    <mergeCell ref="O76:W76"/>
    <mergeCell ref="Y76:Z76"/>
    <mergeCell ref="AH76:AP76"/>
    <mergeCell ref="AR76:AS76"/>
    <mergeCell ref="BA76:BI76"/>
    <mergeCell ref="BK75:BL75"/>
    <mergeCell ref="BT75:CB75"/>
    <mergeCell ref="CD75:CE75"/>
    <mergeCell ref="CM75:CU75"/>
    <mergeCell ref="CW75:CX75"/>
    <mergeCell ref="DF75:DN75"/>
    <mergeCell ref="F75:G75"/>
    <mergeCell ref="O75:W75"/>
    <mergeCell ref="Y75:Z75"/>
    <mergeCell ref="AH75:AP75"/>
    <mergeCell ref="AR75:AS75"/>
    <mergeCell ref="BA75:BI75"/>
    <mergeCell ref="BK74:BL74"/>
    <mergeCell ref="BT74:CB74"/>
    <mergeCell ref="CD74:CE74"/>
    <mergeCell ref="CM74:CU74"/>
    <mergeCell ref="CW74:CX74"/>
    <mergeCell ref="DF74:DN74"/>
    <mergeCell ref="F74:G74"/>
    <mergeCell ref="O74:W74"/>
    <mergeCell ref="Y74:Z74"/>
    <mergeCell ref="AH74:AP74"/>
    <mergeCell ref="AR74:AS74"/>
    <mergeCell ref="BA74:BI74"/>
    <mergeCell ref="BK73:BL73"/>
    <mergeCell ref="BT73:CB73"/>
    <mergeCell ref="CD73:CE73"/>
    <mergeCell ref="CM73:CU73"/>
    <mergeCell ref="CW73:CX73"/>
    <mergeCell ref="DF73:DN73"/>
    <mergeCell ref="F73:G73"/>
    <mergeCell ref="O73:W73"/>
    <mergeCell ref="Y73:Z73"/>
    <mergeCell ref="AH73:AP73"/>
    <mergeCell ref="AR73:AS73"/>
    <mergeCell ref="BA73:BI73"/>
    <mergeCell ref="BK72:BL72"/>
    <mergeCell ref="BT72:CB72"/>
    <mergeCell ref="CD72:CE72"/>
    <mergeCell ref="CM72:CU72"/>
    <mergeCell ref="CW72:CX72"/>
    <mergeCell ref="DF72:DN72"/>
    <mergeCell ref="F72:G72"/>
    <mergeCell ref="O72:W72"/>
    <mergeCell ref="Y72:Z72"/>
    <mergeCell ref="AH72:AP72"/>
    <mergeCell ref="AR72:AS72"/>
    <mergeCell ref="BA72:BI72"/>
    <mergeCell ref="BK71:BL71"/>
    <mergeCell ref="BT71:CB71"/>
    <mergeCell ref="CD71:CE71"/>
    <mergeCell ref="CM71:CU71"/>
    <mergeCell ref="CW71:CX71"/>
    <mergeCell ref="DF71:DN71"/>
    <mergeCell ref="F71:G71"/>
    <mergeCell ref="O71:W71"/>
    <mergeCell ref="Y71:Z71"/>
    <mergeCell ref="AH71:AP71"/>
    <mergeCell ref="AR71:AS71"/>
    <mergeCell ref="BA71:BI71"/>
    <mergeCell ref="BK70:BL70"/>
    <mergeCell ref="BT70:CB70"/>
    <mergeCell ref="CD70:CE70"/>
    <mergeCell ref="CM70:CU70"/>
    <mergeCell ref="CW70:CX70"/>
    <mergeCell ref="DF70:DN70"/>
    <mergeCell ref="F70:G70"/>
    <mergeCell ref="O70:W70"/>
    <mergeCell ref="Y70:Z70"/>
    <mergeCell ref="AH70:AP70"/>
    <mergeCell ref="AR70:AS70"/>
    <mergeCell ref="BA70:BI70"/>
    <mergeCell ref="BK69:BL69"/>
    <mergeCell ref="BT69:CB69"/>
    <mergeCell ref="CD69:CE69"/>
    <mergeCell ref="CM69:CU69"/>
    <mergeCell ref="CW69:CX69"/>
    <mergeCell ref="DF69:DN69"/>
    <mergeCell ref="F69:G69"/>
    <mergeCell ref="O69:W69"/>
    <mergeCell ref="Y69:Z69"/>
    <mergeCell ref="AH69:AP69"/>
    <mergeCell ref="AR69:AS69"/>
    <mergeCell ref="BA69:BI69"/>
    <mergeCell ref="BK68:BL68"/>
    <mergeCell ref="BT68:CB68"/>
    <mergeCell ref="CD68:CE68"/>
    <mergeCell ref="CM68:CU68"/>
    <mergeCell ref="CW68:CX68"/>
    <mergeCell ref="DF68:DN68"/>
    <mergeCell ref="F68:G68"/>
    <mergeCell ref="O68:W68"/>
    <mergeCell ref="Y68:Z68"/>
    <mergeCell ref="AH68:AP68"/>
    <mergeCell ref="AR68:AS68"/>
    <mergeCell ref="BA68:BI68"/>
    <mergeCell ref="BK67:BL67"/>
    <mergeCell ref="BT67:CB67"/>
    <mergeCell ref="CD67:CE67"/>
    <mergeCell ref="CM67:CU67"/>
    <mergeCell ref="CW67:CX67"/>
    <mergeCell ref="DF67:DN67"/>
    <mergeCell ref="F67:G67"/>
    <mergeCell ref="O67:W67"/>
    <mergeCell ref="Y67:Z67"/>
    <mergeCell ref="AH67:AP67"/>
    <mergeCell ref="AR67:AS67"/>
    <mergeCell ref="BA67:BI67"/>
    <mergeCell ref="BK66:BL66"/>
    <mergeCell ref="BT66:CB66"/>
    <mergeCell ref="CD66:CE66"/>
    <mergeCell ref="CM66:CU66"/>
    <mergeCell ref="CW66:CX66"/>
    <mergeCell ref="DF66:DN66"/>
    <mergeCell ref="F66:G66"/>
    <mergeCell ref="O66:W66"/>
    <mergeCell ref="Y66:Z66"/>
    <mergeCell ref="AH66:AP66"/>
    <mergeCell ref="AR66:AS66"/>
    <mergeCell ref="BA66:BI66"/>
    <mergeCell ref="BK65:BL65"/>
    <mergeCell ref="BT65:CB65"/>
    <mergeCell ref="CD65:CE65"/>
    <mergeCell ref="CM65:CU65"/>
    <mergeCell ref="CW65:CX65"/>
    <mergeCell ref="DF65:DN65"/>
    <mergeCell ref="F65:G65"/>
    <mergeCell ref="O65:W65"/>
    <mergeCell ref="Y65:Z65"/>
    <mergeCell ref="AH65:AP65"/>
    <mergeCell ref="AR65:AS65"/>
    <mergeCell ref="BA65:BI65"/>
    <mergeCell ref="BK64:BL64"/>
    <mergeCell ref="BT64:CB64"/>
    <mergeCell ref="CD64:CE64"/>
    <mergeCell ref="CM64:CU64"/>
    <mergeCell ref="CW64:CX64"/>
    <mergeCell ref="DF64:DN64"/>
    <mergeCell ref="F64:G64"/>
    <mergeCell ref="O64:W64"/>
    <mergeCell ref="Y64:Z64"/>
    <mergeCell ref="AH64:AP64"/>
    <mergeCell ref="AR64:AS64"/>
    <mergeCell ref="BA64:BI64"/>
    <mergeCell ref="BK63:BL63"/>
    <mergeCell ref="BT63:CB63"/>
    <mergeCell ref="CD63:CE63"/>
    <mergeCell ref="CM63:CU63"/>
    <mergeCell ref="CW63:CX63"/>
    <mergeCell ref="DF63:DN63"/>
    <mergeCell ref="F63:G63"/>
    <mergeCell ref="O63:W63"/>
    <mergeCell ref="Y63:Z63"/>
    <mergeCell ref="AH63:AP63"/>
    <mergeCell ref="AR63:AS63"/>
    <mergeCell ref="BA63:BI63"/>
    <mergeCell ref="BK62:BL62"/>
    <mergeCell ref="BT62:CB62"/>
    <mergeCell ref="CD62:CE62"/>
    <mergeCell ref="CM62:CU62"/>
    <mergeCell ref="CW62:CX62"/>
    <mergeCell ref="DF62:DN62"/>
    <mergeCell ref="F62:G62"/>
    <mergeCell ref="O62:W62"/>
    <mergeCell ref="Y62:Z62"/>
    <mergeCell ref="AH62:AP62"/>
    <mergeCell ref="AR62:AS62"/>
    <mergeCell ref="BA62:BI62"/>
    <mergeCell ref="BK61:BL61"/>
    <mergeCell ref="BT61:CB61"/>
    <mergeCell ref="CD61:CE61"/>
    <mergeCell ref="CM61:CU61"/>
    <mergeCell ref="CW61:CX61"/>
    <mergeCell ref="DF61:DN61"/>
    <mergeCell ref="F61:G61"/>
    <mergeCell ref="O61:W61"/>
    <mergeCell ref="Y61:Z61"/>
    <mergeCell ref="AH61:AP61"/>
    <mergeCell ref="AR61:AS61"/>
    <mergeCell ref="BA61:BI61"/>
    <mergeCell ref="BK60:BL60"/>
    <mergeCell ref="BT60:CB60"/>
    <mergeCell ref="CD60:CE60"/>
    <mergeCell ref="CM60:CU60"/>
    <mergeCell ref="CW60:CX60"/>
    <mergeCell ref="DF60:DN60"/>
    <mergeCell ref="F60:G60"/>
    <mergeCell ref="O60:W60"/>
    <mergeCell ref="Y60:Z60"/>
    <mergeCell ref="AH60:AP60"/>
    <mergeCell ref="AR60:AS60"/>
    <mergeCell ref="BA60:BI60"/>
    <mergeCell ref="BK59:BL59"/>
    <mergeCell ref="BT59:CB59"/>
    <mergeCell ref="CD59:CE59"/>
    <mergeCell ref="CM59:CU59"/>
    <mergeCell ref="CW59:CX59"/>
    <mergeCell ref="DF59:DN59"/>
    <mergeCell ref="F59:G59"/>
    <mergeCell ref="O59:W59"/>
    <mergeCell ref="Y59:Z59"/>
    <mergeCell ref="AH59:AP59"/>
    <mergeCell ref="AR59:AS59"/>
    <mergeCell ref="BA59:BI59"/>
    <mergeCell ref="CW57:CX57"/>
    <mergeCell ref="CY57:DB57"/>
    <mergeCell ref="DF57:DN57"/>
    <mergeCell ref="B58:E79"/>
    <mergeCell ref="F58:W58"/>
    <mergeCell ref="Y58:AP58"/>
    <mergeCell ref="AR58:BI58"/>
    <mergeCell ref="BK58:CB58"/>
    <mergeCell ref="CD58:CU58"/>
    <mergeCell ref="CW58:DN58"/>
    <mergeCell ref="BK57:BL57"/>
    <mergeCell ref="BM57:BP57"/>
    <mergeCell ref="BT57:CB57"/>
    <mergeCell ref="CD57:CE57"/>
    <mergeCell ref="CF57:CI57"/>
    <mergeCell ref="CM57:CU57"/>
    <mergeCell ref="DF56:DN56"/>
    <mergeCell ref="F57:G57"/>
    <mergeCell ref="H57:K57"/>
    <mergeCell ref="O57:W57"/>
    <mergeCell ref="Y57:Z57"/>
    <mergeCell ref="AA57:AD57"/>
    <mergeCell ref="AH57:AP57"/>
    <mergeCell ref="AR57:AS57"/>
    <mergeCell ref="AT57:AW57"/>
    <mergeCell ref="BA57:BI57"/>
    <mergeCell ref="BA56:BI56"/>
    <mergeCell ref="BK56:BL56"/>
    <mergeCell ref="BT56:CB56"/>
    <mergeCell ref="CD56:CE56"/>
    <mergeCell ref="CM56:CU56"/>
    <mergeCell ref="CW56:CX56"/>
    <mergeCell ref="BT55:CB55"/>
    <mergeCell ref="CD55:CE55"/>
    <mergeCell ref="CM55:CU55"/>
    <mergeCell ref="CW55:CX55"/>
    <mergeCell ref="DF55:DN55"/>
    <mergeCell ref="F56:G56"/>
    <mergeCell ref="O56:W56"/>
    <mergeCell ref="Y56:Z56"/>
    <mergeCell ref="AH56:AP56"/>
    <mergeCell ref="AR56:AS56"/>
    <mergeCell ref="CM54:CU54"/>
    <mergeCell ref="CW54:CX54"/>
    <mergeCell ref="DF54:DN54"/>
    <mergeCell ref="F55:G55"/>
    <mergeCell ref="O55:W55"/>
    <mergeCell ref="Y55:Z55"/>
    <mergeCell ref="AH55:AP55"/>
    <mergeCell ref="AR55:AS55"/>
    <mergeCell ref="BA55:BI55"/>
    <mergeCell ref="BK55:BL55"/>
    <mergeCell ref="DF53:DN53"/>
    <mergeCell ref="F54:G54"/>
    <mergeCell ref="O54:W54"/>
    <mergeCell ref="Y54:Z54"/>
    <mergeCell ref="AH54:AP54"/>
    <mergeCell ref="AR54:AS54"/>
    <mergeCell ref="BA54:BI54"/>
    <mergeCell ref="BK54:BL54"/>
    <mergeCell ref="BT54:CB54"/>
    <mergeCell ref="CD54:CE54"/>
    <mergeCell ref="BA53:BI53"/>
    <mergeCell ref="BK53:BL53"/>
    <mergeCell ref="BT53:CB53"/>
    <mergeCell ref="CD53:CE53"/>
    <mergeCell ref="CM53:CU53"/>
    <mergeCell ref="CW53:CX53"/>
    <mergeCell ref="BT52:CB52"/>
    <mergeCell ref="CD52:CE52"/>
    <mergeCell ref="CM52:CU52"/>
    <mergeCell ref="CW52:CX52"/>
    <mergeCell ref="DF52:DN52"/>
    <mergeCell ref="F53:G53"/>
    <mergeCell ref="O53:W53"/>
    <mergeCell ref="Y53:Z53"/>
    <mergeCell ref="AH53:AP53"/>
    <mergeCell ref="AR53:AS53"/>
    <mergeCell ref="CM51:CU51"/>
    <mergeCell ref="CW51:CX51"/>
    <mergeCell ref="DF51:DN51"/>
    <mergeCell ref="F52:G52"/>
    <mergeCell ref="O52:W52"/>
    <mergeCell ref="Y52:Z52"/>
    <mergeCell ref="AH52:AP52"/>
    <mergeCell ref="AR52:AS52"/>
    <mergeCell ref="BA52:BI52"/>
    <mergeCell ref="BK52:BL52"/>
    <mergeCell ref="DF50:DN50"/>
    <mergeCell ref="F51:G51"/>
    <mergeCell ref="O51:W51"/>
    <mergeCell ref="Y51:Z51"/>
    <mergeCell ref="AH51:AP51"/>
    <mergeCell ref="AR51:AS51"/>
    <mergeCell ref="BA51:BI51"/>
    <mergeCell ref="BK51:BL51"/>
    <mergeCell ref="BT51:CB51"/>
    <mergeCell ref="CD51:CE51"/>
    <mergeCell ref="BA50:BI50"/>
    <mergeCell ref="BK50:BL50"/>
    <mergeCell ref="BT50:CB50"/>
    <mergeCell ref="CD50:CE50"/>
    <mergeCell ref="CM50:CU50"/>
    <mergeCell ref="CW50:CX50"/>
    <mergeCell ref="BT49:CB49"/>
    <mergeCell ref="CD49:CE49"/>
    <mergeCell ref="CM49:CU49"/>
    <mergeCell ref="CW49:CX49"/>
    <mergeCell ref="DF49:DN49"/>
    <mergeCell ref="F50:G50"/>
    <mergeCell ref="O50:W50"/>
    <mergeCell ref="Y50:Z50"/>
    <mergeCell ref="AH50:AP50"/>
    <mergeCell ref="AR50:AS50"/>
    <mergeCell ref="CM48:CU48"/>
    <mergeCell ref="CW48:CX48"/>
    <mergeCell ref="DF48:DN48"/>
    <mergeCell ref="F49:G49"/>
    <mergeCell ref="O49:W49"/>
    <mergeCell ref="Y49:Z49"/>
    <mergeCell ref="AH49:AP49"/>
    <mergeCell ref="AR49:AS49"/>
    <mergeCell ref="BA49:BI49"/>
    <mergeCell ref="BK49:BL49"/>
    <mergeCell ref="DF47:DN47"/>
    <mergeCell ref="F48:G48"/>
    <mergeCell ref="O48:W48"/>
    <mergeCell ref="Y48:Z48"/>
    <mergeCell ref="AH48:AP48"/>
    <mergeCell ref="AR48:AS48"/>
    <mergeCell ref="BA48:BI48"/>
    <mergeCell ref="BK48:BL48"/>
    <mergeCell ref="BT48:CB48"/>
    <mergeCell ref="CD48:CE48"/>
    <mergeCell ref="BA47:BI47"/>
    <mergeCell ref="BK47:BL47"/>
    <mergeCell ref="BT47:CB47"/>
    <mergeCell ref="CD47:CE47"/>
    <mergeCell ref="CM47:CU47"/>
    <mergeCell ref="CW47:CX47"/>
    <mergeCell ref="BT46:CB46"/>
    <mergeCell ref="CD46:CE46"/>
    <mergeCell ref="CM46:CU46"/>
    <mergeCell ref="CW46:CX46"/>
    <mergeCell ref="DF46:DN46"/>
    <mergeCell ref="F47:G47"/>
    <mergeCell ref="O47:W47"/>
    <mergeCell ref="Y47:Z47"/>
    <mergeCell ref="AH47:AP47"/>
    <mergeCell ref="AR47:AS47"/>
    <mergeCell ref="CM45:CU45"/>
    <mergeCell ref="CW45:CX45"/>
    <mergeCell ref="DF45:DN45"/>
    <mergeCell ref="F46:G46"/>
    <mergeCell ref="O46:W46"/>
    <mergeCell ref="Y46:Z46"/>
    <mergeCell ref="AH46:AP46"/>
    <mergeCell ref="AR46:AS46"/>
    <mergeCell ref="BA46:BI46"/>
    <mergeCell ref="BK46:BL46"/>
    <mergeCell ref="DF44:DN44"/>
    <mergeCell ref="F45:G45"/>
    <mergeCell ref="O45:W45"/>
    <mergeCell ref="Y45:Z45"/>
    <mergeCell ref="AH45:AP45"/>
    <mergeCell ref="AR45:AS45"/>
    <mergeCell ref="BA45:BI45"/>
    <mergeCell ref="BK45:BL45"/>
    <mergeCell ref="BT45:CB45"/>
    <mergeCell ref="CD45:CE45"/>
    <mergeCell ref="BA44:BI44"/>
    <mergeCell ref="BK44:BL44"/>
    <mergeCell ref="BT44:CB44"/>
    <mergeCell ref="CD44:CE44"/>
    <mergeCell ref="CM44:CU44"/>
    <mergeCell ref="CW44:CX44"/>
    <mergeCell ref="BT43:CB43"/>
    <mergeCell ref="CD43:CE43"/>
    <mergeCell ref="CM43:CU43"/>
    <mergeCell ref="CW43:CX43"/>
    <mergeCell ref="DF43:DN43"/>
    <mergeCell ref="F44:G44"/>
    <mergeCell ref="O44:W44"/>
    <mergeCell ref="Y44:Z44"/>
    <mergeCell ref="AH44:AP44"/>
    <mergeCell ref="AR44:AS44"/>
    <mergeCell ref="CM42:CU42"/>
    <mergeCell ref="CW42:CX42"/>
    <mergeCell ref="DF42:DN42"/>
    <mergeCell ref="F43:G43"/>
    <mergeCell ref="O43:W43"/>
    <mergeCell ref="Y43:Z43"/>
    <mergeCell ref="AH43:AP43"/>
    <mergeCell ref="AR43:AS43"/>
    <mergeCell ref="BA43:BI43"/>
    <mergeCell ref="BK43:BL43"/>
    <mergeCell ref="DF41:DN41"/>
    <mergeCell ref="F42:G42"/>
    <mergeCell ref="O42:W42"/>
    <mergeCell ref="Y42:Z42"/>
    <mergeCell ref="AH42:AP42"/>
    <mergeCell ref="AR42:AS42"/>
    <mergeCell ref="BA42:BI42"/>
    <mergeCell ref="BK42:BL42"/>
    <mergeCell ref="BT42:CB42"/>
    <mergeCell ref="CD42:CE42"/>
    <mergeCell ref="BA41:BI41"/>
    <mergeCell ref="BK41:BL41"/>
    <mergeCell ref="BT41:CB41"/>
    <mergeCell ref="CD41:CE41"/>
    <mergeCell ref="CM41:CU41"/>
    <mergeCell ref="CW41:CX41"/>
    <mergeCell ref="BT40:CB40"/>
    <mergeCell ref="CD40:CE40"/>
    <mergeCell ref="CM40:CU40"/>
    <mergeCell ref="CW40:CX40"/>
    <mergeCell ref="DF40:DN40"/>
    <mergeCell ref="F41:G41"/>
    <mergeCell ref="O41:W41"/>
    <mergeCell ref="Y41:Z41"/>
    <mergeCell ref="AH41:AP41"/>
    <mergeCell ref="AR41:AS41"/>
    <mergeCell ref="CM39:CU39"/>
    <mergeCell ref="CW39:CX39"/>
    <mergeCell ref="DF39:DN39"/>
    <mergeCell ref="F40:G40"/>
    <mergeCell ref="O40:W40"/>
    <mergeCell ref="Y40:Z40"/>
    <mergeCell ref="AH40:AP40"/>
    <mergeCell ref="AR40:AS40"/>
    <mergeCell ref="BA40:BI40"/>
    <mergeCell ref="BK40:BL40"/>
    <mergeCell ref="CW38:CX38"/>
    <mergeCell ref="DF38:DN38"/>
    <mergeCell ref="F39:G39"/>
    <mergeCell ref="O39:W39"/>
    <mergeCell ref="Y39:Z39"/>
    <mergeCell ref="AH39:AP39"/>
    <mergeCell ref="AR39:AS39"/>
    <mergeCell ref="BA39:BI39"/>
    <mergeCell ref="BK39:BL39"/>
    <mergeCell ref="BT39:CB39"/>
    <mergeCell ref="CW37:CX37"/>
    <mergeCell ref="DF37:DN37"/>
    <mergeCell ref="F38:G38"/>
    <mergeCell ref="O38:W38"/>
    <mergeCell ref="Y38:Z38"/>
    <mergeCell ref="AH38:AP38"/>
    <mergeCell ref="AR38:AS38"/>
    <mergeCell ref="BA38:BI38"/>
    <mergeCell ref="BK38:BL38"/>
    <mergeCell ref="BT38:CB38"/>
    <mergeCell ref="CW36:DN36"/>
    <mergeCell ref="F37:G37"/>
    <mergeCell ref="O37:W37"/>
    <mergeCell ref="Y37:Z37"/>
    <mergeCell ref="AH37:AP37"/>
    <mergeCell ref="AR37:AS37"/>
    <mergeCell ref="BA37:BI37"/>
    <mergeCell ref="BK37:BL37"/>
    <mergeCell ref="BT37:CB37"/>
    <mergeCell ref="CD37:CE37"/>
    <mergeCell ref="B36:E57"/>
    <mergeCell ref="F36:W36"/>
    <mergeCell ref="Y36:AP36"/>
    <mergeCell ref="AR36:BI36"/>
    <mergeCell ref="BK36:CB36"/>
    <mergeCell ref="CD36:CU36"/>
    <mergeCell ref="CM37:CU37"/>
    <mergeCell ref="CD38:CE38"/>
    <mergeCell ref="CM38:CU38"/>
    <mergeCell ref="CD39:CE39"/>
    <mergeCell ref="F35:W35"/>
    <mergeCell ref="Y35:AP35"/>
    <mergeCell ref="AR35:BI35"/>
    <mergeCell ref="BK35:CB35"/>
    <mergeCell ref="CD35:CU35"/>
    <mergeCell ref="CW35:DN35"/>
    <mergeCell ref="CD34:CE34"/>
    <mergeCell ref="CF34:CI34"/>
    <mergeCell ref="CM34:CU34"/>
    <mergeCell ref="CW34:CX34"/>
    <mergeCell ref="CY34:DB34"/>
    <mergeCell ref="DF34:DN34"/>
    <mergeCell ref="AR34:AS34"/>
    <mergeCell ref="AT34:AW34"/>
    <mergeCell ref="BA34:BI34"/>
    <mergeCell ref="BK34:BL34"/>
    <mergeCell ref="BM34:BP34"/>
    <mergeCell ref="BT34:CB34"/>
    <mergeCell ref="F34:G34"/>
    <mergeCell ref="H34:K34"/>
    <mergeCell ref="O34:W34"/>
    <mergeCell ref="Y34:Z34"/>
    <mergeCell ref="AA34:AD34"/>
    <mergeCell ref="AH34:AP34"/>
    <mergeCell ref="BK33:BL33"/>
    <mergeCell ref="BT33:CB33"/>
    <mergeCell ref="CD33:CE33"/>
    <mergeCell ref="CM33:CU33"/>
    <mergeCell ref="CW33:CX33"/>
    <mergeCell ref="DF33:DN33"/>
    <mergeCell ref="F33:G33"/>
    <mergeCell ref="O33:W33"/>
    <mergeCell ref="Y33:Z33"/>
    <mergeCell ref="AH33:AP33"/>
    <mergeCell ref="AR33:AS33"/>
    <mergeCell ref="BA33:BI33"/>
    <mergeCell ref="BK32:BL32"/>
    <mergeCell ref="BT32:CB32"/>
    <mergeCell ref="CD32:CE32"/>
    <mergeCell ref="CM32:CU32"/>
    <mergeCell ref="CW32:CX32"/>
    <mergeCell ref="DF32:DN32"/>
    <mergeCell ref="F32:G32"/>
    <mergeCell ref="O32:W32"/>
    <mergeCell ref="Y32:Z32"/>
    <mergeCell ref="AH32:AP32"/>
    <mergeCell ref="AR32:AS32"/>
    <mergeCell ref="BA32:BI32"/>
    <mergeCell ref="BK31:BL31"/>
    <mergeCell ref="BT31:CB31"/>
    <mergeCell ref="CD31:CE31"/>
    <mergeCell ref="CM31:CU31"/>
    <mergeCell ref="CW31:CX31"/>
    <mergeCell ref="DF31:DN31"/>
    <mergeCell ref="F31:G31"/>
    <mergeCell ref="O31:W31"/>
    <mergeCell ref="Y31:Z31"/>
    <mergeCell ref="AH31:AP31"/>
    <mergeCell ref="AR31:AS31"/>
    <mergeCell ref="BA31:BI31"/>
    <mergeCell ref="BK30:BL30"/>
    <mergeCell ref="BT30:CB30"/>
    <mergeCell ref="CD30:CE30"/>
    <mergeCell ref="CM30:CU30"/>
    <mergeCell ref="CW30:CX30"/>
    <mergeCell ref="DF30:DN30"/>
    <mergeCell ref="F30:G30"/>
    <mergeCell ref="O30:W30"/>
    <mergeCell ref="Y30:Z30"/>
    <mergeCell ref="AH30:AP30"/>
    <mergeCell ref="AR30:AS30"/>
    <mergeCell ref="BA30:BI30"/>
    <mergeCell ref="BK29:BL29"/>
    <mergeCell ref="BT29:CB29"/>
    <mergeCell ref="CD29:CE29"/>
    <mergeCell ref="CM29:CU29"/>
    <mergeCell ref="CW29:CX29"/>
    <mergeCell ref="DF29:DN29"/>
    <mergeCell ref="F29:G29"/>
    <mergeCell ref="O29:W29"/>
    <mergeCell ref="Y29:Z29"/>
    <mergeCell ref="AH29:AP29"/>
    <mergeCell ref="AR29:AS29"/>
    <mergeCell ref="BA29:BI29"/>
    <mergeCell ref="BK28:BL28"/>
    <mergeCell ref="BT28:CB28"/>
    <mergeCell ref="CD28:CE28"/>
    <mergeCell ref="CM28:CU28"/>
    <mergeCell ref="CW28:CX28"/>
    <mergeCell ref="DF28:DN28"/>
    <mergeCell ref="F28:G28"/>
    <mergeCell ref="O28:W28"/>
    <mergeCell ref="Y28:Z28"/>
    <mergeCell ref="AH28:AP28"/>
    <mergeCell ref="AR28:AS28"/>
    <mergeCell ref="BA28:BI28"/>
    <mergeCell ref="BK27:BL27"/>
    <mergeCell ref="BT27:CB27"/>
    <mergeCell ref="CD27:CE27"/>
    <mergeCell ref="CM27:CU27"/>
    <mergeCell ref="CW27:CX27"/>
    <mergeCell ref="DF27:DN27"/>
    <mergeCell ref="F27:G27"/>
    <mergeCell ref="O27:W27"/>
    <mergeCell ref="Y27:Z27"/>
    <mergeCell ref="AH27:AP27"/>
    <mergeCell ref="AR27:AS27"/>
    <mergeCell ref="BA27:BI27"/>
    <mergeCell ref="BK26:BL26"/>
    <mergeCell ref="BT26:CB26"/>
    <mergeCell ref="CD26:CE26"/>
    <mergeCell ref="CM26:CU26"/>
    <mergeCell ref="CW26:CX26"/>
    <mergeCell ref="DF26:DN26"/>
    <mergeCell ref="F26:G26"/>
    <mergeCell ref="O26:W26"/>
    <mergeCell ref="Y26:Z26"/>
    <mergeCell ref="AH26:AP26"/>
    <mergeCell ref="AR26:AS26"/>
    <mergeCell ref="BA26:BI26"/>
    <mergeCell ref="BK25:BL25"/>
    <mergeCell ref="BT25:CB25"/>
    <mergeCell ref="CD25:CE25"/>
    <mergeCell ref="CM25:CU25"/>
    <mergeCell ref="CW25:CX25"/>
    <mergeCell ref="DF25:DN25"/>
    <mergeCell ref="F25:G25"/>
    <mergeCell ref="O25:W25"/>
    <mergeCell ref="Y25:Z25"/>
    <mergeCell ref="AH25:AP25"/>
    <mergeCell ref="AR25:AS25"/>
    <mergeCell ref="BA25:BI25"/>
    <mergeCell ref="BK24:BL24"/>
    <mergeCell ref="BT24:CB24"/>
    <mergeCell ref="CD24:CE24"/>
    <mergeCell ref="CM24:CU24"/>
    <mergeCell ref="CW24:CX24"/>
    <mergeCell ref="DF24:DN24"/>
    <mergeCell ref="F24:G24"/>
    <mergeCell ref="O24:W24"/>
    <mergeCell ref="Y24:Z24"/>
    <mergeCell ref="AH24:AP24"/>
    <mergeCell ref="AR24:AS24"/>
    <mergeCell ref="BA24:BI24"/>
    <mergeCell ref="BK23:BL23"/>
    <mergeCell ref="BT23:CB23"/>
    <mergeCell ref="CD23:CE23"/>
    <mergeCell ref="CM23:CU23"/>
    <mergeCell ref="CW23:CX23"/>
    <mergeCell ref="DF23:DN23"/>
    <mergeCell ref="F23:G23"/>
    <mergeCell ref="O23:W23"/>
    <mergeCell ref="Y23:Z23"/>
    <mergeCell ref="AH23:AP23"/>
    <mergeCell ref="AR23:AS23"/>
    <mergeCell ref="BA23:BI23"/>
    <mergeCell ref="BK22:BL22"/>
    <mergeCell ref="CD22:CE22"/>
    <mergeCell ref="CM22:CU22"/>
    <mergeCell ref="CW22:CX22"/>
    <mergeCell ref="DF22:DN22"/>
    <mergeCell ref="F22:G22"/>
    <mergeCell ref="Y22:Z22"/>
    <mergeCell ref="AR22:AS22"/>
    <mergeCell ref="H22:W22"/>
    <mergeCell ref="AA22:AP22"/>
    <mergeCell ref="AT22:BI22"/>
    <mergeCell ref="BM22:CB22"/>
    <mergeCell ref="BK21:BL21"/>
    <mergeCell ref="BT21:CB21"/>
    <mergeCell ref="CD21:CE21"/>
    <mergeCell ref="CM21:CU21"/>
    <mergeCell ref="CW21:CX21"/>
    <mergeCell ref="DF21:DN21"/>
    <mergeCell ref="F21:G21"/>
    <mergeCell ref="O21:W21"/>
    <mergeCell ref="Y21:Z21"/>
    <mergeCell ref="AH21:AP21"/>
    <mergeCell ref="AR21:AS21"/>
    <mergeCell ref="BA21:BI21"/>
    <mergeCell ref="BK20:BL20"/>
    <mergeCell ref="BT20:CB20"/>
    <mergeCell ref="CD20:CE20"/>
    <mergeCell ref="CM20:CU20"/>
    <mergeCell ref="CW20:CX20"/>
    <mergeCell ref="DF20:DN20"/>
    <mergeCell ref="F20:G20"/>
    <mergeCell ref="O20:W20"/>
    <mergeCell ref="Y20:Z20"/>
    <mergeCell ref="AH20:AP20"/>
    <mergeCell ref="AR20:AS20"/>
    <mergeCell ref="BA20:BI20"/>
    <mergeCell ref="BK19:BL19"/>
    <mergeCell ref="BT19:CB19"/>
    <mergeCell ref="CD19:CE19"/>
    <mergeCell ref="CM19:CU19"/>
    <mergeCell ref="CW19:CX19"/>
    <mergeCell ref="DF19:DN19"/>
    <mergeCell ref="F19:G19"/>
    <mergeCell ref="O19:W19"/>
    <mergeCell ref="Y19:Z19"/>
    <mergeCell ref="AH19:AP19"/>
    <mergeCell ref="AR19:AS19"/>
    <mergeCell ref="BA19:BI19"/>
    <mergeCell ref="BK18:BL18"/>
    <mergeCell ref="BT18:CB18"/>
    <mergeCell ref="CD18:CE18"/>
    <mergeCell ref="CM18:CU18"/>
    <mergeCell ref="CW18:CX18"/>
    <mergeCell ref="DF18:DN18"/>
    <mergeCell ref="CD17:CE17"/>
    <mergeCell ref="CM17:CU17"/>
    <mergeCell ref="CW17:CX17"/>
    <mergeCell ref="DF17:DN17"/>
    <mergeCell ref="F18:G18"/>
    <mergeCell ref="O18:W18"/>
    <mergeCell ref="Y18:Z18"/>
    <mergeCell ref="AH18:AP18"/>
    <mergeCell ref="AR18:AS18"/>
    <mergeCell ref="BA18:BI18"/>
    <mergeCell ref="Y17:Z17"/>
    <mergeCell ref="AH17:AP17"/>
    <mergeCell ref="AR17:AS17"/>
    <mergeCell ref="BA17:BI17"/>
    <mergeCell ref="BK17:BL17"/>
    <mergeCell ref="BT17:CB17"/>
    <mergeCell ref="DF14:DN15"/>
    <mergeCell ref="AX14:AZ14"/>
    <mergeCell ref="O14:W15"/>
    <mergeCell ref="Y14:Z15"/>
    <mergeCell ref="AA14:AA15"/>
    <mergeCell ref="AB14:AC14"/>
    <mergeCell ref="AD14:AD15"/>
    <mergeCell ref="AE14:AG14"/>
    <mergeCell ref="B16:E34"/>
    <mergeCell ref="F16:W16"/>
    <mergeCell ref="Y16:AP16"/>
    <mergeCell ref="AR16:BI16"/>
    <mergeCell ref="BK16:CB16"/>
    <mergeCell ref="CD16:CU16"/>
    <mergeCell ref="CW16:DN16"/>
    <mergeCell ref="F17:G17"/>
    <mergeCell ref="O17:W17"/>
    <mergeCell ref="CM14:CU15"/>
    <mergeCell ref="CW14:CX15"/>
    <mergeCell ref="CY14:CY15"/>
    <mergeCell ref="CZ14:DA14"/>
    <mergeCell ref="DB14:DB15"/>
    <mergeCell ref="DC14:DE14"/>
    <mergeCell ref="BT14:CB15"/>
    <mergeCell ref="CD14:CE15"/>
    <mergeCell ref="CF14:CF15"/>
    <mergeCell ref="CG14:CH14"/>
    <mergeCell ref="CI14:CI15"/>
    <mergeCell ref="CJ14:CL14"/>
    <mergeCell ref="BA14:BI15"/>
    <mergeCell ref="BK14:BL15"/>
    <mergeCell ref="BM14:BM15"/>
    <mergeCell ref="BN14:BO14"/>
    <mergeCell ref="BP14:BP15"/>
    <mergeCell ref="BQ14:BS14"/>
    <mergeCell ref="AH14:AP15"/>
    <mergeCell ref="AR14:AS15"/>
    <mergeCell ref="AT14:AT15"/>
    <mergeCell ref="AU14:AV14"/>
    <mergeCell ref="AW14:AW15"/>
    <mergeCell ref="B14:E15"/>
    <mergeCell ref="F14:G15"/>
    <mergeCell ref="H14:H15"/>
    <mergeCell ref="I14:J14"/>
    <mergeCell ref="K14:K15"/>
    <mergeCell ref="L14:N14"/>
    <mergeCell ref="DJ11:DK11"/>
    <mergeCell ref="DL11:DN11"/>
    <mergeCell ref="F13:W13"/>
    <mergeCell ref="Y13:AP13"/>
    <mergeCell ref="AR13:BI13"/>
    <mergeCell ref="BK13:CB13"/>
    <mergeCell ref="CD13:CU13"/>
    <mergeCell ref="CW13:DN13"/>
    <mergeCell ref="CK11:CM11"/>
    <mergeCell ref="CN11:CP11"/>
    <mergeCell ref="CQ11:CR11"/>
    <mergeCell ref="CS11:CU11"/>
    <mergeCell ref="DD11:DF11"/>
    <mergeCell ref="DG11:DI11"/>
    <mergeCell ref="BE11:BF11"/>
    <mergeCell ref="BG11:BI11"/>
    <mergeCell ref="BR11:BT11"/>
    <mergeCell ref="BU11:BW11"/>
    <mergeCell ref="BX11:BY11"/>
    <mergeCell ref="BZ11:CB11"/>
    <mergeCell ref="AF11:AH11"/>
    <mergeCell ref="AI11:AK11"/>
    <mergeCell ref="AL11:AM11"/>
    <mergeCell ref="AN11:AP11"/>
    <mergeCell ref="AY11:BA11"/>
    <mergeCell ref="BB11:BD11"/>
    <mergeCell ref="B10:E10"/>
    <mergeCell ref="C11:D11"/>
    <mergeCell ref="M11:O11"/>
    <mergeCell ref="P11:R11"/>
    <mergeCell ref="S11:T11"/>
    <mergeCell ref="U11:W11"/>
    <mergeCell ref="CF7:CU7"/>
    <mergeCell ref="CY7:DN7"/>
    <mergeCell ref="H9:W9"/>
    <mergeCell ref="AA9:AP9"/>
    <mergeCell ref="AT9:BI9"/>
    <mergeCell ref="BM9:CB9"/>
    <mergeCell ref="CF9:CU9"/>
    <mergeCell ref="CY9:DN9"/>
    <mergeCell ref="B6:D7"/>
    <mergeCell ref="E6:E7"/>
    <mergeCell ref="H7:W7"/>
    <mergeCell ref="AA7:AP7"/>
    <mergeCell ref="AT7:BI7"/>
    <mergeCell ref="BM7:CB7"/>
    <mergeCell ref="B2:E3"/>
    <mergeCell ref="F2:T3"/>
    <mergeCell ref="U2:W2"/>
    <mergeCell ref="Y2:AM3"/>
    <mergeCell ref="AN2:AP2"/>
    <mergeCell ref="AR2:BF3"/>
    <mergeCell ref="BK5:BL5"/>
    <mergeCell ref="BM5:CB5"/>
    <mergeCell ref="CD5:CE5"/>
    <mergeCell ref="CF5:CU5"/>
    <mergeCell ref="CW5:CX5"/>
    <mergeCell ref="CY5:DN5"/>
    <mergeCell ref="F5:G5"/>
    <mergeCell ref="H5:W5"/>
    <mergeCell ref="Y5:Z5"/>
    <mergeCell ref="AA5:AP5"/>
    <mergeCell ref="AR5:AS5"/>
    <mergeCell ref="AT5:BI5"/>
    <mergeCell ref="DL2:DN2"/>
    <mergeCell ref="U3:W3"/>
    <mergeCell ref="AN3:AP3"/>
    <mergeCell ref="BG3:BI3"/>
    <mergeCell ref="BZ3:CB3"/>
    <mergeCell ref="CS3:CU3"/>
    <mergeCell ref="DL3:DN3"/>
    <mergeCell ref="BG2:BI2"/>
    <mergeCell ref="BK2:BY3"/>
    <mergeCell ref="BZ2:CB2"/>
    <mergeCell ref="CD2:CR3"/>
    <mergeCell ref="CS2:CU2"/>
    <mergeCell ref="CW2:DK3"/>
  </mergeCells>
  <conditionalFormatting sqref="L34:N34 L57:N57 L79:N79 L101:N101 L123:N123 L145:N145 L167:N167 L239:N239 L176:N177 L188:N188 L198:N198 L208:N208 L218:N218 L228:N229 L237:N237 AE34:AG34 AE57:AG57 AE79:AG79 AE101:AG101 AE123:AG123 AE145:AG145 AE167:AG167 AE239:AG239 AE176:AG177 AE188:AG188 AE198:AG198 AE208:AG208 AE218:AG218 AE228:AG229 AE237:AG237 AX34:AZ34 AX79:AZ79 AX101:AZ101 AX123:AZ123 AX145:AZ145 AX167:AZ167 AX239:AZ239 AX176:AZ177 AX188:AZ188 AX198:AZ198 AX208:AZ208 AX218:AZ218 AX228:AZ229 AX237:AZ237 BQ34:BS34 BQ57:BS57 BQ79:BS79 BQ101:BS101 BQ123:BS123 BQ145:BS145 BQ167:BS167 BQ239:BS239 BQ176:BS177 BQ188:BS188 BQ198:BS198 BQ208:BS208 BQ218:BS218 BQ228:BS229 BQ237:BS237 AX57:AZ57">
    <cfRule type="cellIs" dxfId="163" priority="452" stopIfTrue="1" operator="between">
      <formula>0</formula>
      <formula>1000</formula>
    </cfRule>
  </conditionalFormatting>
  <conditionalFormatting sqref="K220:K227 K210:K217 K200:K207 K23:K33 K37:K56 K59:K78 K81:K100 K103:K122 K125:K144 K147:K166 K180:K187 K190:K197 K231:K236 I214:I217 I224:I227 K172:K175 I184:I187 I194:I197 I204:I207 K17:K21 K169:K170 AD220:AD227 AD210:AD217 AD200:AD207 AD23:AD33 AD37:AD56 AD59:AD78 AD81:AD100 AD103:AD122 AD125:AD144 AD147:AD166 AD180:AD187 AD190:AD197 AD231:AD236 AB214:AB217 AB224:AB227 AD172:AD175 AB184:AB187 AB194:AB197 AB204:AB207 AD17:AD21 AD169:AD170 AW220:AW227 AW210:AW217 AW200:AW207 AW23:AW33 AW37:AW56 AW59:AW78 AW81:AW100 AW103:AW122 AW125:AW144 AW147:AW166 AW180:AW187 AW190:AW197 AW231:AW236 AU213:AU217 AU223:AU227 AW172:AW175 AU183:AU187 AU193:AU197 AU203:AU207 AW17:AW21 AW169:AW170 BP220:BP227 BP210:BP217 BP200:BP207 BP23:BP33 BP37:BP56 BP59:BP78 BP81:BP100 BP103:BP122 BP125:BP144 BP147:BP166 BP180:BP187 BP190:BP197 BP231:BP236 BN213:BN217 BN223:BN227 BP172:BP175 BN183:BN187 BN193:BN197 BN203:BN207 BP17:BP21 BP169:BP170">
    <cfRule type="cellIs" dxfId="162" priority="451" stopIfTrue="1" operator="between">
      <formula>0</formula>
      <formula>1000</formula>
    </cfRule>
  </conditionalFormatting>
  <conditionalFormatting sqref="L172:L174 L17:L21 L23:L33 L147:L166 L37:L56 L59:L78 L81:L100 L103:L122 L125:L144 L231:L235 L180 L190 L200 L220 L210 L169:L170 AE172:AE174 AE17:AE21 AE23:AE33 AE147:AE166 AE37:AE56 AE59:AE78 AE81:AE100 AE103:AE122 AE125:AE144 AE231:AE235 AE180 AE190 AE200 AE220 AE210 AE169:AE170 AX17:AX21 AX23:AX32 AX37:AX41 AX59:AX63 AX81:AX85 AX103:AX107 AX125:AX129 AX147:AX151 AX169:AX170 AX172:AX174 AX180 AX190 AX200 AX210 AX220 AX231:AX235 BQ231:BQ235 BQ220 BQ210 BQ200 BQ190 BQ180 BQ169:BQ170 BQ172:BQ174 BQ147:BQ151 BQ125:BQ129 BQ103:BQ107 BQ81:BQ85 BQ59:BQ63 BQ37:BQ41 BQ23:BQ32 BQ17:BQ21 AX43:AX56 AX65:AX78 AX87:AX100 AX109:AX122 AX131:AX144 AX153:AX166 AX182:AX187 AX192:AX197 AX202:AX207 AE202:AE207 AE192:AE197 AE182:AE187 AE212:AE217 AX212:AX217 AX222:AX227 AE222:AE227 L222:L227 L212:L217 L202:L207 L192:L197 L182:L187 BQ43:BQ56 BQ65:BQ78 BQ87:BQ100 BQ109:BQ122 BQ131:BQ144 BQ153:BQ166 BQ182:BQ187 BQ192:BQ197 BQ202:BQ207 BQ212:BQ217 BQ222:BQ227">
    <cfRule type="cellIs" dxfId="161" priority="450" stopIfTrue="1" operator="between">
      <formula>"x"</formula>
      <formula>"X"</formula>
    </cfRule>
  </conditionalFormatting>
  <conditionalFormatting sqref="M172:M174 M231:M235 M147:M166 M37:M56 M59:M78 M81:M100 M103:M122 M125:M144 M23:M33 M180 M190 M200 M220 M210 M17:M21 M169:M170 AF172:AF174 AF231:AF235 AF147:AF166 AF37:AF56 AF59:AF78 AF81:AF100 AF103:AF122 AF125:AF144 AF23:AF33 AF180 AF190 AF200 AF220 AF210 AF17:AF21 AF169:AF170 AY17:AY21 AY23:AY32 AY37:AY41 AY59:AY63 AY81:AY85 AY103:AY107 AY125:AY129 AY147:AY151 AY169:AY170 AY172:AY174 AY180 AY190 AY200 AY210 AY220 AY231:AY235 BR231:BR235 BR220 BR210 BR200 BR190 BR180 BR169:BR170 BR172:BR174 BR147:BR151 BR125:BR129 BR103:BR107 BR81:BR85 BR59:BR63 BR37:BR41 BR23:BR32 BR17:BR21 AY43:AY56 AY65:AY78 AY87:AY100 AY109:AY122 AY131:AY144 AY153:AY166 AY182:AY187 AY192:AY197 AY202:AY207 AF202:AF207 AF192:AF197 AF182:AF187 AF212:AF217 AY212:AY217 AY222:AY227 AF222:AF227 M222:M227 M212:M217 M202:M207 M192:M197 M182:M187 BR43:BR56 BR65:BR78 BR87:BR100 BR109:BR122 BR131:BR144 BR153:BR166 BR182:BR187 BR192:BR197 BR202:BR207 BR212:BR217 BR222:BR227">
    <cfRule type="cellIs" dxfId="160" priority="449" stopIfTrue="1" operator="between">
      <formula>"x"</formula>
      <formula>"X"</formula>
    </cfRule>
  </conditionalFormatting>
  <conditionalFormatting sqref="N172:N174 N231:N235 N147:N166 N37:N56 N59:N78 N81:N100 N103:N122 N125:N144 N23:N33 N180 N190 N200 N220 N210 N17:N21 N169:N170 AG172:AG174 AG231:AG235 AG147:AG166 AG37:AG56 AG59:AG78 AG81:AG100 AG103:AG122 AG125:AG144 AG23:AG33 AG180 AG190 AG200 AG220 AG210 AG17:AG21 AG169:AG170 AZ17:AZ21 AZ23:AZ32 AZ37:AZ41 AZ59:AZ63 AZ81:AZ85 AZ103:AZ107 AZ125:AZ129 AZ147:AZ151 AZ169:AZ170 AZ172:AZ174 AZ180 AZ190 AZ200 AZ210 AZ220 AZ231:AZ235 BS231:BS235 BS220 BS210 BS200 BS190 BS180 BS169:BS170 BS172:BS174 BS147:BS151 BS125:BS129 BS103:BS107 BS81:BS85 BS59:BS63 BS37:BS41 BS23:BS32 BS17:BS21 AZ43:AZ56 AZ65:AZ78 AZ87:AZ100 AZ109:AZ122 AZ131:AZ144 AZ153:AZ166 AZ182:AZ187 AZ192:AZ197 AZ202:AZ207 AG202:AG207 AG192:AG197 AG182:AG187 AG212:AG217 AZ212:AZ217 AZ222:AZ227 AG222:AG227 N222:N227 N212:N217 N202:N207 N192:N197 N182:N187 BS43:BS56 BS65:BS78 BS87:BS100 BS109:BS122 BS131:BS144 BS153:BS166 BS182:BS187 BS192:BS197 BS202:BS207 BS212:BS217 BS222:BS227">
    <cfRule type="cellIs" dxfId="159" priority="448" stopIfTrue="1" operator="between">
      <formula>"x"</formula>
      <formula>"X"</formula>
    </cfRule>
  </conditionalFormatting>
  <conditionalFormatting sqref="K247:M263 AD247:AF263 AW247:AY263 BP247:BR263 CI247:CK263 DB247:DD263">
    <cfRule type="cellIs" dxfId="158" priority="447" stopIfTrue="1" operator="between">
      <formula>0</formula>
      <formula>1000</formula>
    </cfRule>
  </conditionalFormatting>
  <conditionalFormatting sqref="L247:L263 AE247:AE263 AX247:AX263 BQ247:BQ263 CJ247:CJ263 DC247:DC263">
    <cfRule type="cellIs" dxfId="157" priority="446" stopIfTrue="1" operator="between">
      <formula>0</formula>
      <formula>1000</formula>
    </cfRule>
  </conditionalFormatting>
  <conditionalFormatting sqref="M247:M263 AF247:AF263 AY247:AY263 BR247:BR263 CK247:CK263 DD247:DD263">
    <cfRule type="cellIs" dxfId="156" priority="445" stopIfTrue="1" operator="between">
      <formula>0</formula>
      <formula>1000</formula>
    </cfRule>
  </conditionalFormatting>
  <conditionalFormatting sqref="N247:N260">
    <cfRule type="cellIs" dxfId="155" priority="443" stopIfTrue="1" operator="between">
      <formula>0</formula>
      <formula>#REF!</formula>
    </cfRule>
    <cfRule type="expression" dxfId="154" priority="444" stopIfTrue="1">
      <formula>$X$41&gt;#REF!</formula>
    </cfRule>
  </conditionalFormatting>
  <conditionalFormatting sqref="N261:N263 AG247:AG263 AZ247:AZ263 BS247:BS263 CL247:CL263 DE247:DE263">
    <cfRule type="cellIs" dxfId="153" priority="441" stopIfTrue="1" operator="between">
      <formula>0</formula>
      <formula>#REF!</formula>
    </cfRule>
    <cfRule type="expression" dxfId="152" priority="442" stopIfTrue="1">
      <formula>$X$41&gt;#REF!</formula>
    </cfRule>
  </conditionalFormatting>
  <conditionalFormatting sqref="M34 M57 M79 M101 M123 M145 M167 M239 M176:M177 M188 M198 M208 M218 M228:M229 M237 AF34 AF57 AF79 AF101 AF123 AF145 AF167 AF239 AF176:AF177 AF188 AF198 AF208 AF218 AF228:AF229 AF237 AY34 AY79 AY101 AY123 AY145 AY167 AY239 AY176:AY177 AY188 AY198 AY208 AY218 AY228:AY229 AY237 BR34 BR57 BR79 BR101 BR123 BR145 BR167 BR239 BR176:BR177 BR188 BR198 BR208 BR218 BR228:BR229 BR237 AY57">
    <cfRule type="cellIs" dxfId="151" priority="439" stopIfTrue="1" operator="between">
      <formula>0</formula>
      <formula>1000</formula>
    </cfRule>
  </conditionalFormatting>
  <conditionalFormatting sqref="N34 N57 N79 N101 N123 N145 N167 N239 N176:N177 N188 N198 N208 N218 N228:N229 N237 AG34 AG57 AG79 AG101 AG123 AG145 AG167 AG239 AG176:AG177 AG188 AG198 AG208 AG218 AG228:AG229 AG237 AZ34 AZ79 AZ101 AZ123 AZ145 AZ167 AZ239 AZ176:AZ177 AZ188 AZ198 AZ208 AZ218 AZ228:AZ229 AZ237 BS34 BS57 BS79 BS101 BS123 BS145 BS167 BS239 BS176:BS177 BS188 BS198 BS208 BS218 BS228:BS229 BS237 AZ57">
    <cfRule type="cellIs" dxfId="150" priority="438" stopIfTrue="1" operator="between">
      <formula>0</formula>
      <formula>1000</formula>
    </cfRule>
  </conditionalFormatting>
  <conditionalFormatting sqref="AX33">
    <cfRule type="cellIs" dxfId="149" priority="126" stopIfTrue="1" operator="between">
      <formula>"x"</formula>
      <formula>"X"</formula>
    </cfRule>
  </conditionalFormatting>
  <conditionalFormatting sqref="AY33">
    <cfRule type="cellIs" dxfId="148" priority="125" stopIfTrue="1" operator="between">
      <formula>"x"</formula>
      <formula>"X"</formula>
    </cfRule>
  </conditionalFormatting>
  <conditionalFormatting sqref="AZ33">
    <cfRule type="cellIs" dxfId="147" priority="124" stopIfTrue="1" operator="between">
      <formula>"x"</formula>
      <formula>"X"</formula>
    </cfRule>
  </conditionalFormatting>
  <conditionalFormatting sqref="AX42">
    <cfRule type="cellIs" dxfId="146" priority="123" stopIfTrue="1" operator="between">
      <formula>"x"</formula>
      <formula>"X"</formula>
    </cfRule>
  </conditionalFormatting>
  <conditionalFormatting sqref="AY42">
    <cfRule type="cellIs" dxfId="145" priority="122" stopIfTrue="1" operator="between">
      <formula>"x"</formula>
      <formula>"X"</formula>
    </cfRule>
  </conditionalFormatting>
  <conditionalFormatting sqref="AZ42">
    <cfRule type="cellIs" dxfId="144" priority="121" stopIfTrue="1" operator="between">
      <formula>"x"</formula>
      <formula>"X"</formula>
    </cfRule>
  </conditionalFormatting>
  <conditionalFormatting sqref="AX64">
    <cfRule type="cellIs" dxfId="143" priority="120" stopIfTrue="1" operator="between">
      <formula>"x"</formula>
      <formula>"X"</formula>
    </cfRule>
  </conditionalFormatting>
  <conditionalFormatting sqref="AY64">
    <cfRule type="cellIs" dxfId="142" priority="119" stopIfTrue="1" operator="between">
      <formula>"x"</formula>
      <formula>"X"</formula>
    </cfRule>
  </conditionalFormatting>
  <conditionalFormatting sqref="AZ64">
    <cfRule type="cellIs" dxfId="141" priority="118" stopIfTrue="1" operator="between">
      <formula>"x"</formula>
      <formula>"X"</formula>
    </cfRule>
  </conditionalFormatting>
  <conditionalFormatting sqref="AX86">
    <cfRule type="cellIs" dxfId="140" priority="117" stopIfTrue="1" operator="between">
      <formula>"x"</formula>
      <formula>"X"</formula>
    </cfRule>
  </conditionalFormatting>
  <conditionalFormatting sqref="AY86">
    <cfRule type="cellIs" dxfId="139" priority="116" stopIfTrue="1" operator="between">
      <formula>"x"</formula>
      <formula>"X"</formula>
    </cfRule>
  </conditionalFormatting>
  <conditionalFormatting sqref="AZ86">
    <cfRule type="cellIs" dxfId="138" priority="115" stopIfTrue="1" operator="between">
      <formula>"x"</formula>
      <formula>"X"</formula>
    </cfRule>
  </conditionalFormatting>
  <conditionalFormatting sqref="AX108">
    <cfRule type="cellIs" dxfId="137" priority="114" stopIfTrue="1" operator="between">
      <formula>"x"</formula>
      <formula>"X"</formula>
    </cfRule>
  </conditionalFormatting>
  <conditionalFormatting sqref="AY108">
    <cfRule type="cellIs" dxfId="136" priority="113" stopIfTrue="1" operator="between">
      <formula>"x"</formula>
      <formula>"X"</formula>
    </cfRule>
  </conditionalFormatting>
  <conditionalFormatting sqref="AZ108">
    <cfRule type="cellIs" dxfId="135" priority="112" stopIfTrue="1" operator="between">
      <formula>"x"</formula>
      <formula>"X"</formula>
    </cfRule>
  </conditionalFormatting>
  <conditionalFormatting sqref="AX130">
    <cfRule type="cellIs" dxfId="134" priority="111" stopIfTrue="1" operator="between">
      <formula>"x"</formula>
      <formula>"X"</formula>
    </cfRule>
  </conditionalFormatting>
  <conditionalFormatting sqref="AY130">
    <cfRule type="cellIs" dxfId="133" priority="110" stopIfTrue="1" operator="between">
      <formula>"x"</formula>
      <formula>"X"</formula>
    </cfRule>
  </conditionalFormatting>
  <conditionalFormatting sqref="AZ130">
    <cfRule type="cellIs" dxfId="132" priority="109" stopIfTrue="1" operator="between">
      <formula>"x"</formula>
      <formula>"X"</formula>
    </cfRule>
  </conditionalFormatting>
  <conditionalFormatting sqref="AX152">
    <cfRule type="cellIs" dxfId="131" priority="108" stopIfTrue="1" operator="between">
      <formula>"x"</formula>
      <formula>"X"</formula>
    </cfRule>
  </conditionalFormatting>
  <conditionalFormatting sqref="AY152">
    <cfRule type="cellIs" dxfId="130" priority="107" stopIfTrue="1" operator="between">
      <formula>"x"</formula>
      <formula>"X"</formula>
    </cfRule>
  </conditionalFormatting>
  <conditionalFormatting sqref="AZ152">
    <cfRule type="cellIs" dxfId="129" priority="106" stopIfTrue="1" operator="between">
      <formula>"x"</formula>
      <formula>"X"</formula>
    </cfRule>
  </conditionalFormatting>
  <conditionalFormatting sqref="AX175">
    <cfRule type="cellIs" dxfId="128" priority="105" stopIfTrue="1" operator="between">
      <formula>"x"</formula>
      <formula>"X"</formula>
    </cfRule>
  </conditionalFormatting>
  <conditionalFormatting sqref="AY175">
    <cfRule type="cellIs" dxfId="127" priority="104" stopIfTrue="1" operator="between">
      <formula>"x"</formula>
      <formula>"X"</formula>
    </cfRule>
  </conditionalFormatting>
  <conditionalFormatting sqref="AZ175">
    <cfRule type="cellIs" dxfId="126" priority="103" stopIfTrue="1" operator="between">
      <formula>"x"</formula>
      <formula>"X"</formula>
    </cfRule>
  </conditionalFormatting>
  <conditionalFormatting sqref="AX181">
    <cfRule type="cellIs" dxfId="125" priority="102" stopIfTrue="1" operator="between">
      <formula>"x"</formula>
      <formula>"X"</formula>
    </cfRule>
  </conditionalFormatting>
  <conditionalFormatting sqref="AY181">
    <cfRule type="cellIs" dxfId="124" priority="101" stopIfTrue="1" operator="between">
      <formula>"x"</formula>
      <formula>"X"</formula>
    </cfRule>
  </conditionalFormatting>
  <conditionalFormatting sqref="AZ181">
    <cfRule type="cellIs" dxfId="123" priority="100" stopIfTrue="1" operator="between">
      <formula>"x"</formula>
      <formula>"X"</formula>
    </cfRule>
  </conditionalFormatting>
  <conditionalFormatting sqref="AX191">
    <cfRule type="cellIs" dxfId="122" priority="99" stopIfTrue="1" operator="between">
      <formula>"x"</formula>
      <formula>"X"</formula>
    </cfRule>
  </conditionalFormatting>
  <conditionalFormatting sqref="AY191">
    <cfRule type="cellIs" dxfId="121" priority="98" stopIfTrue="1" operator="between">
      <formula>"x"</formula>
      <formula>"X"</formula>
    </cfRule>
  </conditionalFormatting>
  <conditionalFormatting sqref="AZ191">
    <cfRule type="cellIs" dxfId="120" priority="97" stopIfTrue="1" operator="between">
      <formula>"x"</formula>
      <formula>"X"</formula>
    </cfRule>
  </conditionalFormatting>
  <conditionalFormatting sqref="AX201">
    <cfRule type="cellIs" dxfId="119" priority="96" stopIfTrue="1" operator="between">
      <formula>"x"</formula>
      <formula>"X"</formula>
    </cfRule>
  </conditionalFormatting>
  <conditionalFormatting sqref="AY201">
    <cfRule type="cellIs" dxfId="118" priority="95" stopIfTrue="1" operator="between">
      <formula>"x"</formula>
      <formula>"X"</formula>
    </cfRule>
  </conditionalFormatting>
  <conditionalFormatting sqref="AZ201">
    <cfRule type="cellIs" dxfId="117" priority="94" stopIfTrue="1" operator="between">
      <formula>"x"</formula>
      <formula>"X"</formula>
    </cfRule>
  </conditionalFormatting>
  <conditionalFormatting sqref="AE201">
    <cfRule type="cellIs" dxfId="116" priority="93" stopIfTrue="1" operator="between">
      <formula>"x"</formula>
      <formula>"X"</formula>
    </cfRule>
  </conditionalFormatting>
  <conditionalFormatting sqref="AF201">
    <cfRule type="cellIs" dxfId="115" priority="92" stopIfTrue="1" operator="between">
      <formula>"x"</formula>
      <formula>"X"</formula>
    </cfRule>
  </conditionalFormatting>
  <conditionalFormatting sqref="AG201">
    <cfRule type="cellIs" dxfId="114" priority="91" stopIfTrue="1" operator="between">
      <formula>"x"</formula>
      <formula>"X"</formula>
    </cfRule>
  </conditionalFormatting>
  <conditionalFormatting sqref="AE191">
    <cfRule type="cellIs" dxfId="113" priority="90" stopIfTrue="1" operator="between">
      <formula>"x"</formula>
      <formula>"X"</formula>
    </cfRule>
  </conditionalFormatting>
  <conditionalFormatting sqref="AF191">
    <cfRule type="cellIs" dxfId="112" priority="89" stopIfTrue="1" operator="between">
      <formula>"x"</formula>
      <formula>"X"</formula>
    </cfRule>
  </conditionalFormatting>
  <conditionalFormatting sqref="AG191">
    <cfRule type="cellIs" dxfId="111" priority="88" stopIfTrue="1" operator="between">
      <formula>"x"</formula>
      <formula>"X"</formula>
    </cfRule>
  </conditionalFormatting>
  <conditionalFormatting sqref="AE181">
    <cfRule type="cellIs" dxfId="110" priority="87" stopIfTrue="1" operator="between">
      <formula>"x"</formula>
      <formula>"X"</formula>
    </cfRule>
  </conditionalFormatting>
  <conditionalFormatting sqref="AF181">
    <cfRule type="cellIs" dxfId="109" priority="86" stopIfTrue="1" operator="between">
      <formula>"x"</formula>
      <formula>"X"</formula>
    </cfRule>
  </conditionalFormatting>
  <conditionalFormatting sqref="AG181">
    <cfRule type="cellIs" dxfId="108" priority="85" stopIfTrue="1" operator="between">
      <formula>"x"</formula>
      <formula>"X"</formula>
    </cfRule>
  </conditionalFormatting>
  <conditionalFormatting sqref="AE175">
    <cfRule type="cellIs" dxfId="107" priority="84" stopIfTrue="1" operator="between">
      <formula>"x"</formula>
      <formula>"X"</formula>
    </cfRule>
  </conditionalFormatting>
  <conditionalFormatting sqref="AF175">
    <cfRule type="cellIs" dxfId="106" priority="83" stopIfTrue="1" operator="between">
      <formula>"x"</formula>
      <formula>"X"</formula>
    </cfRule>
  </conditionalFormatting>
  <conditionalFormatting sqref="AG175">
    <cfRule type="cellIs" dxfId="105" priority="82" stopIfTrue="1" operator="between">
      <formula>"x"</formula>
      <formula>"X"</formula>
    </cfRule>
  </conditionalFormatting>
  <conditionalFormatting sqref="AE211">
    <cfRule type="cellIs" dxfId="104" priority="81" stopIfTrue="1" operator="between">
      <formula>"x"</formula>
      <formula>"X"</formula>
    </cfRule>
  </conditionalFormatting>
  <conditionalFormatting sqref="AF211">
    <cfRule type="cellIs" dxfId="103" priority="80" stopIfTrue="1" operator="between">
      <formula>"x"</formula>
      <formula>"X"</formula>
    </cfRule>
  </conditionalFormatting>
  <conditionalFormatting sqref="AG211">
    <cfRule type="cellIs" dxfId="102" priority="79" stopIfTrue="1" operator="between">
      <formula>"x"</formula>
      <formula>"X"</formula>
    </cfRule>
  </conditionalFormatting>
  <conditionalFormatting sqref="AX211">
    <cfRule type="cellIs" dxfId="101" priority="78" stopIfTrue="1" operator="between">
      <formula>"x"</formula>
      <formula>"X"</formula>
    </cfRule>
  </conditionalFormatting>
  <conditionalFormatting sqref="AY211">
    <cfRule type="cellIs" dxfId="100" priority="77" stopIfTrue="1" operator="between">
      <formula>"x"</formula>
      <formula>"X"</formula>
    </cfRule>
  </conditionalFormatting>
  <conditionalFormatting sqref="AZ211">
    <cfRule type="cellIs" dxfId="99" priority="76" stopIfTrue="1" operator="between">
      <formula>"x"</formula>
      <formula>"X"</formula>
    </cfRule>
  </conditionalFormatting>
  <conditionalFormatting sqref="AX221">
    <cfRule type="cellIs" dxfId="98" priority="75" stopIfTrue="1" operator="between">
      <formula>"x"</formula>
      <formula>"X"</formula>
    </cfRule>
  </conditionalFormatting>
  <conditionalFormatting sqref="AY221">
    <cfRule type="cellIs" dxfId="97" priority="74" stopIfTrue="1" operator="between">
      <formula>"x"</formula>
      <formula>"X"</formula>
    </cfRule>
  </conditionalFormatting>
  <conditionalFormatting sqref="AZ221">
    <cfRule type="cellIs" dxfId="96" priority="73" stopIfTrue="1" operator="between">
      <formula>"x"</formula>
      <formula>"X"</formula>
    </cfRule>
  </conditionalFormatting>
  <conditionalFormatting sqref="AE221">
    <cfRule type="cellIs" dxfId="95" priority="72" stopIfTrue="1" operator="between">
      <formula>"x"</formula>
      <formula>"X"</formula>
    </cfRule>
  </conditionalFormatting>
  <conditionalFormatting sqref="AF221">
    <cfRule type="cellIs" dxfId="94" priority="71" stopIfTrue="1" operator="between">
      <formula>"x"</formula>
      <formula>"X"</formula>
    </cfRule>
  </conditionalFormatting>
  <conditionalFormatting sqref="AG221">
    <cfRule type="cellIs" dxfId="93" priority="70" stopIfTrue="1" operator="between">
      <formula>"x"</formula>
      <formula>"X"</formula>
    </cfRule>
  </conditionalFormatting>
  <conditionalFormatting sqref="AX236">
    <cfRule type="cellIs" dxfId="92" priority="69" stopIfTrue="1" operator="between">
      <formula>"x"</formula>
      <formula>"X"</formula>
    </cfRule>
  </conditionalFormatting>
  <conditionalFormatting sqref="AY236">
    <cfRule type="cellIs" dxfId="91" priority="68" stopIfTrue="1" operator="between">
      <formula>"x"</formula>
      <formula>"X"</formula>
    </cfRule>
  </conditionalFormatting>
  <conditionalFormatting sqref="AZ236">
    <cfRule type="cellIs" dxfId="90" priority="67" stopIfTrue="1" operator="between">
      <formula>"x"</formula>
      <formula>"X"</formula>
    </cfRule>
  </conditionalFormatting>
  <conditionalFormatting sqref="AE236">
    <cfRule type="cellIs" dxfId="89" priority="66" stopIfTrue="1" operator="between">
      <formula>"x"</formula>
      <formula>"X"</formula>
    </cfRule>
  </conditionalFormatting>
  <conditionalFormatting sqref="AF236">
    <cfRule type="cellIs" dxfId="88" priority="65" stopIfTrue="1" operator="between">
      <formula>"x"</formula>
      <formula>"X"</formula>
    </cfRule>
  </conditionalFormatting>
  <conditionalFormatting sqref="AG236">
    <cfRule type="cellIs" dxfId="87" priority="64" stopIfTrue="1" operator="between">
      <formula>"x"</formula>
      <formula>"X"</formula>
    </cfRule>
  </conditionalFormatting>
  <conditionalFormatting sqref="L236">
    <cfRule type="cellIs" dxfId="86" priority="63" stopIfTrue="1" operator="between">
      <formula>"x"</formula>
      <formula>"X"</formula>
    </cfRule>
  </conditionalFormatting>
  <conditionalFormatting sqref="M236">
    <cfRule type="cellIs" dxfId="85" priority="62" stopIfTrue="1" operator="between">
      <formula>"x"</formula>
      <formula>"X"</formula>
    </cfRule>
  </conditionalFormatting>
  <conditionalFormatting sqref="N236">
    <cfRule type="cellIs" dxfId="84" priority="61" stopIfTrue="1" operator="between">
      <formula>"x"</formula>
      <formula>"X"</formula>
    </cfRule>
  </conditionalFormatting>
  <conditionalFormatting sqref="L221">
    <cfRule type="cellIs" dxfId="83" priority="60" stopIfTrue="1" operator="between">
      <formula>"x"</formula>
      <formula>"X"</formula>
    </cfRule>
  </conditionalFormatting>
  <conditionalFormatting sqref="M221">
    <cfRule type="cellIs" dxfId="82" priority="59" stopIfTrue="1" operator="between">
      <formula>"x"</formula>
      <formula>"X"</formula>
    </cfRule>
  </conditionalFormatting>
  <conditionalFormatting sqref="N221">
    <cfRule type="cellIs" dxfId="81" priority="58" stopIfTrue="1" operator="between">
      <formula>"x"</formula>
      <formula>"X"</formula>
    </cfRule>
  </conditionalFormatting>
  <conditionalFormatting sqref="L211">
    <cfRule type="cellIs" dxfId="80" priority="57" stopIfTrue="1" operator="between">
      <formula>"x"</formula>
      <formula>"X"</formula>
    </cfRule>
  </conditionalFormatting>
  <conditionalFormatting sqref="M211">
    <cfRule type="cellIs" dxfId="79" priority="56" stopIfTrue="1" operator="between">
      <formula>"x"</formula>
      <formula>"X"</formula>
    </cfRule>
  </conditionalFormatting>
  <conditionalFormatting sqref="N211">
    <cfRule type="cellIs" dxfId="78" priority="55" stopIfTrue="1" operator="between">
      <formula>"x"</formula>
      <formula>"X"</formula>
    </cfRule>
  </conditionalFormatting>
  <conditionalFormatting sqref="L201">
    <cfRule type="cellIs" dxfId="77" priority="54" stopIfTrue="1" operator="between">
      <formula>"x"</formula>
      <formula>"X"</formula>
    </cfRule>
  </conditionalFormatting>
  <conditionalFormatting sqref="M201">
    <cfRule type="cellIs" dxfId="76" priority="53" stopIfTrue="1" operator="between">
      <formula>"x"</formula>
      <formula>"X"</formula>
    </cfRule>
  </conditionalFormatting>
  <conditionalFormatting sqref="N201">
    <cfRule type="cellIs" dxfId="75" priority="52" stopIfTrue="1" operator="between">
      <formula>"x"</formula>
      <formula>"X"</formula>
    </cfRule>
  </conditionalFormatting>
  <conditionalFormatting sqref="L191">
    <cfRule type="cellIs" dxfId="74" priority="51" stopIfTrue="1" operator="between">
      <formula>"x"</formula>
      <formula>"X"</formula>
    </cfRule>
  </conditionalFormatting>
  <conditionalFormatting sqref="M191">
    <cfRule type="cellIs" dxfId="73" priority="50" stopIfTrue="1" operator="between">
      <formula>"x"</formula>
      <formula>"X"</formula>
    </cfRule>
  </conditionalFormatting>
  <conditionalFormatting sqref="N191">
    <cfRule type="cellIs" dxfId="72" priority="49" stopIfTrue="1" operator="between">
      <formula>"x"</formula>
      <formula>"X"</formula>
    </cfRule>
  </conditionalFormatting>
  <conditionalFormatting sqref="L181">
    <cfRule type="cellIs" dxfId="71" priority="48" stopIfTrue="1" operator="between">
      <formula>"x"</formula>
      <formula>"X"</formula>
    </cfRule>
  </conditionalFormatting>
  <conditionalFormatting sqref="M181">
    <cfRule type="cellIs" dxfId="70" priority="47" stopIfTrue="1" operator="between">
      <formula>"x"</formula>
      <formula>"X"</formula>
    </cfRule>
  </conditionalFormatting>
  <conditionalFormatting sqref="N181">
    <cfRule type="cellIs" dxfId="69" priority="46" stopIfTrue="1" operator="between">
      <formula>"x"</formula>
      <formula>"X"</formula>
    </cfRule>
  </conditionalFormatting>
  <conditionalFormatting sqref="L175">
    <cfRule type="cellIs" dxfId="68" priority="45" stopIfTrue="1" operator="between">
      <formula>"x"</formula>
      <formula>"X"</formula>
    </cfRule>
  </conditionalFormatting>
  <conditionalFormatting sqref="M175">
    <cfRule type="cellIs" dxfId="67" priority="44" stopIfTrue="1" operator="between">
      <formula>"x"</formula>
      <formula>"X"</formula>
    </cfRule>
  </conditionalFormatting>
  <conditionalFormatting sqref="N175">
    <cfRule type="cellIs" dxfId="66" priority="43" stopIfTrue="1" operator="between">
      <formula>"x"</formula>
      <formula>"X"</formula>
    </cfRule>
  </conditionalFormatting>
  <conditionalFormatting sqref="BQ33">
    <cfRule type="cellIs" dxfId="65" priority="42" stopIfTrue="1" operator="between">
      <formula>"x"</formula>
      <formula>"X"</formula>
    </cfRule>
  </conditionalFormatting>
  <conditionalFormatting sqref="BR33">
    <cfRule type="cellIs" dxfId="64" priority="41" stopIfTrue="1" operator="between">
      <formula>"x"</formula>
      <formula>"X"</formula>
    </cfRule>
  </conditionalFormatting>
  <conditionalFormatting sqref="BS33">
    <cfRule type="cellIs" dxfId="63" priority="40" stopIfTrue="1" operator="between">
      <formula>"x"</formula>
      <formula>"X"</formula>
    </cfRule>
  </conditionalFormatting>
  <conditionalFormatting sqref="BQ42">
    <cfRule type="cellIs" dxfId="62" priority="39" stopIfTrue="1" operator="between">
      <formula>"x"</formula>
      <formula>"X"</formula>
    </cfRule>
  </conditionalFormatting>
  <conditionalFormatting sqref="BR42">
    <cfRule type="cellIs" dxfId="61" priority="38" stopIfTrue="1" operator="between">
      <formula>"x"</formula>
      <formula>"X"</formula>
    </cfRule>
  </conditionalFormatting>
  <conditionalFormatting sqref="BS42">
    <cfRule type="cellIs" dxfId="60" priority="37" stopIfTrue="1" operator="between">
      <formula>"x"</formula>
      <formula>"X"</formula>
    </cfRule>
  </conditionalFormatting>
  <conditionalFormatting sqref="BQ64">
    <cfRule type="cellIs" dxfId="59" priority="36" stopIfTrue="1" operator="between">
      <formula>"x"</formula>
      <formula>"X"</formula>
    </cfRule>
  </conditionalFormatting>
  <conditionalFormatting sqref="BR64">
    <cfRule type="cellIs" dxfId="58" priority="35" stopIfTrue="1" operator="between">
      <formula>"x"</formula>
      <formula>"X"</formula>
    </cfRule>
  </conditionalFormatting>
  <conditionalFormatting sqref="BS64">
    <cfRule type="cellIs" dxfId="57" priority="34" stopIfTrue="1" operator="between">
      <formula>"x"</formula>
      <formula>"X"</formula>
    </cfRule>
  </conditionalFormatting>
  <conditionalFormatting sqref="BQ86">
    <cfRule type="cellIs" dxfId="56" priority="33" stopIfTrue="1" operator="between">
      <formula>"x"</formula>
      <formula>"X"</formula>
    </cfRule>
  </conditionalFormatting>
  <conditionalFormatting sqref="BR86">
    <cfRule type="cellIs" dxfId="55" priority="32" stopIfTrue="1" operator="between">
      <formula>"x"</formula>
      <formula>"X"</formula>
    </cfRule>
  </conditionalFormatting>
  <conditionalFormatting sqref="BS86">
    <cfRule type="cellIs" dxfId="54" priority="31" stopIfTrue="1" operator="between">
      <formula>"x"</formula>
      <formula>"X"</formula>
    </cfRule>
  </conditionalFormatting>
  <conditionalFormatting sqref="BQ108">
    <cfRule type="cellIs" dxfId="53" priority="30" stopIfTrue="1" operator="between">
      <formula>"x"</formula>
      <formula>"X"</formula>
    </cfRule>
  </conditionalFormatting>
  <conditionalFormatting sqref="BR108">
    <cfRule type="cellIs" dxfId="52" priority="29" stopIfTrue="1" operator="between">
      <formula>"x"</formula>
      <formula>"X"</formula>
    </cfRule>
  </conditionalFormatting>
  <conditionalFormatting sqref="BS108">
    <cfRule type="cellIs" dxfId="51" priority="28" stopIfTrue="1" operator="between">
      <formula>"x"</formula>
      <formula>"X"</formula>
    </cfRule>
  </conditionalFormatting>
  <conditionalFormatting sqref="BQ130">
    <cfRule type="cellIs" dxfId="50" priority="27" stopIfTrue="1" operator="between">
      <formula>"x"</formula>
      <formula>"X"</formula>
    </cfRule>
  </conditionalFormatting>
  <conditionalFormatting sqref="BR130">
    <cfRule type="cellIs" dxfId="49" priority="26" stopIfTrue="1" operator="between">
      <formula>"x"</formula>
      <formula>"X"</formula>
    </cfRule>
  </conditionalFormatting>
  <conditionalFormatting sqref="BS130">
    <cfRule type="cellIs" dxfId="48" priority="25" stopIfTrue="1" operator="between">
      <formula>"x"</formula>
      <formula>"X"</formula>
    </cfRule>
  </conditionalFormatting>
  <conditionalFormatting sqref="BQ152">
    <cfRule type="cellIs" dxfId="47" priority="24" stopIfTrue="1" operator="between">
      <formula>"x"</formula>
      <formula>"X"</formula>
    </cfRule>
  </conditionalFormatting>
  <conditionalFormatting sqref="BR152">
    <cfRule type="cellIs" dxfId="46" priority="23" stopIfTrue="1" operator="between">
      <formula>"x"</formula>
      <formula>"X"</formula>
    </cfRule>
  </conditionalFormatting>
  <conditionalFormatting sqref="BS152">
    <cfRule type="cellIs" dxfId="45" priority="22" stopIfTrue="1" operator="between">
      <formula>"x"</formula>
      <formula>"X"</formula>
    </cfRule>
  </conditionalFormatting>
  <conditionalFormatting sqref="BQ175">
    <cfRule type="cellIs" dxfId="44" priority="21" stopIfTrue="1" operator="between">
      <formula>"x"</formula>
      <formula>"X"</formula>
    </cfRule>
  </conditionalFormatting>
  <conditionalFormatting sqref="BR175">
    <cfRule type="cellIs" dxfId="43" priority="20" stopIfTrue="1" operator="between">
      <formula>"x"</formula>
      <formula>"X"</formula>
    </cfRule>
  </conditionalFormatting>
  <conditionalFormatting sqref="BS175">
    <cfRule type="cellIs" dxfId="42" priority="19" stopIfTrue="1" operator="between">
      <formula>"x"</formula>
      <formula>"X"</formula>
    </cfRule>
  </conditionalFormatting>
  <conditionalFormatting sqref="BQ181">
    <cfRule type="cellIs" dxfId="41" priority="18" stopIfTrue="1" operator="between">
      <formula>"x"</formula>
      <formula>"X"</formula>
    </cfRule>
  </conditionalFormatting>
  <conditionalFormatting sqref="BR181">
    <cfRule type="cellIs" dxfId="40" priority="17" stopIfTrue="1" operator="between">
      <formula>"x"</formula>
      <formula>"X"</formula>
    </cfRule>
  </conditionalFormatting>
  <conditionalFormatting sqref="BS181">
    <cfRule type="cellIs" dxfId="39" priority="16" stopIfTrue="1" operator="between">
      <formula>"x"</formula>
      <formula>"X"</formula>
    </cfRule>
  </conditionalFormatting>
  <conditionalFormatting sqref="BQ191">
    <cfRule type="cellIs" dxfId="38" priority="15" stopIfTrue="1" operator="between">
      <formula>"x"</formula>
      <formula>"X"</formula>
    </cfRule>
  </conditionalFormatting>
  <conditionalFormatting sqref="BR191">
    <cfRule type="cellIs" dxfId="37" priority="14" stopIfTrue="1" operator="between">
      <formula>"x"</formula>
      <formula>"X"</formula>
    </cfRule>
  </conditionalFormatting>
  <conditionalFormatting sqref="BS191">
    <cfRule type="cellIs" dxfId="36" priority="13" stopIfTrue="1" operator="between">
      <formula>"x"</formula>
      <formula>"X"</formula>
    </cfRule>
  </conditionalFormatting>
  <conditionalFormatting sqref="BQ201">
    <cfRule type="cellIs" dxfId="35" priority="12" stopIfTrue="1" operator="between">
      <formula>"x"</formula>
      <formula>"X"</formula>
    </cfRule>
  </conditionalFormatting>
  <conditionalFormatting sqref="BR201">
    <cfRule type="cellIs" dxfId="34" priority="11" stopIfTrue="1" operator="between">
      <formula>"x"</formula>
      <formula>"X"</formula>
    </cfRule>
  </conditionalFormatting>
  <conditionalFormatting sqref="BS201">
    <cfRule type="cellIs" dxfId="33" priority="10" stopIfTrue="1" operator="between">
      <formula>"x"</formula>
      <formula>"X"</formula>
    </cfRule>
  </conditionalFormatting>
  <conditionalFormatting sqref="BQ211">
    <cfRule type="cellIs" dxfId="32" priority="9" stopIfTrue="1" operator="between">
      <formula>"x"</formula>
      <formula>"X"</formula>
    </cfRule>
  </conditionalFormatting>
  <conditionalFormatting sqref="BR211">
    <cfRule type="cellIs" dxfId="31" priority="8" stopIfTrue="1" operator="between">
      <formula>"x"</formula>
      <formula>"X"</formula>
    </cfRule>
  </conditionalFormatting>
  <conditionalFormatting sqref="BS211">
    <cfRule type="cellIs" dxfId="30" priority="7" stopIfTrue="1" operator="between">
      <formula>"x"</formula>
      <formula>"X"</formula>
    </cfRule>
  </conditionalFormatting>
  <conditionalFormatting sqref="BQ221">
    <cfRule type="cellIs" dxfId="29" priority="6" stopIfTrue="1" operator="between">
      <formula>"x"</formula>
      <formula>"X"</formula>
    </cfRule>
  </conditionalFormatting>
  <conditionalFormatting sqref="BR221">
    <cfRule type="cellIs" dxfId="28" priority="5" stopIfTrue="1" operator="between">
      <formula>"x"</formula>
      <formula>"X"</formula>
    </cfRule>
  </conditionalFormatting>
  <conditionalFormatting sqref="BS221">
    <cfRule type="cellIs" dxfId="27" priority="4" stopIfTrue="1" operator="between">
      <formula>"x"</formula>
      <formula>"X"</formula>
    </cfRule>
  </conditionalFormatting>
  <conditionalFormatting sqref="BQ236">
    <cfRule type="cellIs" dxfId="26" priority="3" stopIfTrue="1" operator="between">
      <formula>"x"</formula>
      <formula>"X"</formula>
    </cfRule>
  </conditionalFormatting>
  <conditionalFormatting sqref="BR236">
    <cfRule type="cellIs" dxfId="25" priority="2" stopIfTrue="1" operator="between">
      <formula>"x"</formula>
      <formula>"X"</formula>
    </cfRule>
  </conditionalFormatting>
  <conditionalFormatting sqref="BS236">
    <cfRule type="cellIs" dxfId="24" priority="1" stopIfTrue="1" operator="between">
      <formula>"x"</formula>
      <formula>"X"</formula>
    </cfRule>
  </conditionalFormatting>
  <dataValidations disablePrompts="1" count="3">
    <dataValidation type="list" allowBlank="1" showInputMessage="1" showErrorMessage="1" sqref="K11 DM10 CA10 V10 CT10 AO10 BH10" xr:uid="{00000000-0002-0000-1100-000000000000}">
      <formula1>$G$246:$G$249</formula1>
    </dataValidation>
    <dataValidation type="list" allowBlank="1" showInputMessage="1" showErrorMessage="1" sqref="L11" xr:uid="{00000000-0002-0000-1100-000001000000}">
      <formula1>$E$246:$E$257</formula1>
    </dataValidation>
    <dataValidation type="list" allowBlank="1" showInputMessage="1" showErrorMessage="1" sqref="CS11 AN11 U11 BG11 BZ11 DL11" xr:uid="{00000000-0002-0000-1100-000002000000}">
      <formula1>$G$267:$G$268</formula1>
    </dataValidation>
  </dataValidations>
  <printOptions horizontalCentered="1" verticalCentered="1"/>
  <pageMargins left="0.31496062992125984" right="0.31496062992125984" top="0.35433070866141736" bottom="0.35433070866141736" header="0.31496062992125984" footer="0.31496062992125984"/>
  <pageSetup scale="55" fitToHeight="3" orientation="portrait" r:id="rId1"/>
  <headerFooter>
    <oddFooter>&amp;L&amp;"Arial Narrow,Negrita"&amp;8F-PY.103.72 -&amp;"Arial,Normal"&amp;10 &amp;"Arial Narrow,Cursiva"&amp;8Planilla de verificación y calificación de actividades - Mantenimiento de sistemas forestales&amp;R&amp;"Arial Narrow,Normal"&amp;8Página &amp;Pde &amp;N</oddFooter>
  </headerFooter>
  <rowBreaks count="1" manualBreakCount="1">
    <brk id="101" min="1" max="22"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1">
    <tabColor rgb="FFFF0000"/>
    <pageSetUpPr fitToPage="1"/>
  </sheetPr>
  <dimension ref="A1:AJ112"/>
  <sheetViews>
    <sheetView showGridLines="0" topLeftCell="A32" zoomScale="70" zoomScaleNormal="70" workbookViewId="0">
      <selection activeCell="B39" sqref="A39:XFD42"/>
    </sheetView>
  </sheetViews>
  <sheetFormatPr baseColWidth="10" defaultColWidth="11.42578125" defaultRowHeight="12.75" x14ac:dyDescent="0.2"/>
  <cols>
    <col min="1" max="1" width="2.140625" style="903" customWidth="1"/>
    <col min="2" max="2" width="34.140625" style="782" customWidth="1"/>
    <col min="3" max="3" width="27.7109375" style="782" customWidth="1"/>
    <col min="4" max="4" width="14.28515625" style="782" customWidth="1"/>
    <col min="5" max="5" width="19.140625" style="782" customWidth="1"/>
    <col min="6" max="17" width="12.7109375" style="782" customWidth="1"/>
    <col min="18" max="19" width="11.42578125" style="782"/>
    <col min="20" max="36" width="11.42578125" style="903"/>
    <col min="37" max="16384" width="11.42578125" style="782"/>
  </cols>
  <sheetData>
    <row r="1" spans="1:36" s="903" customFormat="1" ht="13.5" thickBot="1" x14ac:dyDescent="0.25"/>
    <row r="2" spans="1:36" ht="32.25" customHeight="1" x14ac:dyDescent="0.2">
      <c r="B2" s="904"/>
      <c r="C2" s="2699" t="s">
        <v>1268</v>
      </c>
      <c r="D2" s="2700"/>
      <c r="E2" s="2700"/>
      <c r="F2" s="2700"/>
      <c r="G2" s="2700"/>
      <c r="H2" s="2700"/>
      <c r="I2" s="2700"/>
      <c r="J2" s="2700"/>
      <c r="K2" s="2700"/>
      <c r="L2" s="2700"/>
      <c r="M2" s="2700"/>
      <c r="N2" s="2700"/>
      <c r="O2" s="2700"/>
      <c r="P2" s="2700"/>
      <c r="Q2" s="2701"/>
      <c r="R2" s="2708">
        <f>'POA-5'!N2</f>
        <v>0</v>
      </c>
      <c r="S2" s="2709"/>
    </row>
    <row r="3" spans="1:36" ht="32.25" customHeight="1" x14ac:dyDescent="0.2">
      <c r="B3" s="798"/>
      <c r="C3" s="2702"/>
      <c r="D3" s="2703"/>
      <c r="E3" s="2703"/>
      <c r="F3" s="2703"/>
      <c r="G3" s="2703"/>
      <c r="H3" s="2703"/>
      <c r="I3" s="2703"/>
      <c r="J3" s="2703"/>
      <c r="K3" s="2703"/>
      <c r="L3" s="2703"/>
      <c r="M3" s="2703"/>
      <c r="N3" s="2703"/>
      <c r="O3" s="2703"/>
      <c r="P3" s="2703"/>
      <c r="Q3" s="2704"/>
      <c r="R3" s="2710"/>
      <c r="S3" s="2711"/>
    </row>
    <row r="4" spans="1:36" ht="17.25" customHeight="1" x14ac:dyDescent="0.2">
      <c r="B4" s="2680"/>
      <c r="C4" s="2702"/>
      <c r="D4" s="2703"/>
      <c r="E4" s="2703"/>
      <c r="F4" s="2703"/>
      <c r="G4" s="2703"/>
      <c r="H4" s="2703"/>
      <c r="I4" s="2703"/>
      <c r="J4" s="2703"/>
      <c r="K4" s="2703"/>
      <c r="L4" s="2703"/>
      <c r="M4" s="2703"/>
      <c r="N4" s="2703"/>
      <c r="O4" s="2703"/>
      <c r="P4" s="2703"/>
      <c r="Q4" s="2704"/>
      <c r="R4" s="2682" t="str">
        <f>'POA-5'!N6</f>
        <v>Código: F-E-GIP-53</v>
      </c>
      <c r="S4" s="2683"/>
    </row>
    <row r="5" spans="1:36" ht="17.25" customHeight="1" x14ac:dyDescent="0.2">
      <c r="B5" s="2681"/>
      <c r="C5" s="2705"/>
      <c r="D5" s="2706"/>
      <c r="E5" s="2706"/>
      <c r="F5" s="2706"/>
      <c r="G5" s="2706"/>
      <c r="H5" s="2706"/>
      <c r="I5" s="2706"/>
      <c r="J5" s="2706"/>
      <c r="K5" s="2706"/>
      <c r="L5" s="2706"/>
      <c r="M5" s="2706"/>
      <c r="N5" s="2706"/>
      <c r="O5" s="2706"/>
      <c r="P5" s="2706"/>
      <c r="Q5" s="2707"/>
      <c r="R5" s="2684"/>
      <c r="S5" s="2685"/>
    </row>
    <row r="6" spans="1:36" ht="12.75" customHeight="1" x14ac:dyDescent="0.2">
      <c r="B6" s="798"/>
      <c r="C6" s="905"/>
      <c r="D6" s="905"/>
      <c r="E6" s="905"/>
      <c r="F6" s="905"/>
      <c r="G6" s="905"/>
      <c r="H6" s="905"/>
      <c r="I6" s="905"/>
      <c r="J6" s="905"/>
      <c r="K6" s="905"/>
      <c r="L6" s="905"/>
      <c r="M6" s="905"/>
      <c r="N6" s="905"/>
      <c r="O6" s="905"/>
      <c r="P6" s="905"/>
      <c r="Q6" s="905"/>
      <c r="S6" s="906"/>
    </row>
    <row r="7" spans="1:36" ht="16.5" x14ac:dyDescent="0.2">
      <c r="B7" s="907" t="s">
        <v>250</v>
      </c>
      <c r="C7" s="2686">
        <f>+Proyecto!C6</f>
        <v>0</v>
      </c>
      <c r="D7" s="2686"/>
      <c r="E7" s="2686"/>
      <c r="F7" s="2686"/>
      <c r="G7" s="2686"/>
      <c r="H7" s="2686"/>
      <c r="I7" s="2686"/>
      <c r="J7" s="2686"/>
      <c r="K7" s="2686"/>
      <c r="L7" s="2686"/>
      <c r="M7" s="2686"/>
      <c r="N7" s="2686"/>
      <c r="O7" s="2686"/>
      <c r="P7" s="2686"/>
      <c r="Q7" s="2686"/>
      <c r="R7" s="2686"/>
      <c r="S7" s="2687"/>
    </row>
    <row r="8" spans="1:36" ht="9.75" customHeight="1" x14ac:dyDescent="0.2">
      <c r="B8" s="798"/>
      <c r="S8" s="786"/>
    </row>
    <row r="9" spans="1:36" ht="16.5" x14ac:dyDescent="0.3">
      <c r="B9" s="907" t="s">
        <v>1133</v>
      </c>
      <c r="C9" s="2688">
        <f>+Proyecto!B16</f>
        <v>0</v>
      </c>
      <c r="D9" s="2688"/>
      <c r="E9" s="2688"/>
      <c r="F9" s="2688"/>
      <c r="G9" s="2688"/>
      <c r="H9" s="2688"/>
      <c r="I9" s="2688"/>
      <c r="J9" s="2688"/>
      <c r="K9" s="2688"/>
      <c r="L9" s="2688"/>
      <c r="M9" s="2688"/>
      <c r="N9" s="2688"/>
      <c r="O9" s="2688"/>
      <c r="P9" s="2688"/>
      <c r="Q9" s="2688"/>
      <c r="R9" s="2688"/>
      <c r="S9" s="2689"/>
    </row>
    <row r="10" spans="1:36" ht="9.75" customHeight="1" x14ac:dyDescent="0.2">
      <c r="B10" s="798"/>
      <c r="S10" s="786"/>
    </row>
    <row r="11" spans="1:36" ht="16.5" x14ac:dyDescent="0.3">
      <c r="B11" s="907" t="s">
        <v>1154</v>
      </c>
      <c r="C11" s="2690">
        <f>+Seguimiento!C11</f>
        <v>0</v>
      </c>
      <c r="D11" s="2691"/>
      <c r="E11" s="2691"/>
      <c r="F11" s="895"/>
      <c r="G11" s="2692" t="s">
        <v>364</v>
      </c>
      <c r="H11" s="2692"/>
      <c r="I11" s="2693">
        <f>Seguimiento!P11</f>
        <v>41090</v>
      </c>
      <c r="J11" s="2693"/>
      <c r="K11" s="2693"/>
      <c r="L11" s="908"/>
      <c r="M11" s="895"/>
      <c r="N11" s="795" t="s">
        <v>1155</v>
      </c>
      <c r="O11" s="908"/>
      <c r="P11" s="2694" t="str">
        <f>Seguimiento!U11</f>
        <v>De avance</v>
      </c>
      <c r="Q11" s="2694"/>
      <c r="R11" s="2694"/>
      <c r="S11" s="2695"/>
    </row>
    <row r="12" spans="1:36" s="908" customFormat="1" ht="9.75" customHeight="1" x14ac:dyDescent="0.3">
      <c r="A12" s="903"/>
      <c r="B12" s="909"/>
      <c r="S12" s="910"/>
      <c r="T12" s="903"/>
      <c r="U12" s="903"/>
      <c r="V12" s="903"/>
      <c r="W12" s="903"/>
      <c r="X12" s="903"/>
      <c r="Y12" s="903"/>
      <c r="Z12" s="903"/>
      <c r="AA12" s="903"/>
      <c r="AB12" s="903"/>
      <c r="AC12" s="903"/>
      <c r="AD12" s="903"/>
      <c r="AE12" s="903"/>
      <c r="AF12" s="903"/>
      <c r="AG12" s="903"/>
      <c r="AH12" s="903"/>
      <c r="AI12" s="903"/>
      <c r="AJ12" s="903"/>
    </row>
    <row r="13" spans="1:36" ht="31.5" customHeight="1" x14ac:dyDescent="0.3">
      <c r="B13" s="911" t="s">
        <v>1156</v>
      </c>
      <c r="C13" s="2696" t="e">
        <f>FINANC!E49</f>
        <v>#REF!</v>
      </c>
      <c r="D13" s="2696"/>
      <c r="E13" s="908"/>
      <c r="F13" s="2697" t="s">
        <v>1157</v>
      </c>
      <c r="G13" s="2697"/>
      <c r="H13" s="2697"/>
      <c r="I13" s="2696" t="e">
        <f>FINANC!F49</f>
        <v>#REF!</v>
      </c>
      <c r="J13" s="2696"/>
      <c r="K13" s="2696"/>
      <c r="M13" s="2698" t="s">
        <v>1158</v>
      </c>
      <c r="N13" s="2698"/>
      <c r="O13" s="2698"/>
      <c r="P13" s="676" t="e">
        <f>+I13/C13</f>
        <v>#REF!</v>
      </c>
      <c r="Q13" s="895"/>
      <c r="R13" s="895"/>
      <c r="S13" s="912"/>
    </row>
    <row r="14" spans="1:36" ht="9.75" customHeight="1" x14ac:dyDescent="0.2">
      <c r="B14" s="798"/>
      <c r="C14" s="905"/>
      <c r="D14" s="905"/>
      <c r="E14" s="905"/>
      <c r="F14" s="905"/>
      <c r="G14" s="905"/>
      <c r="H14" s="905"/>
      <c r="I14" s="905"/>
      <c r="J14" s="905"/>
      <c r="K14" s="905"/>
      <c r="L14" s="905"/>
      <c r="M14" s="905"/>
      <c r="N14" s="905"/>
      <c r="O14" s="905"/>
      <c r="P14" s="905"/>
      <c r="Q14" s="905"/>
      <c r="R14" s="913"/>
      <c r="S14" s="906"/>
    </row>
    <row r="15" spans="1:36" ht="22.5" customHeight="1" x14ac:dyDescent="0.2">
      <c r="B15" s="911" t="s">
        <v>1266</v>
      </c>
      <c r="C15" s="914">
        <f>OBJETIVOS!M12</f>
        <v>0</v>
      </c>
      <c r="D15" s="915">
        <f>+OBJETIVOS!Q12</f>
        <v>0</v>
      </c>
      <c r="E15" s="905"/>
      <c r="F15" s="905"/>
      <c r="G15" s="2697" t="s">
        <v>1267</v>
      </c>
      <c r="H15" s="2697"/>
      <c r="I15" s="2715">
        <f>OBJETIVOS!M16</f>
        <v>0</v>
      </c>
      <c r="J15" s="2715"/>
      <c r="K15" s="915">
        <f>+OBJETIVOS!Q16</f>
        <v>0</v>
      </c>
      <c r="L15" s="905"/>
      <c r="M15" s="905"/>
      <c r="N15" s="905"/>
      <c r="O15" s="905"/>
      <c r="P15" s="905"/>
      <c r="Q15" s="905"/>
      <c r="R15" s="913"/>
      <c r="S15" s="906"/>
    </row>
    <row r="16" spans="1:36" s="908" customFormat="1" ht="9.75" customHeight="1" x14ac:dyDescent="0.3">
      <c r="A16" s="903"/>
      <c r="B16" s="909"/>
      <c r="E16" s="916"/>
      <c r="S16" s="910"/>
      <c r="T16" s="903"/>
      <c r="U16" s="903"/>
      <c r="V16" s="903"/>
      <c r="W16" s="903"/>
      <c r="X16" s="903"/>
      <c r="Y16" s="903"/>
      <c r="Z16" s="903"/>
      <c r="AA16" s="903"/>
      <c r="AB16" s="903"/>
      <c r="AC16" s="903"/>
      <c r="AD16" s="903"/>
      <c r="AE16" s="903"/>
      <c r="AF16" s="903"/>
      <c r="AG16" s="903"/>
      <c r="AH16" s="903"/>
      <c r="AI16" s="903"/>
      <c r="AJ16" s="903"/>
    </row>
    <row r="17" spans="1:36" s="833" customFormat="1" ht="18" customHeight="1" x14ac:dyDescent="0.2">
      <c r="A17" s="917"/>
      <c r="B17" s="918"/>
      <c r="C17" s="919" t="s">
        <v>180</v>
      </c>
      <c r="D17" s="2716" t="s">
        <v>267</v>
      </c>
      <c r="E17" s="2717"/>
      <c r="F17" s="2716" t="s">
        <v>1200</v>
      </c>
      <c r="G17" s="2718"/>
      <c r="H17" s="2717"/>
      <c r="I17" s="2716" t="s">
        <v>1201</v>
      </c>
      <c r="J17" s="2718"/>
      <c r="K17" s="2717"/>
      <c r="L17" s="2716" t="s">
        <v>1202</v>
      </c>
      <c r="M17" s="2718"/>
      <c r="N17" s="2717"/>
      <c r="O17" s="920"/>
      <c r="P17" s="920"/>
      <c r="Q17" s="920"/>
      <c r="R17" s="920"/>
      <c r="S17" s="921"/>
      <c r="T17" s="917"/>
      <c r="U17" s="917"/>
      <c r="V17" s="917"/>
      <c r="W17" s="917"/>
      <c r="X17" s="917"/>
      <c r="Y17" s="917"/>
      <c r="Z17" s="917"/>
      <c r="AA17" s="917"/>
      <c r="AB17" s="917"/>
      <c r="AC17" s="917"/>
      <c r="AD17" s="917"/>
      <c r="AE17" s="917"/>
      <c r="AF17" s="917"/>
      <c r="AG17" s="917"/>
      <c r="AH17" s="917"/>
      <c r="AI17" s="917"/>
      <c r="AJ17" s="917"/>
    </row>
    <row r="18" spans="1:36" ht="17.25" customHeight="1" x14ac:dyDescent="0.3">
      <c r="B18" s="922"/>
      <c r="C18" s="923">
        <f>'POA-1'!C18</f>
        <v>0</v>
      </c>
      <c r="D18" s="2712">
        <f>'POA-1'!E18</f>
        <v>0</v>
      </c>
      <c r="E18" s="2713"/>
      <c r="F18" s="2712">
        <f>'POA-1'!I18</f>
        <v>0</v>
      </c>
      <c r="G18" s="2714"/>
      <c r="H18" s="2713"/>
      <c r="I18" s="2712">
        <f>'POA-1'!K18</f>
        <v>0</v>
      </c>
      <c r="J18" s="2714"/>
      <c r="K18" s="2713"/>
      <c r="L18" s="2712">
        <f>'POA-1'!M18</f>
        <v>0</v>
      </c>
      <c r="M18" s="2714"/>
      <c r="N18" s="2713"/>
      <c r="O18" s="924"/>
      <c r="P18" s="924"/>
      <c r="Q18" s="924"/>
      <c r="R18" s="924"/>
      <c r="S18" s="925"/>
    </row>
    <row r="19" spans="1:36" ht="17.25" customHeight="1" x14ac:dyDescent="0.3">
      <c r="B19" s="922"/>
      <c r="C19" s="926">
        <f>'POA-1'!C19</f>
        <v>0</v>
      </c>
      <c r="D19" s="2712">
        <f>'POA-1'!E19</f>
        <v>0</v>
      </c>
      <c r="E19" s="2713"/>
      <c r="F19" s="2712">
        <f>'POA-1'!I19</f>
        <v>0</v>
      </c>
      <c r="G19" s="2714"/>
      <c r="H19" s="2713"/>
      <c r="I19" s="2712">
        <f>'POA-1'!K19</f>
        <v>0</v>
      </c>
      <c r="J19" s="2714"/>
      <c r="K19" s="2713"/>
      <c r="L19" s="2712">
        <f>'POA-1'!M19</f>
        <v>0</v>
      </c>
      <c r="M19" s="2714"/>
      <c r="N19" s="2713"/>
      <c r="O19" s="924"/>
      <c r="P19" s="924"/>
      <c r="Q19" s="924"/>
      <c r="R19" s="924"/>
      <c r="S19" s="925"/>
    </row>
    <row r="20" spans="1:36" ht="17.25" customHeight="1" x14ac:dyDescent="0.3">
      <c r="B20" s="922"/>
      <c r="C20" s="926">
        <f>'POA-1'!C20</f>
        <v>0</v>
      </c>
      <c r="D20" s="2712">
        <f>'POA-1'!E20</f>
        <v>0</v>
      </c>
      <c r="E20" s="2713"/>
      <c r="F20" s="2712">
        <f>'POA-1'!I20</f>
        <v>0</v>
      </c>
      <c r="G20" s="2714"/>
      <c r="H20" s="2713"/>
      <c r="I20" s="2712">
        <f>'POA-1'!K20</f>
        <v>0</v>
      </c>
      <c r="J20" s="2714"/>
      <c r="K20" s="2713"/>
      <c r="L20" s="2712">
        <f>'POA-1'!M20</f>
        <v>0</v>
      </c>
      <c r="M20" s="2714"/>
      <c r="N20" s="2713"/>
      <c r="O20" s="924"/>
      <c r="P20" s="924"/>
      <c r="Q20" s="924"/>
      <c r="R20" s="924"/>
      <c r="S20" s="925"/>
    </row>
    <row r="21" spans="1:36" ht="17.25" customHeight="1" x14ac:dyDescent="0.3">
      <c r="B21" s="922"/>
      <c r="C21" s="926">
        <f>'POA-1'!C21</f>
        <v>0</v>
      </c>
      <c r="D21" s="2712">
        <f>'POA-1'!E21</f>
        <v>0</v>
      </c>
      <c r="E21" s="2713"/>
      <c r="F21" s="2712">
        <f>'POA-1'!I21</f>
        <v>0</v>
      </c>
      <c r="G21" s="2714"/>
      <c r="H21" s="2713"/>
      <c r="I21" s="2712">
        <f>'POA-1'!K21</f>
        <v>0</v>
      </c>
      <c r="J21" s="2714"/>
      <c r="K21" s="2713"/>
      <c r="L21" s="2712">
        <f>'POA-1'!M21</f>
        <v>0</v>
      </c>
      <c r="M21" s="2714"/>
      <c r="N21" s="2713"/>
      <c r="O21" s="924"/>
      <c r="P21" s="924"/>
      <c r="Q21" s="924"/>
      <c r="R21" s="924"/>
      <c r="S21" s="925"/>
    </row>
    <row r="22" spans="1:36" ht="17.25" customHeight="1" x14ac:dyDescent="0.3">
      <c r="B22" s="922"/>
      <c r="C22" s="926">
        <f>'POA-1'!C22</f>
        <v>0</v>
      </c>
      <c r="D22" s="2712">
        <f>'POA-1'!E22</f>
        <v>0</v>
      </c>
      <c r="E22" s="2713"/>
      <c r="F22" s="2712">
        <f>'POA-1'!I22</f>
        <v>0</v>
      </c>
      <c r="G22" s="2714"/>
      <c r="H22" s="2713"/>
      <c r="I22" s="2712">
        <f>'POA-1'!K22</f>
        <v>0</v>
      </c>
      <c r="J22" s="2714"/>
      <c r="K22" s="2713"/>
      <c r="L22" s="2712">
        <f>'POA-1'!M22</f>
        <v>0</v>
      </c>
      <c r="M22" s="2714"/>
      <c r="N22" s="2713"/>
      <c r="O22" s="924"/>
      <c r="P22" s="924"/>
      <c r="Q22" s="924"/>
      <c r="R22" s="924"/>
      <c r="S22" s="925"/>
    </row>
    <row r="23" spans="1:36" ht="17.25" customHeight="1" x14ac:dyDescent="0.3">
      <c r="B23" s="922"/>
      <c r="C23" s="926">
        <f>'POA-1'!C23</f>
        <v>0</v>
      </c>
      <c r="D23" s="2712">
        <f>'POA-1'!E23</f>
        <v>0</v>
      </c>
      <c r="E23" s="2713"/>
      <c r="F23" s="2712">
        <f>'POA-1'!I23</f>
        <v>0</v>
      </c>
      <c r="G23" s="2714"/>
      <c r="H23" s="2713"/>
      <c r="I23" s="2712">
        <f>'POA-1'!K23</f>
        <v>0</v>
      </c>
      <c r="J23" s="2714"/>
      <c r="K23" s="2713"/>
      <c r="L23" s="2712">
        <f>'POA-1'!M23</f>
        <v>0</v>
      </c>
      <c r="M23" s="2714"/>
      <c r="N23" s="2713"/>
      <c r="O23" s="924"/>
      <c r="P23" s="924"/>
      <c r="Q23" s="924"/>
      <c r="R23" s="924"/>
      <c r="S23" s="925"/>
    </row>
    <row r="24" spans="1:36" ht="17.25" customHeight="1" x14ac:dyDescent="0.3">
      <c r="B24" s="922"/>
      <c r="C24" s="926">
        <f>'POA-1'!C24</f>
        <v>0</v>
      </c>
      <c r="D24" s="2712">
        <f>'POA-1'!E24</f>
        <v>0</v>
      </c>
      <c r="E24" s="2713"/>
      <c r="F24" s="2712">
        <f>'POA-1'!I24</f>
        <v>0</v>
      </c>
      <c r="G24" s="2714"/>
      <c r="H24" s="2713"/>
      <c r="I24" s="2712">
        <f>'POA-1'!K24</f>
        <v>0</v>
      </c>
      <c r="J24" s="2714"/>
      <c r="K24" s="2713"/>
      <c r="L24" s="2712">
        <f>'POA-1'!M24</f>
        <v>0</v>
      </c>
      <c r="M24" s="2714"/>
      <c r="N24" s="2713"/>
      <c r="O24" s="924"/>
      <c r="P24" s="924"/>
      <c r="Q24" s="924"/>
      <c r="R24" s="924"/>
      <c r="S24" s="925"/>
    </row>
    <row r="25" spans="1:36" ht="12.75" customHeight="1" x14ac:dyDescent="0.3">
      <c r="B25" s="922"/>
      <c r="C25" s="924"/>
      <c r="D25" s="924"/>
      <c r="E25" s="924"/>
      <c r="F25" s="924"/>
      <c r="G25" s="924"/>
      <c r="H25" s="924"/>
      <c r="I25" s="924"/>
      <c r="J25" s="924"/>
      <c r="K25" s="924"/>
      <c r="L25" s="924"/>
      <c r="M25" s="924"/>
      <c r="N25" s="924"/>
      <c r="O25" s="924"/>
      <c r="P25" s="924"/>
      <c r="Q25" s="924"/>
      <c r="R25" s="924"/>
      <c r="S25" s="925"/>
    </row>
    <row r="26" spans="1:36" ht="12.75" customHeight="1" x14ac:dyDescent="0.2">
      <c r="B26" s="2722" t="s">
        <v>1159</v>
      </c>
      <c r="C26" s="2723">
        <f>OBJETIVOS!B36</f>
        <v>0</v>
      </c>
      <c r="D26" s="2723"/>
      <c r="E26" s="2723"/>
      <c r="F26" s="2723"/>
      <c r="G26" s="2723"/>
      <c r="H26" s="2723"/>
      <c r="I26" s="2723"/>
      <c r="J26" s="2723"/>
      <c r="K26" s="2723"/>
      <c r="L26" s="2723"/>
      <c r="M26" s="2723"/>
      <c r="N26" s="2723"/>
      <c r="O26" s="2723"/>
      <c r="P26" s="2723"/>
      <c r="Q26" s="2723"/>
      <c r="R26" s="2723"/>
      <c r="S26" s="2724"/>
    </row>
    <row r="27" spans="1:36" ht="21" customHeight="1" x14ac:dyDescent="0.2">
      <c r="B27" s="2722"/>
      <c r="C27" s="2723"/>
      <c r="D27" s="2723"/>
      <c r="E27" s="2723"/>
      <c r="F27" s="2723"/>
      <c r="G27" s="2723"/>
      <c r="H27" s="2723"/>
      <c r="I27" s="2723"/>
      <c r="J27" s="2723"/>
      <c r="K27" s="2723"/>
      <c r="L27" s="2723"/>
      <c r="M27" s="2723"/>
      <c r="N27" s="2723"/>
      <c r="O27" s="2723"/>
      <c r="P27" s="2723"/>
      <c r="Q27" s="2723"/>
      <c r="R27" s="2723"/>
      <c r="S27" s="2724"/>
    </row>
    <row r="28" spans="1:36" ht="12.75" customHeight="1" x14ac:dyDescent="0.3">
      <c r="B28" s="922"/>
      <c r="C28" s="924"/>
      <c r="D28" s="924"/>
      <c r="E28" s="924"/>
      <c r="F28" s="924"/>
      <c r="G28" s="924"/>
      <c r="H28" s="924"/>
      <c r="I28" s="924"/>
      <c r="J28" s="924"/>
      <c r="K28" s="924"/>
      <c r="L28" s="924"/>
      <c r="M28" s="924"/>
      <c r="N28" s="924"/>
      <c r="O28" s="924"/>
      <c r="P28" s="924"/>
      <c r="Q28" s="924"/>
      <c r="R28" s="924"/>
      <c r="S28" s="925"/>
    </row>
    <row r="29" spans="1:36" ht="12.75" customHeight="1" x14ac:dyDescent="0.3">
      <c r="B29" s="922" t="s">
        <v>1160</v>
      </c>
      <c r="C29" s="924"/>
      <c r="J29" s="924"/>
      <c r="K29" s="924"/>
      <c r="L29" s="924"/>
      <c r="M29" s="924"/>
      <c r="N29" s="924"/>
      <c r="O29" s="924"/>
      <c r="P29" s="924"/>
      <c r="Q29" s="924"/>
      <c r="R29" s="924"/>
      <c r="S29" s="925"/>
    </row>
    <row r="30" spans="1:36" ht="12.75" customHeight="1" x14ac:dyDescent="0.3">
      <c r="B30" s="922"/>
      <c r="C30" s="924"/>
      <c r="D30" s="924"/>
      <c r="E30" s="924"/>
      <c r="F30" s="924"/>
      <c r="G30" s="924"/>
      <c r="H30" s="924"/>
      <c r="I30" s="924"/>
      <c r="J30" s="924"/>
      <c r="K30" s="924"/>
      <c r="L30" s="924"/>
      <c r="M30" s="924"/>
      <c r="N30" s="924"/>
      <c r="O30" s="924"/>
      <c r="P30" s="924"/>
      <c r="Q30" s="924"/>
      <c r="R30" s="924"/>
      <c r="S30" s="925"/>
    </row>
    <row r="31" spans="1:36" s="833" customFormat="1" ht="19.5" customHeight="1" x14ac:dyDescent="0.2">
      <c r="A31" s="917"/>
      <c r="B31" s="2719">
        <f>Proyecto!C20</f>
        <v>0</v>
      </c>
      <c r="C31" s="2720"/>
      <c r="D31" s="2720"/>
      <c r="E31" s="2720"/>
      <c r="F31" s="2720"/>
      <c r="G31" s="2720"/>
      <c r="H31" s="2720"/>
      <c r="I31" s="2720"/>
      <c r="J31" s="2720"/>
      <c r="K31" s="2720"/>
      <c r="L31" s="2720"/>
      <c r="M31" s="2720"/>
      <c r="N31" s="2720"/>
      <c r="O31" s="2720"/>
      <c r="P31" s="2720"/>
      <c r="Q31" s="2720"/>
      <c r="R31" s="2720"/>
      <c r="S31" s="2721"/>
      <c r="T31" s="917"/>
      <c r="U31" s="917"/>
      <c r="V31" s="917"/>
      <c r="W31" s="917"/>
      <c r="X31" s="917"/>
      <c r="Y31" s="917"/>
      <c r="Z31" s="917"/>
      <c r="AA31" s="917"/>
      <c r="AB31" s="917"/>
      <c r="AC31" s="917"/>
      <c r="AD31" s="917"/>
      <c r="AE31" s="917"/>
      <c r="AF31" s="917"/>
      <c r="AG31" s="917"/>
      <c r="AH31" s="917"/>
      <c r="AI31" s="917"/>
      <c r="AJ31" s="917"/>
    </row>
    <row r="32" spans="1:36" ht="7.5" customHeight="1" x14ac:dyDescent="0.3">
      <c r="B32" s="927"/>
      <c r="C32" s="928"/>
      <c r="D32" s="928"/>
      <c r="E32" s="928"/>
      <c r="F32" s="928"/>
      <c r="G32" s="928"/>
      <c r="H32" s="928"/>
      <c r="I32" s="928"/>
      <c r="J32" s="928"/>
      <c r="K32" s="928"/>
      <c r="L32" s="928"/>
      <c r="M32" s="928"/>
      <c r="N32" s="928"/>
      <c r="O32" s="928"/>
      <c r="P32" s="928"/>
      <c r="Q32" s="928"/>
      <c r="R32" s="928"/>
      <c r="S32" s="929"/>
    </row>
    <row r="33" spans="1:36" s="833" customFormat="1" ht="19.5" customHeight="1" x14ac:dyDescent="0.2">
      <c r="A33" s="917"/>
      <c r="B33" s="2719">
        <f>Proyecto!C24</f>
        <v>0</v>
      </c>
      <c r="C33" s="2720"/>
      <c r="D33" s="2720"/>
      <c r="E33" s="2720"/>
      <c r="F33" s="2720"/>
      <c r="G33" s="2720"/>
      <c r="H33" s="2720"/>
      <c r="I33" s="2720"/>
      <c r="J33" s="2720"/>
      <c r="K33" s="2720"/>
      <c r="L33" s="2720"/>
      <c r="M33" s="2720"/>
      <c r="N33" s="2720"/>
      <c r="O33" s="2720"/>
      <c r="P33" s="2720"/>
      <c r="Q33" s="2720"/>
      <c r="R33" s="2720"/>
      <c r="S33" s="2721"/>
      <c r="T33" s="917"/>
      <c r="U33" s="917"/>
      <c r="V33" s="917"/>
      <c r="W33" s="917"/>
      <c r="X33" s="917"/>
      <c r="Y33" s="917"/>
      <c r="Z33" s="917"/>
      <c r="AA33" s="917"/>
      <c r="AB33" s="917"/>
      <c r="AC33" s="917"/>
      <c r="AD33" s="917"/>
      <c r="AE33" s="917"/>
      <c r="AF33" s="917"/>
      <c r="AG33" s="917"/>
      <c r="AH33" s="917"/>
      <c r="AI33" s="917"/>
      <c r="AJ33" s="917"/>
    </row>
    <row r="34" spans="1:36" ht="8.25" customHeight="1" x14ac:dyDescent="0.3">
      <c r="B34" s="927"/>
      <c r="C34" s="928"/>
      <c r="D34" s="928"/>
      <c r="E34" s="928"/>
      <c r="F34" s="928"/>
      <c r="G34" s="928"/>
      <c r="H34" s="928"/>
      <c r="I34" s="928"/>
      <c r="J34" s="928"/>
      <c r="K34" s="928"/>
      <c r="L34" s="928"/>
      <c r="M34" s="928"/>
      <c r="N34" s="928"/>
      <c r="O34" s="928"/>
      <c r="P34" s="928"/>
      <c r="Q34" s="928"/>
      <c r="R34" s="928"/>
      <c r="S34" s="929"/>
    </row>
    <row r="35" spans="1:36" s="833" customFormat="1" ht="19.5" customHeight="1" x14ac:dyDescent="0.2">
      <c r="A35" s="917"/>
      <c r="B35" s="2719">
        <f>Proyecto!C28</f>
        <v>0</v>
      </c>
      <c r="C35" s="2720"/>
      <c r="D35" s="2720"/>
      <c r="E35" s="2720"/>
      <c r="F35" s="2720"/>
      <c r="G35" s="2720"/>
      <c r="H35" s="2720"/>
      <c r="I35" s="2720"/>
      <c r="J35" s="2720"/>
      <c r="K35" s="2720"/>
      <c r="L35" s="2720"/>
      <c r="M35" s="2720"/>
      <c r="N35" s="2720"/>
      <c r="O35" s="2720"/>
      <c r="P35" s="2720"/>
      <c r="Q35" s="2720"/>
      <c r="R35" s="2720"/>
      <c r="S35" s="2721"/>
      <c r="T35" s="917"/>
      <c r="U35" s="917"/>
      <c r="V35" s="917"/>
      <c r="W35" s="917"/>
      <c r="X35" s="917"/>
      <c r="Y35" s="917"/>
      <c r="Z35" s="917"/>
      <c r="AA35" s="917"/>
      <c r="AB35" s="917"/>
      <c r="AC35" s="917"/>
      <c r="AD35" s="917"/>
      <c r="AE35" s="917"/>
      <c r="AF35" s="917"/>
      <c r="AG35" s="917"/>
      <c r="AH35" s="917"/>
      <c r="AI35" s="917"/>
      <c r="AJ35" s="917"/>
    </row>
    <row r="36" spans="1:36" ht="6.75" customHeight="1" x14ac:dyDescent="0.3">
      <c r="B36" s="927"/>
      <c r="C36" s="928"/>
      <c r="D36" s="928"/>
      <c r="E36" s="928"/>
      <c r="F36" s="928"/>
      <c r="G36" s="928"/>
      <c r="H36" s="928"/>
      <c r="I36" s="928"/>
      <c r="J36" s="928"/>
      <c r="K36" s="928"/>
      <c r="L36" s="928"/>
      <c r="M36" s="928"/>
      <c r="N36" s="928"/>
      <c r="O36" s="928"/>
      <c r="P36" s="928"/>
      <c r="Q36" s="928"/>
      <c r="R36" s="928"/>
      <c r="S36" s="929"/>
    </row>
    <row r="37" spans="1:36" s="833" customFormat="1" ht="19.5" customHeight="1" x14ac:dyDescent="0.2">
      <c r="A37" s="917"/>
      <c r="B37" s="2719">
        <f>Proyecto!C32</f>
        <v>0</v>
      </c>
      <c r="C37" s="2720"/>
      <c r="D37" s="2720"/>
      <c r="E37" s="2720"/>
      <c r="F37" s="2720"/>
      <c r="G37" s="2720"/>
      <c r="H37" s="2720"/>
      <c r="I37" s="2720"/>
      <c r="J37" s="2720"/>
      <c r="K37" s="2720"/>
      <c r="L37" s="2720"/>
      <c r="M37" s="2720"/>
      <c r="N37" s="2720"/>
      <c r="O37" s="2720"/>
      <c r="P37" s="2720"/>
      <c r="Q37" s="2720"/>
      <c r="R37" s="2720"/>
      <c r="S37" s="2721"/>
      <c r="T37" s="917"/>
      <c r="U37" s="917"/>
      <c r="V37" s="917"/>
      <c r="W37" s="917"/>
      <c r="X37" s="917"/>
      <c r="Y37" s="917"/>
      <c r="Z37" s="917"/>
      <c r="AA37" s="917"/>
      <c r="AB37" s="917"/>
      <c r="AC37" s="917"/>
      <c r="AD37" s="917"/>
      <c r="AE37" s="917"/>
      <c r="AF37" s="917"/>
      <c r="AG37" s="917"/>
      <c r="AH37" s="917"/>
      <c r="AI37" s="917"/>
      <c r="AJ37" s="917"/>
    </row>
    <row r="38" spans="1:36" ht="7.5" customHeight="1" x14ac:dyDescent="0.3">
      <c r="B38" s="927"/>
      <c r="C38" s="928"/>
      <c r="D38" s="928"/>
      <c r="E38" s="928"/>
      <c r="F38" s="928"/>
      <c r="G38" s="928"/>
      <c r="H38" s="928"/>
      <c r="I38" s="928"/>
      <c r="J38" s="928"/>
      <c r="K38" s="928"/>
      <c r="L38" s="928"/>
      <c r="M38" s="928"/>
      <c r="N38" s="928"/>
      <c r="O38" s="928"/>
      <c r="P38" s="928"/>
      <c r="Q38" s="928"/>
      <c r="R38" s="928"/>
      <c r="S38" s="929"/>
    </row>
    <row r="39" spans="1:36" s="833" customFormat="1" ht="19.5" customHeight="1" x14ac:dyDescent="0.2">
      <c r="A39" s="917"/>
      <c r="B39" s="2719">
        <f>Proyecto!C36</f>
        <v>0</v>
      </c>
      <c r="C39" s="2720"/>
      <c r="D39" s="2720"/>
      <c r="E39" s="2720"/>
      <c r="F39" s="2720"/>
      <c r="G39" s="2720"/>
      <c r="H39" s="2720"/>
      <c r="I39" s="2720"/>
      <c r="J39" s="2720"/>
      <c r="K39" s="2720"/>
      <c r="L39" s="2720"/>
      <c r="M39" s="2720"/>
      <c r="N39" s="2720"/>
      <c r="O39" s="2720"/>
      <c r="P39" s="2720"/>
      <c r="Q39" s="2720"/>
      <c r="R39" s="2720"/>
      <c r="S39" s="2721"/>
      <c r="T39" s="917"/>
      <c r="U39" s="917"/>
      <c r="V39" s="917"/>
      <c r="W39" s="917"/>
      <c r="X39" s="917"/>
      <c r="Y39" s="917"/>
      <c r="Z39" s="917"/>
      <c r="AA39" s="917"/>
      <c r="AB39" s="917"/>
      <c r="AC39" s="917"/>
      <c r="AD39" s="917"/>
      <c r="AE39" s="917"/>
      <c r="AF39" s="917"/>
      <c r="AG39" s="917"/>
      <c r="AH39" s="917"/>
      <c r="AI39" s="917"/>
      <c r="AJ39" s="917"/>
    </row>
    <row r="40" spans="1:36" ht="7.5" customHeight="1" x14ac:dyDescent="0.3">
      <c r="B40" s="927"/>
      <c r="C40" s="928"/>
      <c r="D40" s="928"/>
      <c r="E40" s="928"/>
      <c r="F40" s="928"/>
      <c r="G40" s="928"/>
      <c r="H40" s="928"/>
      <c r="I40" s="928"/>
      <c r="J40" s="928"/>
      <c r="K40" s="928"/>
      <c r="L40" s="928"/>
      <c r="M40" s="928"/>
      <c r="N40" s="928"/>
      <c r="O40" s="928"/>
      <c r="P40" s="928"/>
      <c r="Q40" s="928"/>
      <c r="R40" s="928"/>
      <c r="S40" s="929"/>
    </row>
    <row r="41" spans="1:36" s="833" customFormat="1" ht="19.5" customHeight="1" x14ac:dyDescent="0.2">
      <c r="A41" s="917"/>
      <c r="B41" s="2719">
        <f>Proyecto!C39</f>
        <v>0</v>
      </c>
      <c r="C41" s="2720"/>
      <c r="D41" s="2720"/>
      <c r="E41" s="2720"/>
      <c r="F41" s="2720"/>
      <c r="G41" s="2720"/>
      <c r="H41" s="2720"/>
      <c r="I41" s="2720"/>
      <c r="J41" s="2720"/>
      <c r="K41" s="2720"/>
      <c r="L41" s="2720"/>
      <c r="M41" s="2720"/>
      <c r="N41" s="2720"/>
      <c r="O41" s="2720"/>
      <c r="P41" s="2720"/>
      <c r="Q41" s="2720"/>
      <c r="R41" s="2720"/>
      <c r="S41" s="2721"/>
      <c r="T41" s="917"/>
      <c r="U41" s="917"/>
      <c r="V41" s="917"/>
      <c r="W41" s="917"/>
      <c r="X41" s="917"/>
      <c r="Y41" s="917"/>
      <c r="Z41" s="917"/>
      <c r="AA41" s="917"/>
      <c r="AB41" s="917"/>
      <c r="AC41" s="917"/>
      <c r="AD41" s="917"/>
      <c r="AE41" s="917"/>
      <c r="AF41" s="917"/>
      <c r="AG41" s="917"/>
      <c r="AH41" s="917"/>
      <c r="AI41" s="917"/>
      <c r="AJ41" s="917"/>
    </row>
    <row r="42" spans="1:36" ht="7.5" customHeight="1" x14ac:dyDescent="0.3">
      <c r="B42" s="927"/>
      <c r="C42" s="928"/>
      <c r="D42" s="928"/>
      <c r="E42" s="928"/>
      <c r="F42" s="928"/>
      <c r="G42" s="928"/>
      <c r="H42" s="928"/>
      <c r="I42" s="928"/>
      <c r="J42" s="928"/>
      <c r="K42" s="928"/>
      <c r="L42" s="928"/>
      <c r="M42" s="928"/>
      <c r="N42" s="928"/>
      <c r="O42" s="928"/>
      <c r="P42" s="928"/>
      <c r="Q42" s="928"/>
      <c r="R42" s="928"/>
      <c r="S42" s="929"/>
    </row>
    <row r="43" spans="1:36" s="833" customFormat="1" ht="19.5" customHeight="1" x14ac:dyDescent="0.2">
      <c r="A43" s="917"/>
      <c r="B43" s="2719">
        <f>Proyecto!C43</f>
        <v>0</v>
      </c>
      <c r="C43" s="2720"/>
      <c r="D43" s="2720"/>
      <c r="E43" s="2720"/>
      <c r="F43" s="2720"/>
      <c r="G43" s="2720"/>
      <c r="H43" s="2720"/>
      <c r="I43" s="2720"/>
      <c r="J43" s="2720"/>
      <c r="K43" s="2720"/>
      <c r="L43" s="2720"/>
      <c r="M43" s="2720"/>
      <c r="N43" s="2720"/>
      <c r="O43" s="2720"/>
      <c r="P43" s="2720"/>
      <c r="Q43" s="2720"/>
      <c r="R43" s="2720"/>
      <c r="S43" s="2721"/>
      <c r="T43" s="917"/>
      <c r="U43" s="917"/>
      <c r="V43" s="917"/>
      <c r="W43" s="917"/>
      <c r="X43" s="917"/>
      <c r="Y43" s="917"/>
      <c r="Z43" s="917"/>
      <c r="AA43" s="917"/>
      <c r="AB43" s="917"/>
      <c r="AC43" s="917"/>
      <c r="AD43" s="917"/>
      <c r="AE43" s="917"/>
      <c r="AF43" s="917"/>
      <c r="AG43" s="917"/>
      <c r="AH43" s="917"/>
      <c r="AI43" s="917"/>
      <c r="AJ43" s="917"/>
    </row>
    <row r="44" spans="1:36" ht="6" customHeight="1" x14ac:dyDescent="0.3">
      <c r="B44" s="922"/>
      <c r="C44" s="924"/>
      <c r="D44" s="924"/>
      <c r="E44" s="924"/>
      <c r="F44" s="924"/>
      <c r="G44" s="924"/>
      <c r="H44" s="924"/>
      <c r="I44" s="924"/>
      <c r="J44" s="924"/>
      <c r="K44" s="924"/>
      <c r="L44" s="924"/>
      <c r="M44" s="924"/>
      <c r="N44" s="924"/>
      <c r="O44" s="924"/>
      <c r="P44" s="924"/>
      <c r="Q44" s="924"/>
      <c r="R44" s="924"/>
      <c r="S44" s="925"/>
    </row>
    <row r="45" spans="1:36" ht="21" customHeight="1" thickBot="1" x14ac:dyDescent="0.25">
      <c r="B45" s="2725" t="s">
        <v>355</v>
      </c>
      <c r="C45" s="2726"/>
      <c r="D45" s="2726"/>
      <c r="E45" s="2726"/>
      <c r="F45" s="2726"/>
      <c r="G45" s="2726"/>
      <c r="H45" s="2726"/>
      <c r="I45" s="2726"/>
      <c r="J45" s="2726"/>
      <c r="K45" s="2726"/>
      <c r="L45" s="2726"/>
      <c r="M45" s="2726"/>
      <c r="N45" s="2726"/>
      <c r="O45" s="2726"/>
      <c r="P45" s="2726"/>
      <c r="Q45" s="2726"/>
      <c r="R45" s="2726"/>
      <c r="S45" s="2727"/>
    </row>
    <row r="46" spans="1:36" s="833" customFormat="1" ht="18" customHeight="1" x14ac:dyDescent="0.2">
      <c r="A46" s="917"/>
      <c r="B46" s="2728" t="s">
        <v>252</v>
      </c>
      <c r="C46" s="2731" t="s">
        <v>347</v>
      </c>
      <c r="D46" s="2731" t="s">
        <v>348</v>
      </c>
      <c r="E46" s="2734" t="s">
        <v>350</v>
      </c>
      <c r="F46" s="2737" t="s">
        <v>356</v>
      </c>
      <c r="G46" s="2737"/>
      <c r="H46" s="2737"/>
      <c r="I46" s="2737"/>
      <c r="J46" s="2737"/>
      <c r="K46" s="2737"/>
      <c r="L46" s="2737"/>
      <c r="M46" s="2737"/>
      <c r="N46" s="2737"/>
      <c r="O46" s="2737"/>
      <c r="P46" s="2737"/>
      <c r="Q46" s="2737"/>
      <c r="R46" s="2737"/>
      <c r="S46" s="2738"/>
      <c r="T46" s="917"/>
      <c r="U46" s="917"/>
      <c r="V46" s="917"/>
      <c r="W46" s="917"/>
      <c r="X46" s="917"/>
      <c r="Y46" s="917"/>
      <c r="Z46" s="917"/>
      <c r="AA46" s="917"/>
      <c r="AB46" s="917"/>
      <c r="AC46" s="917"/>
      <c r="AD46" s="917"/>
      <c r="AE46" s="917"/>
      <c r="AF46" s="917"/>
      <c r="AG46" s="917"/>
      <c r="AH46" s="917"/>
      <c r="AI46" s="917"/>
      <c r="AJ46" s="917"/>
    </row>
    <row r="47" spans="1:36" x14ac:dyDescent="0.2">
      <c r="B47" s="2729"/>
      <c r="C47" s="2732"/>
      <c r="D47" s="2732"/>
      <c r="E47" s="2735"/>
      <c r="F47" s="930" t="s">
        <v>125</v>
      </c>
      <c r="G47" s="930" t="s">
        <v>126</v>
      </c>
      <c r="H47" s="930" t="s">
        <v>127</v>
      </c>
      <c r="I47" s="930" t="s">
        <v>128</v>
      </c>
      <c r="J47" s="930" t="s">
        <v>129</v>
      </c>
      <c r="K47" s="930" t="s">
        <v>130</v>
      </c>
      <c r="L47" s="930" t="s">
        <v>131</v>
      </c>
      <c r="M47" s="930" t="s">
        <v>132</v>
      </c>
      <c r="N47" s="930" t="s">
        <v>133</v>
      </c>
      <c r="O47" s="930" t="s">
        <v>134</v>
      </c>
      <c r="P47" s="930" t="s">
        <v>135</v>
      </c>
      <c r="Q47" s="930" t="s">
        <v>136</v>
      </c>
      <c r="R47" s="2739" t="s">
        <v>64</v>
      </c>
      <c r="S47" s="2740" t="s">
        <v>357</v>
      </c>
    </row>
    <row r="48" spans="1:36" ht="26.25" customHeight="1" x14ac:dyDescent="0.2">
      <c r="B48" s="2730"/>
      <c r="C48" s="2733"/>
      <c r="D48" s="2733"/>
      <c r="E48" s="2736"/>
      <c r="F48" s="931" t="e">
        <f>'POA-5'!D16</f>
        <v>#VALUE!</v>
      </c>
      <c r="G48" s="931" t="e">
        <f>'POA-5'!E16</f>
        <v>#VALUE!</v>
      </c>
      <c r="H48" s="931" t="e">
        <f>'POA-5'!F16</f>
        <v>#VALUE!</v>
      </c>
      <c r="I48" s="931" t="e">
        <f>'POA-5'!G16</f>
        <v>#VALUE!</v>
      </c>
      <c r="J48" s="931" t="e">
        <f>'POA-5'!H16</f>
        <v>#VALUE!</v>
      </c>
      <c r="K48" s="931" t="e">
        <f>'POA-5'!I16</f>
        <v>#VALUE!</v>
      </c>
      <c r="L48" s="931" t="e">
        <f>'POA-5'!J16</f>
        <v>#VALUE!</v>
      </c>
      <c r="M48" s="931" t="e">
        <f>'POA-5'!K16</f>
        <v>#VALUE!</v>
      </c>
      <c r="N48" s="931" t="e">
        <f>'POA-5'!L16</f>
        <v>#VALUE!</v>
      </c>
      <c r="O48" s="931" t="e">
        <f>'POA-5'!M16</f>
        <v>#VALUE!</v>
      </c>
      <c r="P48" s="931" t="e">
        <f>'POA-5'!N16</f>
        <v>#VALUE!</v>
      </c>
      <c r="Q48" s="931" t="e">
        <f>'POA-5'!O16</f>
        <v>#VALUE!</v>
      </c>
      <c r="R48" s="2739"/>
      <c r="S48" s="2740"/>
    </row>
    <row r="49" spans="2:19" x14ac:dyDescent="0.2">
      <c r="B49" s="2744" t="str">
        <f>Proyecto!C50</f>
        <v>Plantación de Material Vegetal en sistema tradicional</v>
      </c>
      <c r="C49" s="2747" t="str">
        <f>'POA-2'!E17</f>
        <v>Hectáreas reforestadas o restauradas</v>
      </c>
      <c r="D49" s="2750">
        <f>'POA-2'!F17</f>
        <v>0</v>
      </c>
      <c r="E49" s="2751">
        <f>'POA-2'!H17</f>
        <v>0</v>
      </c>
      <c r="F49" s="2741"/>
      <c r="G49" s="2741"/>
      <c r="H49" s="2757">
        <f>Seguimiento!$J$38</f>
        <v>0</v>
      </c>
      <c r="I49" s="2741"/>
      <c r="J49" s="2741"/>
      <c r="K49" s="2741"/>
      <c r="L49" s="2741"/>
      <c r="M49" s="2741"/>
      <c r="N49" s="2741"/>
      <c r="O49" s="2741"/>
      <c r="P49" s="2741"/>
      <c r="Q49" s="2741"/>
      <c r="R49" s="2742">
        <f>SUM(F49:Q52)</f>
        <v>0</v>
      </c>
      <c r="S49" s="2743" t="e">
        <f>R49/D49</f>
        <v>#DIV/0!</v>
      </c>
    </row>
    <row r="50" spans="2:19" x14ac:dyDescent="0.2">
      <c r="B50" s="2745"/>
      <c r="C50" s="2748"/>
      <c r="D50" s="2754"/>
      <c r="E50" s="2752"/>
      <c r="F50" s="2741"/>
      <c r="G50" s="2741"/>
      <c r="H50" s="2758"/>
      <c r="I50" s="2741"/>
      <c r="J50" s="2741"/>
      <c r="K50" s="2741"/>
      <c r="L50" s="2741"/>
      <c r="M50" s="2741"/>
      <c r="N50" s="2741"/>
      <c r="O50" s="2741"/>
      <c r="P50" s="2741"/>
      <c r="Q50" s="2741"/>
      <c r="R50" s="2742"/>
      <c r="S50" s="2743"/>
    </row>
    <row r="51" spans="2:19" x14ac:dyDescent="0.2">
      <c r="B51" s="2745"/>
      <c r="C51" s="2748"/>
      <c r="D51" s="2754"/>
      <c r="E51" s="2752"/>
      <c r="F51" s="2741"/>
      <c r="G51" s="2741"/>
      <c r="H51" s="2758"/>
      <c r="I51" s="2741"/>
      <c r="J51" s="2741"/>
      <c r="K51" s="2741"/>
      <c r="L51" s="2741"/>
      <c r="M51" s="2741"/>
      <c r="N51" s="2741"/>
      <c r="O51" s="2741"/>
      <c r="P51" s="2741"/>
      <c r="Q51" s="2741"/>
      <c r="R51" s="2742"/>
      <c r="S51" s="2743"/>
    </row>
    <row r="52" spans="2:19" x14ac:dyDescent="0.2">
      <c r="B52" s="2746"/>
      <c r="C52" s="2749"/>
      <c r="D52" s="2755"/>
      <c r="E52" s="2753"/>
      <c r="F52" s="2741"/>
      <c r="G52" s="2741"/>
      <c r="H52" s="2759"/>
      <c r="I52" s="2741"/>
      <c r="J52" s="2741"/>
      <c r="K52" s="2741"/>
      <c r="L52" s="2741"/>
      <c r="M52" s="2741"/>
      <c r="N52" s="2741"/>
      <c r="O52" s="2741"/>
      <c r="P52" s="2741"/>
      <c r="Q52" s="2741"/>
      <c r="R52" s="2742"/>
      <c r="S52" s="2743"/>
    </row>
    <row r="53" spans="2:19" x14ac:dyDescent="0.2">
      <c r="B53" s="2744" t="str">
        <f>Proyecto!C51</f>
        <v>Plantación de Material Vegetal al azar o por núcleos</v>
      </c>
      <c r="C53" s="2747" t="str">
        <f>'POA-2'!E22</f>
        <v>Hectáreas reforestadas o restauradas</v>
      </c>
      <c r="D53" s="2750">
        <f>'POA-2'!F22</f>
        <v>0</v>
      </c>
      <c r="E53" s="2751">
        <f>'POA-2'!H22</f>
        <v>0</v>
      </c>
      <c r="F53" s="2741"/>
      <c r="G53" s="2741"/>
      <c r="H53" s="2757">
        <f>Seguimiento!$J$60</f>
        <v>0</v>
      </c>
      <c r="I53" s="2741"/>
      <c r="J53" s="2741"/>
      <c r="K53" s="2741"/>
      <c r="L53" s="2741"/>
      <c r="M53" s="2741"/>
      <c r="N53" s="2741"/>
      <c r="O53" s="2741"/>
      <c r="P53" s="2741"/>
      <c r="Q53" s="2741"/>
      <c r="R53" s="2742">
        <f>SUM(F53:Q56)</f>
        <v>0</v>
      </c>
      <c r="S53" s="2743" t="e">
        <f>R53/D53</f>
        <v>#DIV/0!</v>
      </c>
    </row>
    <row r="54" spans="2:19" x14ac:dyDescent="0.2">
      <c r="B54" s="2745"/>
      <c r="C54" s="2748"/>
      <c r="D54" s="2748"/>
      <c r="E54" s="2752"/>
      <c r="F54" s="2741"/>
      <c r="G54" s="2741"/>
      <c r="H54" s="2758"/>
      <c r="I54" s="2741"/>
      <c r="J54" s="2741"/>
      <c r="K54" s="2741"/>
      <c r="L54" s="2741"/>
      <c r="M54" s="2741"/>
      <c r="N54" s="2741"/>
      <c r="O54" s="2741"/>
      <c r="P54" s="2741"/>
      <c r="Q54" s="2741"/>
      <c r="R54" s="2742"/>
      <c r="S54" s="2743"/>
    </row>
    <row r="55" spans="2:19" x14ac:dyDescent="0.2">
      <c r="B55" s="2745"/>
      <c r="C55" s="2748"/>
      <c r="D55" s="2748"/>
      <c r="E55" s="2752"/>
      <c r="F55" s="2741"/>
      <c r="G55" s="2741"/>
      <c r="H55" s="2758"/>
      <c r="I55" s="2741"/>
      <c r="J55" s="2741"/>
      <c r="K55" s="2741"/>
      <c r="L55" s="2741"/>
      <c r="M55" s="2741"/>
      <c r="N55" s="2741"/>
      <c r="O55" s="2741"/>
      <c r="P55" s="2741"/>
      <c r="Q55" s="2741"/>
      <c r="R55" s="2742"/>
      <c r="S55" s="2743"/>
    </row>
    <row r="56" spans="2:19" x14ac:dyDescent="0.2">
      <c r="B56" s="2746"/>
      <c r="C56" s="2749"/>
      <c r="D56" s="2749"/>
      <c r="E56" s="2753"/>
      <c r="F56" s="2741"/>
      <c r="G56" s="2741"/>
      <c r="H56" s="2759"/>
      <c r="I56" s="2741"/>
      <c r="J56" s="2741"/>
      <c r="K56" s="2741"/>
      <c r="L56" s="2741"/>
      <c r="M56" s="2741"/>
      <c r="N56" s="2741"/>
      <c r="O56" s="2741"/>
      <c r="P56" s="2741"/>
      <c r="Q56" s="2741"/>
      <c r="R56" s="2742"/>
      <c r="S56" s="2743"/>
    </row>
    <row r="57" spans="2:19" x14ac:dyDescent="0.2">
      <c r="B57" s="2744">
        <f>Proyecto!C52</f>
        <v>0</v>
      </c>
      <c r="C57" s="2747" t="str">
        <f>'POA-2'!E27</f>
        <v>Hectáreas reforestadas o restauradas</v>
      </c>
      <c r="D57" s="2750" t="e">
        <f>'POA-2'!F27</f>
        <v>#REF!</v>
      </c>
      <c r="E57" s="2751">
        <f>'POA-2'!H27</f>
        <v>0</v>
      </c>
      <c r="F57" s="2741"/>
      <c r="G57" s="2741"/>
      <c r="H57" s="2757">
        <f>Seguimiento!$J$82</f>
        <v>0</v>
      </c>
      <c r="I57" s="2741"/>
      <c r="J57" s="2741"/>
      <c r="K57" s="2741"/>
      <c r="L57" s="2741"/>
      <c r="M57" s="2741"/>
      <c r="N57" s="2741"/>
      <c r="O57" s="2741"/>
      <c r="P57" s="2741"/>
      <c r="Q57" s="2741"/>
      <c r="R57" s="2742">
        <f>SUM(F57:Q60)</f>
        <v>0</v>
      </c>
      <c r="S57" s="2743" t="e">
        <f>R57/D57</f>
        <v>#REF!</v>
      </c>
    </row>
    <row r="58" spans="2:19" x14ac:dyDescent="0.2">
      <c r="B58" s="2745"/>
      <c r="C58" s="2748"/>
      <c r="D58" s="2748"/>
      <c r="E58" s="2752"/>
      <c r="F58" s="2741"/>
      <c r="G58" s="2741"/>
      <c r="H58" s="2758"/>
      <c r="I58" s="2741"/>
      <c r="J58" s="2741"/>
      <c r="K58" s="2741"/>
      <c r="L58" s="2741"/>
      <c r="M58" s="2741"/>
      <c r="N58" s="2741"/>
      <c r="O58" s="2741"/>
      <c r="P58" s="2741"/>
      <c r="Q58" s="2741"/>
      <c r="R58" s="2742"/>
      <c r="S58" s="2743"/>
    </row>
    <row r="59" spans="2:19" x14ac:dyDescent="0.2">
      <c r="B59" s="2745"/>
      <c r="C59" s="2748"/>
      <c r="D59" s="2748"/>
      <c r="E59" s="2752"/>
      <c r="F59" s="2741"/>
      <c r="G59" s="2741"/>
      <c r="H59" s="2758"/>
      <c r="I59" s="2741"/>
      <c r="J59" s="2741"/>
      <c r="K59" s="2741"/>
      <c r="L59" s="2741"/>
      <c r="M59" s="2741"/>
      <c r="N59" s="2741"/>
      <c r="O59" s="2741"/>
      <c r="P59" s="2741"/>
      <c r="Q59" s="2741"/>
      <c r="R59" s="2742"/>
      <c r="S59" s="2743"/>
    </row>
    <row r="60" spans="2:19" x14ac:dyDescent="0.2">
      <c r="B60" s="2746"/>
      <c r="C60" s="2749"/>
      <c r="D60" s="2749"/>
      <c r="E60" s="2753"/>
      <c r="F60" s="2741"/>
      <c r="G60" s="2741"/>
      <c r="H60" s="2759"/>
      <c r="I60" s="2741"/>
      <c r="J60" s="2741"/>
      <c r="K60" s="2741"/>
      <c r="L60" s="2741"/>
      <c r="M60" s="2741"/>
      <c r="N60" s="2741"/>
      <c r="O60" s="2741"/>
      <c r="P60" s="2741"/>
      <c r="Q60" s="2741"/>
      <c r="R60" s="2742"/>
      <c r="S60" s="2743"/>
    </row>
    <row r="61" spans="2:19" x14ac:dyDescent="0.2">
      <c r="B61" s="2744" t="str">
        <f>Proyecto!C53</f>
        <v>Cobertura arbórea mediante Sistemas Agroforestales / Silvopastoriles (SAF/SSP)</v>
      </c>
      <c r="C61" s="2747" t="str">
        <f>'POA-2'!E32</f>
        <v>Hectáreas reforestadas o restauradas</v>
      </c>
      <c r="D61" s="2750" t="e">
        <f>'POA-2'!F32</f>
        <v>#REF!</v>
      </c>
      <c r="E61" s="2751">
        <f>'POA-2'!H32</f>
        <v>0</v>
      </c>
      <c r="F61" s="2741"/>
      <c r="G61" s="2741"/>
      <c r="H61" s="2757">
        <f>Seguimiento!$J$104</f>
        <v>0</v>
      </c>
      <c r="I61" s="2741"/>
      <c r="J61" s="2741"/>
      <c r="K61" s="2741"/>
      <c r="L61" s="2741"/>
      <c r="M61" s="2741"/>
      <c r="N61" s="2741"/>
      <c r="O61" s="2741"/>
      <c r="P61" s="2741"/>
      <c r="Q61" s="2741"/>
      <c r="R61" s="2742">
        <f>SUM(F61:Q64)</f>
        <v>0</v>
      </c>
      <c r="S61" s="2743" t="e">
        <f>R61/D61</f>
        <v>#REF!</v>
      </c>
    </row>
    <row r="62" spans="2:19" x14ac:dyDescent="0.2">
      <c r="B62" s="2745"/>
      <c r="C62" s="2748"/>
      <c r="D62" s="2748"/>
      <c r="E62" s="2752"/>
      <c r="F62" s="2741"/>
      <c r="G62" s="2741"/>
      <c r="H62" s="2758"/>
      <c r="I62" s="2741"/>
      <c r="J62" s="2741"/>
      <c r="K62" s="2741"/>
      <c r="L62" s="2741"/>
      <c r="M62" s="2741"/>
      <c r="N62" s="2741"/>
      <c r="O62" s="2741"/>
      <c r="P62" s="2741"/>
      <c r="Q62" s="2741"/>
      <c r="R62" s="2742"/>
      <c r="S62" s="2743"/>
    </row>
    <row r="63" spans="2:19" x14ac:dyDescent="0.2">
      <c r="B63" s="2745"/>
      <c r="C63" s="2748"/>
      <c r="D63" s="2748"/>
      <c r="E63" s="2752"/>
      <c r="F63" s="2741"/>
      <c r="G63" s="2741"/>
      <c r="H63" s="2758"/>
      <c r="I63" s="2741"/>
      <c r="J63" s="2741"/>
      <c r="K63" s="2741"/>
      <c r="L63" s="2741"/>
      <c r="M63" s="2741"/>
      <c r="N63" s="2741"/>
      <c r="O63" s="2741"/>
      <c r="P63" s="2741"/>
      <c r="Q63" s="2741"/>
      <c r="R63" s="2742"/>
      <c r="S63" s="2743"/>
    </row>
    <row r="64" spans="2:19" x14ac:dyDescent="0.2">
      <c r="B64" s="2746"/>
      <c r="C64" s="2749"/>
      <c r="D64" s="2749"/>
      <c r="E64" s="2753"/>
      <c r="F64" s="2741"/>
      <c r="G64" s="2741"/>
      <c r="H64" s="2759"/>
      <c r="I64" s="2741"/>
      <c r="J64" s="2741"/>
      <c r="K64" s="2741"/>
      <c r="L64" s="2741"/>
      <c r="M64" s="2741"/>
      <c r="N64" s="2741"/>
      <c r="O64" s="2741"/>
      <c r="P64" s="2741"/>
      <c r="Q64" s="2741"/>
      <c r="R64" s="2742"/>
      <c r="S64" s="2743"/>
    </row>
    <row r="65" spans="1:36" x14ac:dyDescent="0.2">
      <c r="B65" s="2744" t="str">
        <f>Proyecto!C54</f>
        <v>Cercas o Barreras Vivas (CV - BV)</v>
      </c>
      <c r="C65" s="2747" t="str">
        <f>'POA-2'!E37</f>
        <v>Hectáreas reforestadas o restauradas</v>
      </c>
      <c r="D65" s="2750" t="e">
        <f>'POA-2'!F37</f>
        <v>#REF!</v>
      </c>
      <c r="E65" s="2751">
        <f>'POA-2'!H37</f>
        <v>0</v>
      </c>
      <c r="F65" s="2741"/>
      <c r="G65" s="2741"/>
      <c r="H65" s="2757">
        <f>Seguimiento!$J$126</f>
        <v>0</v>
      </c>
      <c r="I65" s="2741"/>
      <c r="J65" s="2741"/>
      <c r="K65" s="2741"/>
      <c r="L65" s="2741"/>
      <c r="M65" s="2741"/>
      <c r="N65" s="2741"/>
      <c r="O65" s="2741"/>
      <c r="P65" s="2741"/>
      <c r="Q65" s="2741"/>
      <c r="R65" s="2742">
        <f>SUM(F65:Q67)</f>
        <v>0</v>
      </c>
      <c r="S65" s="2743" t="e">
        <f>R65/D65</f>
        <v>#REF!</v>
      </c>
    </row>
    <row r="66" spans="1:36" x14ac:dyDescent="0.2">
      <c r="B66" s="2745"/>
      <c r="C66" s="2748"/>
      <c r="D66" s="2748"/>
      <c r="E66" s="2752"/>
      <c r="F66" s="2741"/>
      <c r="G66" s="2741"/>
      <c r="H66" s="2758"/>
      <c r="I66" s="2741"/>
      <c r="J66" s="2741"/>
      <c r="K66" s="2741"/>
      <c r="L66" s="2741"/>
      <c r="M66" s="2741"/>
      <c r="N66" s="2741"/>
      <c r="O66" s="2741"/>
      <c r="P66" s="2741"/>
      <c r="Q66" s="2741"/>
      <c r="R66" s="2742"/>
      <c r="S66" s="2743"/>
    </row>
    <row r="67" spans="1:36" x14ac:dyDescent="0.2">
      <c r="B67" s="2745"/>
      <c r="C67" s="2748"/>
      <c r="D67" s="2748"/>
      <c r="E67" s="2752"/>
      <c r="F67" s="2741"/>
      <c r="G67" s="2741"/>
      <c r="H67" s="2759"/>
      <c r="I67" s="2741"/>
      <c r="J67" s="2741"/>
      <c r="K67" s="2741"/>
      <c r="L67" s="2741"/>
      <c r="M67" s="2741"/>
      <c r="N67" s="2741"/>
      <c r="O67" s="2741"/>
      <c r="P67" s="2741"/>
      <c r="Q67" s="2741"/>
      <c r="R67" s="2742"/>
      <c r="S67" s="2743"/>
    </row>
    <row r="68" spans="1:36" x14ac:dyDescent="0.2">
      <c r="B68" s="2744">
        <f>Proyecto!C55</f>
        <v>0</v>
      </c>
      <c r="C68" s="2747" t="str">
        <f>'POA-2'!E41</f>
        <v>Hectáreas reforestadas o restauradas</v>
      </c>
      <c r="D68" s="2750" t="e">
        <f>'POA-2'!F41</f>
        <v>#REF!</v>
      </c>
      <c r="E68" s="2751">
        <f>'POA-2'!H41</f>
        <v>0</v>
      </c>
      <c r="F68" s="2741"/>
      <c r="G68" s="2741"/>
      <c r="H68" s="2757">
        <f>Seguimiento!$J$148</f>
        <v>0</v>
      </c>
      <c r="I68" s="2741"/>
      <c r="J68" s="2741"/>
      <c r="K68" s="2741"/>
      <c r="L68" s="2741"/>
      <c r="M68" s="2741"/>
      <c r="N68" s="2741"/>
      <c r="O68" s="2741"/>
      <c r="P68" s="2741"/>
      <c r="Q68" s="2741"/>
      <c r="R68" s="2742">
        <f>SUM(F68:Q71)</f>
        <v>0</v>
      </c>
      <c r="S68" s="2743" t="e">
        <f>R68/D68</f>
        <v>#REF!</v>
      </c>
    </row>
    <row r="69" spans="1:36" x14ac:dyDescent="0.2">
      <c r="B69" s="2745"/>
      <c r="C69" s="2748"/>
      <c r="D69" s="2748"/>
      <c r="E69" s="2752"/>
      <c r="F69" s="2741"/>
      <c r="G69" s="2741"/>
      <c r="H69" s="2758"/>
      <c r="I69" s="2741"/>
      <c r="J69" s="2741"/>
      <c r="K69" s="2741"/>
      <c r="L69" s="2741"/>
      <c r="M69" s="2741"/>
      <c r="N69" s="2741"/>
      <c r="O69" s="2741"/>
      <c r="P69" s="2741"/>
      <c r="Q69" s="2741"/>
      <c r="R69" s="2742"/>
      <c r="S69" s="2743"/>
    </row>
    <row r="70" spans="1:36" x14ac:dyDescent="0.2">
      <c r="B70" s="2745"/>
      <c r="C70" s="2748"/>
      <c r="D70" s="2748"/>
      <c r="E70" s="2752"/>
      <c r="F70" s="2741"/>
      <c r="G70" s="2741"/>
      <c r="H70" s="2758"/>
      <c r="I70" s="2741"/>
      <c r="J70" s="2741"/>
      <c r="K70" s="2741"/>
      <c r="L70" s="2741"/>
      <c r="M70" s="2741"/>
      <c r="N70" s="2741"/>
      <c r="O70" s="2741"/>
      <c r="P70" s="2741"/>
      <c r="Q70" s="2741"/>
      <c r="R70" s="2742"/>
      <c r="S70" s="2743"/>
    </row>
    <row r="71" spans="1:36" x14ac:dyDescent="0.2">
      <c r="B71" s="2746"/>
      <c r="C71" s="2749"/>
      <c r="D71" s="2749"/>
      <c r="E71" s="2753"/>
      <c r="F71" s="2741"/>
      <c r="G71" s="2741"/>
      <c r="H71" s="2759"/>
      <c r="I71" s="2741"/>
      <c r="J71" s="2741"/>
      <c r="K71" s="2741"/>
      <c r="L71" s="2741"/>
      <c r="M71" s="2741"/>
      <c r="N71" s="2741"/>
      <c r="O71" s="2741"/>
      <c r="P71" s="2741"/>
      <c r="Q71" s="2741"/>
      <c r="R71" s="2742"/>
      <c r="S71" s="2743"/>
    </row>
    <row r="72" spans="1:36" x14ac:dyDescent="0.2">
      <c r="B72" s="2744" t="str">
        <f>Proyecto!C56</f>
        <v>Aislamiento con material vegetal</v>
      </c>
      <c r="C72" s="2774" t="str">
        <f>'POA-2'!E46</f>
        <v>Hectáreas conservadas y monitoreadas</v>
      </c>
      <c r="D72" s="2776" t="e">
        <f>'POA-2'!F46</f>
        <v>#REF!</v>
      </c>
      <c r="E72" s="2777">
        <f>'POA-2'!H46</f>
        <v>0</v>
      </c>
      <c r="F72" s="2741"/>
      <c r="G72" s="2741"/>
      <c r="H72" s="2757">
        <f>Seguimiento!$J$170</f>
        <v>0</v>
      </c>
      <c r="I72" s="2741"/>
      <c r="J72" s="2741"/>
      <c r="K72" s="2741"/>
      <c r="L72" s="2741"/>
      <c r="M72" s="2741"/>
      <c r="N72" s="2741"/>
      <c r="O72" s="2741"/>
      <c r="P72" s="2741"/>
      <c r="Q72" s="2741"/>
      <c r="R72" s="2742">
        <f>SUM(F72:Q74)</f>
        <v>0</v>
      </c>
      <c r="S72" s="2771" t="e">
        <f>R72/D72</f>
        <v>#REF!</v>
      </c>
    </row>
    <row r="73" spans="1:36" x14ac:dyDescent="0.2">
      <c r="B73" s="2745"/>
      <c r="C73" s="2774"/>
      <c r="D73" s="2774"/>
      <c r="E73" s="2777"/>
      <c r="F73" s="2741"/>
      <c r="G73" s="2741"/>
      <c r="H73" s="2758"/>
      <c r="I73" s="2741"/>
      <c r="J73" s="2741"/>
      <c r="K73" s="2741"/>
      <c r="L73" s="2741"/>
      <c r="M73" s="2741"/>
      <c r="N73" s="2741"/>
      <c r="O73" s="2741"/>
      <c r="P73" s="2741"/>
      <c r="Q73" s="2741"/>
      <c r="R73" s="2742"/>
      <c r="S73" s="2771"/>
    </row>
    <row r="74" spans="1:36" ht="13.5" thickBot="1" x14ac:dyDescent="0.25">
      <c r="B74" s="2773"/>
      <c r="C74" s="2775"/>
      <c r="D74" s="2775"/>
      <c r="E74" s="2778"/>
      <c r="F74" s="2756"/>
      <c r="G74" s="2756"/>
      <c r="H74" s="2760"/>
      <c r="I74" s="2756"/>
      <c r="J74" s="2756"/>
      <c r="K74" s="2756"/>
      <c r="L74" s="2756"/>
      <c r="M74" s="2756"/>
      <c r="N74" s="2756"/>
      <c r="O74" s="2756"/>
      <c r="P74" s="2756"/>
      <c r="Q74" s="2756"/>
      <c r="R74" s="2770"/>
      <c r="S74" s="2772"/>
    </row>
    <row r="75" spans="1:36" s="903" customFormat="1" x14ac:dyDescent="0.2">
      <c r="B75" s="792"/>
      <c r="C75" s="791"/>
      <c r="D75" s="791"/>
      <c r="E75" s="791"/>
      <c r="F75" s="791"/>
      <c r="G75" s="791"/>
      <c r="H75" s="791"/>
      <c r="I75" s="791"/>
      <c r="J75" s="791"/>
      <c r="K75" s="791"/>
      <c r="L75" s="791"/>
      <c r="M75" s="791"/>
      <c r="N75" s="791"/>
      <c r="O75" s="791"/>
      <c r="P75" s="791"/>
      <c r="Q75" s="791"/>
      <c r="R75" s="791"/>
      <c r="S75" s="932"/>
    </row>
    <row r="76" spans="1:36" s="908" customFormat="1" ht="16.5" x14ac:dyDescent="0.3">
      <c r="A76" s="903"/>
      <c r="B76" s="933" t="s">
        <v>61</v>
      </c>
      <c r="C76" s="895"/>
      <c r="D76" s="895"/>
      <c r="E76" s="895"/>
      <c r="F76" s="895"/>
      <c r="G76" s="895"/>
      <c r="H76" s="895"/>
      <c r="I76" s="895"/>
      <c r="J76" s="895"/>
      <c r="K76" s="895"/>
      <c r="L76" s="895"/>
      <c r="M76" s="895"/>
      <c r="N76" s="895"/>
      <c r="O76" s="895"/>
      <c r="P76" s="895"/>
      <c r="Q76" s="895"/>
      <c r="R76" s="895"/>
      <c r="S76" s="912"/>
      <c r="T76" s="903"/>
      <c r="U76" s="903"/>
      <c r="V76" s="903"/>
      <c r="W76" s="903"/>
      <c r="X76" s="903"/>
      <c r="Y76" s="903"/>
      <c r="Z76" s="903"/>
      <c r="AA76" s="903"/>
      <c r="AB76" s="903"/>
      <c r="AC76" s="903"/>
      <c r="AD76" s="903"/>
      <c r="AE76" s="903"/>
      <c r="AF76" s="903"/>
      <c r="AG76" s="903"/>
      <c r="AH76" s="903"/>
      <c r="AI76" s="903"/>
      <c r="AJ76" s="903"/>
    </row>
    <row r="77" spans="1:36" s="903" customFormat="1" ht="13.5" thickBot="1" x14ac:dyDescent="0.25">
      <c r="B77" s="792"/>
      <c r="C77" s="791"/>
      <c r="D77" s="791"/>
      <c r="E77" s="791"/>
      <c r="F77" s="791"/>
      <c r="G77" s="791"/>
      <c r="H77" s="791"/>
      <c r="I77" s="791"/>
      <c r="J77" s="791"/>
      <c r="K77" s="791"/>
      <c r="L77" s="791"/>
      <c r="M77" s="791"/>
      <c r="N77" s="791"/>
      <c r="O77" s="791"/>
      <c r="P77" s="791"/>
      <c r="Q77" s="791"/>
      <c r="R77" s="791"/>
      <c r="S77" s="932"/>
    </row>
    <row r="78" spans="1:36" s="903" customFormat="1" x14ac:dyDescent="0.2">
      <c r="B78" s="2761"/>
      <c r="C78" s="2762"/>
      <c r="D78" s="2762"/>
      <c r="E78" s="2762"/>
      <c r="F78" s="2762"/>
      <c r="G78" s="2762"/>
      <c r="H78" s="2762"/>
      <c r="I78" s="2762"/>
      <c r="J78" s="2762"/>
      <c r="K78" s="2762"/>
      <c r="L78" s="2762"/>
      <c r="M78" s="2762"/>
      <c r="N78" s="2762"/>
      <c r="O78" s="2762"/>
      <c r="P78" s="2762"/>
      <c r="Q78" s="2762"/>
      <c r="R78" s="2762"/>
      <c r="S78" s="2763"/>
    </row>
    <row r="79" spans="1:36" s="903" customFormat="1" x14ac:dyDescent="0.2">
      <c r="B79" s="2764"/>
      <c r="C79" s="2765"/>
      <c r="D79" s="2765"/>
      <c r="E79" s="2765"/>
      <c r="F79" s="2765"/>
      <c r="G79" s="2765"/>
      <c r="H79" s="2765"/>
      <c r="I79" s="2765"/>
      <c r="J79" s="2765"/>
      <c r="K79" s="2765"/>
      <c r="L79" s="2765"/>
      <c r="M79" s="2765"/>
      <c r="N79" s="2765"/>
      <c r="O79" s="2765"/>
      <c r="P79" s="2765"/>
      <c r="Q79" s="2765"/>
      <c r="R79" s="2765"/>
      <c r="S79" s="2766"/>
    </row>
    <row r="80" spans="1:36" s="903" customFormat="1" x14ac:dyDescent="0.2">
      <c r="B80" s="2764"/>
      <c r="C80" s="2765"/>
      <c r="D80" s="2765"/>
      <c r="E80" s="2765"/>
      <c r="F80" s="2765"/>
      <c r="G80" s="2765"/>
      <c r="H80" s="2765"/>
      <c r="I80" s="2765"/>
      <c r="J80" s="2765"/>
      <c r="K80" s="2765"/>
      <c r="L80" s="2765"/>
      <c r="M80" s="2765"/>
      <c r="N80" s="2765"/>
      <c r="O80" s="2765"/>
      <c r="P80" s="2765"/>
      <c r="Q80" s="2765"/>
      <c r="R80" s="2765"/>
      <c r="S80" s="2766"/>
    </row>
    <row r="81" spans="2:19" s="903" customFormat="1" x14ac:dyDescent="0.2">
      <c r="B81" s="2764"/>
      <c r="C81" s="2765"/>
      <c r="D81" s="2765"/>
      <c r="E81" s="2765"/>
      <c r="F81" s="2765"/>
      <c r="G81" s="2765"/>
      <c r="H81" s="2765"/>
      <c r="I81" s="2765"/>
      <c r="J81" s="2765"/>
      <c r="K81" s="2765"/>
      <c r="L81" s="2765"/>
      <c r="M81" s="2765"/>
      <c r="N81" s="2765"/>
      <c r="O81" s="2765"/>
      <c r="P81" s="2765"/>
      <c r="Q81" s="2765"/>
      <c r="R81" s="2765"/>
      <c r="S81" s="2766"/>
    </row>
    <row r="82" spans="2:19" s="903" customFormat="1" x14ac:dyDescent="0.2">
      <c r="B82" s="2764"/>
      <c r="C82" s="2765"/>
      <c r="D82" s="2765"/>
      <c r="E82" s="2765"/>
      <c r="F82" s="2765"/>
      <c r="G82" s="2765"/>
      <c r="H82" s="2765"/>
      <c r="I82" s="2765"/>
      <c r="J82" s="2765"/>
      <c r="K82" s="2765"/>
      <c r="L82" s="2765"/>
      <c r="M82" s="2765"/>
      <c r="N82" s="2765"/>
      <c r="O82" s="2765"/>
      <c r="P82" s="2765"/>
      <c r="Q82" s="2765"/>
      <c r="R82" s="2765"/>
      <c r="S82" s="2766"/>
    </row>
    <row r="83" spans="2:19" s="903" customFormat="1" x14ac:dyDescent="0.2">
      <c r="B83" s="2764"/>
      <c r="C83" s="2765"/>
      <c r="D83" s="2765"/>
      <c r="E83" s="2765"/>
      <c r="F83" s="2765"/>
      <c r="G83" s="2765"/>
      <c r="H83" s="2765"/>
      <c r="I83" s="2765"/>
      <c r="J83" s="2765"/>
      <c r="K83" s="2765"/>
      <c r="L83" s="2765"/>
      <c r="M83" s="2765"/>
      <c r="N83" s="2765"/>
      <c r="O83" s="2765"/>
      <c r="P83" s="2765"/>
      <c r="Q83" s="2765"/>
      <c r="R83" s="2765"/>
      <c r="S83" s="2766"/>
    </row>
    <row r="84" spans="2:19" s="903" customFormat="1" ht="13.5" thickBot="1" x14ac:dyDescent="0.25">
      <c r="B84" s="2767"/>
      <c r="C84" s="2768"/>
      <c r="D84" s="2768"/>
      <c r="E84" s="2768"/>
      <c r="F84" s="2768"/>
      <c r="G84" s="2768"/>
      <c r="H84" s="2768"/>
      <c r="I84" s="2768"/>
      <c r="J84" s="2768"/>
      <c r="K84" s="2768"/>
      <c r="L84" s="2768"/>
      <c r="M84" s="2768"/>
      <c r="N84" s="2768"/>
      <c r="O84" s="2768"/>
      <c r="P84" s="2768"/>
      <c r="Q84" s="2768"/>
      <c r="R84" s="2768"/>
      <c r="S84" s="2769"/>
    </row>
    <row r="85" spans="2:19" s="903" customFormat="1" x14ac:dyDescent="0.2"/>
    <row r="86" spans="2:19" s="903" customFormat="1" x14ac:dyDescent="0.2"/>
    <row r="87" spans="2:19" s="903" customFormat="1" x14ac:dyDescent="0.2"/>
    <row r="88" spans="2:19" s="903" customFormat="1" x14ac:dyDescent="0.2"/>
    <row r="89" spans="2:19" s="903" customFormat="1" x14ac:dyDescent="0.2"/>
    <row r="90" spans="2:19" s="903" customFormat="1" x14ac:dyDescent="0.2"/>
    <row r="91" spans="2:19" s="903" customFormat="1" x14ac:dyDescent="0.2"/>
    <row r="92" spans="2:19" s="903" customFormat="1" x14ac:dyDescent="0.2"/>
    <row r="93" spans="2:19" s="903" customFormat="1" x14ac:dyDescent="0.2"/>
    <row r="94" spans="2:19" s="903" customFormat="1" x14ac:dyDescent="0.2"/>
    <row r="95" spans="2:19" s="903" customFormat="1" x14ac:dyDescent="0.2"/>
    <row r="96" spans="2:19"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sheetData>
  <mergeCells count="192">
    <mergeCell ref="H49:H52"/>
    <mergeCell ref="H53:H56"/>
    <mergeCell ref="H57:H60"/>
    <mergeCell ref="H61:H64"/>
    <mergeCell ref="H65:H67"/>
    <mergeCell ref="H68:H71"/>
    <mergeCell ref="H72:H74"/>
    <mergeCell ref="B78:S84"/>
    <mergeCell ref="N72:N74"/>
    <mergeCell ref="O72:O74"/>
    <mergeCell ref="P72:P74"/>
    <mergeCell ref="Q72:Q74"/>
    <mergeCell ref="R72:R74"/>
    <mergeCell ref="S72:S74"/>
    <mergeCell ref="I72:I74"/>
    <mergeCell ref="J72:J74"/>
    <mergeCell ref="K72:K74"/>
    <mergeCell ref="L72:L74"/>
    <mergeCell ref="M72:M74"/>
    <mergeCell ref="B72:B74"/>
    <mergeCell ref="C72:C74"/>
    <mergeCell ref="D72:D74"/>
    <mergeCell ref="E72:E74"/>
    <mergeCell ref="F72:F74"/>
    <mergeCell ref="G72:G74"/>
    <mergeCell ref="O68:O71"/>
    <mergeCell ref="P68:P71"/>
    <mergeCell ref="Q68:Q71"/>
    <mergeCell ref="R68:R71"/>
    <mergeCell ref="S68:S71"/>
    <mergeCell ref="I68:I71"/>
    <mergeCell ref="J68:J71"/>
    <mergeCell ref="K68:K71"/>
    <mergeCell ref="L68:L71"/>
    <mergeCell ref="M68:M71"/>
    <mergeCell ref="Q65:Q67"/>
    <mergeCell ref="R65:R67"/>
    <mergeCell ref="S65:S67"/>
    <mergeCell ref="I65:I67"/>
    <mergeCell ref="J65:J67"/>
    <mergeCell ref="K65:K67"/>
    <mergeCell ref="L65:L67"/>
    <mergeCell ref="M65:M67"/>
    <mergeCell ref="B68:B71"/>
    <mergeCell ref="C68:C71"/>
    <mergeCell ref="D68:D71"/>
    <mergeCell ref="E68:E71"/>
    <mergeCell ref="F68:F71"/>
    <mergeCell ref="G68:G71"/>
    <mergeCell ref="N65:N67"/>
    <mergeCell ref="O65:O67"/>
    <mergeCell ref="P65:P67"/>
    <mergeCell ref="B65:B67"/>
    <mergeCell ref="C65:C67"/>
    <mergeCell ref="D65:D67"/>
    <mergeCell ref="E65:E67"/>
    <mergeCell ref="F65:F67"/>
    <mergeCell ref="G65:G67"/>
    <mergeCell ref="N68:N71"/>
    <mergeCell ref="O61:O64"/>
    <mergeCell ref="P61:P64"/>
    <mergeCell ref="Q61:Q64"/>
    <mergeCell ref="R61:R64"/>
    <mergeCell ref="S61:S64"/>
    <mergeCell ref="I61:I64"/>
    <mergeCell ref="J61:J64"/>
    <mergeCell ref="K61:K64"/>
    <mergeCell ref="L61:L64"/>
    <mergeCell ref="M61:M64"/>
    <mergeCell ref="Q57:Q60"/>
    <mergeCell ref="R57:R60"/>
    <mergeCell ref="S57:S60"/>
    <mergeCell ref="I57:I60"/>
    <mergeCell ref="J57:J60"/>
    <mergeCell ref="K57:K60"/>
    <mergeCell ref="L57:L60"/>
    <mergeCell ref="M57:M60"/>
    <mergeCell ref="B61:B64"/>
    <mergeCell ref="C61:C64"/>
    <mergeCell ref="D61:D64"/>
    <mergeCell ref="E61:E64"/>
    <mergeCell ref="F61:F64"/>
    <mergeCell ref="G61:G64"/>
    <mergeCell ref="N57:N60"/>
    <mergeCell ref="O57:O60"/>
    <mergeCell ref="P57:P60"/>
    <mergeCell ref="B57:B60"/>
    <mergeCell ref="C57:C60"/>
    <mergeCell ref="D57:D60"/>
    <mergeCell ref="E57:E60"/>
    <mergeCell ref="F57:F60"/>
    <mergeCell ref="G57:G60"/>
    <mergeCell ref="N61:N64"/>
    <mergeCell ref="O53:O56"/>
    <mergeCell ref="P53:P56"/>
    <mergeCell ref="Q53:Q56"/>
    <mergeCell ref="R53:R56"/>
    <mergeCell ref="S53:S56"/>
    <mergeCell ref="I53:I56"/>
    <mergeCell ref="J53:J56"/>
    <mergeCell ref="K53:K56"/>
    <mergeCell ref="L53:L56"/>
    <mergeCell ref="M53:M56"/>
    <mergeCell ref="Q49:Q52"/>
    <mergeCell ref="R49:R52"/>
    <mergeCell ref="S49:S52"/>
    <mergeCell ref="I49:I52"/>
    <mergeCell ref="J49:J52"/>
    <mergeCell ref="K49:K52"/>
    <mergeCell ref="L49:L52"/>
    <mergeCell ref="M49:M52"/>
    <mergeCell ref="B53:B56"/>
    <mergeCell ref="C53:C56"/>
    <mergeCell ref="D53:D56"/>
    <mergeCell ref="E53:E56"/>
    <mergeCell ref="F53:F56"/>
    <mergeCell ref="G53:G56"/>
    <mergeCell ref="N49:N52"/>
    <mergeCell ref="O49:O52"/>
    <mergeCell ref="P49:P52"/>
    <mergeCell ref="B49:B52"/>
    <mergeCell ref="C49:C52"/>
    <mergeCell ref="D49:D52"/>
    <mergeCell ref="E49:E52"/>
    <mergeCell ref="F49:F52"/>
    <mergeCell ref="G49:G52"/>
    <mergeCell ref="N53:N56"/>
    <mergeCell ref="B43:S43"/>
    <mergeCell ref="B45:S45"/>
    <mergeCell ref="B46:B48"/>
    <mergeCell ref="C46:C48"/>
    <mergeCell ref="D46:D48"/>
    <mergeCell ref="E46:E48"/>
    <mergeCell ref="F46:S46"/>
    <mergeCell ref="R47:R48"/>
    <mergeCell ref="S47:S48"/>
    <mergeCell ref="B31:S31"/>
    <mergeCell ref="B33:S33"/>
    <mergeCell ref="B35:S35"/>
    <mergeCell ref="B37:S37"/>
    <mergeCell ref="B39:S39"/>
    <mergeCell ref="B41:S41"/>
    <mergeCell ref="D24:E24"/>
    <mergeCell ref="F24:H24"/>
    <mergeCell ref="I24:K24"/>
    <mergeCell ref="L24:N24"/>
    <mergeCell ref="B26:B27"/>
    <mergeCell ref="C26:S27"/>
    <mergeCell ref="D22:E22"/>
    <mergeCell ref="F22:H22"/>
    <mergeCell ref="I22:K22"/>
    <mergeCell ref="L22:N22"/>
    <mergeCell ref="D23:E23"/>
    <mergeCell ref="F23:H23"/>
    <mergeCell ref="I23:K23"/>
    <mergeCell ref="L23:N23"/>
    <mergeCell ref="D20:E20"/>
    <mergeCell ref="F20:H20"/>
    <mergeCell ref="I20:K20"/>
    <mergeCell ref="L20:N20"/>
    <mergeCell ref="D21:E21"/>
    <mergeCell ref="F21:H21"/>
    <mergeCell ref="I21:K21"/>
    <mergeCell ref="L21:N21"/>
    <mergeCell ref="D18:E18"/>
    <mergeCell ref="F18:H18"/>
    <mergeCell ref="I18:K18"/>
    <mergeCell ref="L18:N18"/>
    <mergeCell ref="D19:E19"/>
    <mergeCell ref="F19:H19"/>
    <mergeCell ref="I19:K19"/>
    <mergeCell ref="L19:N19"/>
    <mergeCell ref="G15:H15"/>
    <mergeCell ref="I15:J15"/>
    <mergeCell ref="D17:E17"/>
    <mergeCell ref="F17:H17"/>
    <mergeCell ref="I17:K17"/>
    <mergeCell ref="L17:N17"/>
    <mergeCell ref="B4:B5"/>
    <mergeCell ref="R4:S5"/>
    <mergeCell ref="C7:S7"/>
    <mergeCell ref="C9:S9"/>
    <mergeCell ref="C11:E11"/>
    <mergeCell ref="G11:H11"/>
    <mergeCell ref="I11:K11"/>
    <mergeCell ref="P11:S11"/>
    <mergeCell ref="C13:D13"/>
    <mergeCell ref="F13:H13"/>
    <mergeCell ref="I13:K13"/>
    <mergeCell ref="M13:O13"/>
    <mergeCell ref="C2:Q5"/>
    <mergeCell ref="R2:S3"/>
  </mergeCells>
  <conditionalFormatting sqref="F48:Q48">
    <cfRule type="cellIs" dxfId="23" priority="2" stopIfTrue="1" operator="equal">
      <formula>0</formula>
    </cfRule>
  </conditionalFormatting>
  <conditionalFormatting sqref="E19:E22 G19:H22 J19:K22 L18:N24 I18:I24 F18:F24 C18:D24">
    <cfRule type="cellIs" dxfId="22" priority="1" operator="equal">
      <formula>0</formula>
    </cfRule>
  </conditionalFormatting>
  <printOptions horizontalCentered="1" verticalCentered="1"/>
  <pageMargins left="0.39370078740157483" right="0.39370078740157483" top="0.39370078740157483" bottom="0.39370078740157483" header="0.31496062992125984" footer="0.31496062992125984"/>
  <pageSetup scale="49"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8">
    <pageSetUpPr fitToPage="1"/>
  </sheetPr>
  <dimension ref="A1:BC508"/>
  <sheetViews>
    <sheetView showGridLines="0" showZeros="0" zoomScaleNormal="100" zoomScalePageLayoutView="70" workbookViewId="0">
      <selection activeCell="D4" sqref="D4:O4"/>
    </sheetView>
  </sheetViews>
  <sheetFormatPr baseColWidth="10" defaultColWidth="11.42578125" defaultRowHeight="12.75" x14ac:dyDescent="0.2"/>
  <cols>
    <col min="1" max="1" width="1.5703125" style="185" customWidth="1"/>
    <col min="2" max="2" width="14" style="206" customWidth="1"/>
    <col min="3" max="3" width="14.85546875" style="206" customWidth="1"/>
    <col min="4" max="4" width="7.42578125" style="206" customWidth="1"/>
    <col min="5" max="5" width="9" style="206" customWidth="1"/>
    <col min="6" max="6" width="7.85546875" style="206" customWidth="1"/>
    <col min="7" max="7" width="10.5703125" style="206" customWidth="1"/>
    <col min="8" max="8" width="7.42578125" style="206" customWidth="1"/>
    <col min="9" max="9" width="7.5703125" style="206" customWidth="1"/>
    <col min="10" max="13" width="8.7109375" style="206" customWidth="1"/>
    <col min="14" max="14" width="7.140625" style="206" customWidth="1"/>
    <col min="15" max="15" width="8.5703125" style="206" customWidth="1"/>
    <col min="16" max="16" width="8.28515625" style="206" customWidth="1"/>
    <col min="17" max="17" width="8.42578125" style="206" customWidth="1"/>
    <col min="18" max="18" width="7.7109375" style="206" customWidth="1"/>
    <col min="19" max="19" width="1" style="185" customWidth="1"/>
    <col min="20" max="24" width="11.42578125" style="185" hidden="1" customWidth="1"/>
    <col min="25" max="29" width="11.42578125" style="185"/>
    <col min="30" max="16384" width="11.42578125" style="6"/>
  </cols>
  <sheetData>
    <row r="1" spans="1:55" s="185" customFormat="1" ht="7.5" customHeight="1" x14ac:dyDescent="0.2">
      <c r="B1" s="205"/>
      <c r="C1" s="205"/>
      <c r="D1" s="205"/>
      <c r="E1" s="205"/>
      <c r="F1" s="205"/>
      <c r="G1" s="205"/>
      <c r="H1" s="205"/>
      <c r="I1" s="205"/>
      <c r="J1" s="205"/>
      <c r="K1" s="205"/>
      <c r="L1" s="205"/>
      <c r="M1" s="205"/>
      <c r="N1" s="205"/>
      <c r="O1" s="205"/>
      <c r="P1" s="205"/>
      <c r="Q1" s="205"/>
      <c r="R1" s="205"/>
    </row>
    <row r="2" spans="1:55" s="185" customFormat="1" ht="7.5" customHeight="1" thickBot="1" x14ac:dyDescent="0.25">
      <c r="B2" s="1479"/>
      <c r="C2" s="1479"/>
      <c r="D2" s="1479"/>
      <c r="E2" s="1479"/>
      <c r="F2" s="1479"/>
      <c r="G2" s="1479"/>
      <c r="H2" s="1479"/>
      <c r="I2" s="1479"/>
      <c r="J2" s="1479"/>
      <c r="K2" s="1479"/>
      <c r="L2" s="1479"/>
      <c r="M2" s="1479"/>
      <c r="N2" s="1479"/>
      <c r="O2" s="1479"/>
      <c r="P2" s="205"/>
      <c r="Q2" s="205"/>
      <c r="R2" s="205"/>
    </row>
    <row r="3" spans="1:55" s="185" customFormat="1" ht="28.5" customHeight="1" x14ac:dyDescent="0.2">
      <c r="A3" s="1478"/>
      <c r="B3" s="1600" t="s">
        <v>1585</v>
      </c>
      <c r="C3" s="1601"/>
      <c r="D3" s="1595" t="s">
        <v>1626</v>
      </c>
      <c r="E3" s="1596"/>
      <c r="F3" s="1596"/>
      <c r="G3" s="1596"/>
      <c r="H3" s="1596"/>
      <c r="I3" s="1596"/>
      <c r="J3" s="1596"/>
      <c r="K3" s="1596"/>
      <c r="L3" s="1596"/>
      <c r="M3" s="1596"/>
      <c r="N3" s="1596"/>
      <c r="O3" s="1597"/>
      <c r="P3" s="1604"/>
      <c r="Q3" s="1605"/>
      <c r="R3" s="1606"/>
      <c r="AA3" s="631"/>
    </row>
    <row r="4" spans="1:55" s="185" customFormat="1" ht="20.25" customHeight="1" x14ac:dyDescent="0.2">
      <c r="A4" s="1478"/>
      <c r="B4" s="1602"/>
      <c r="C4" s="1603"/>
      <c r="D4" s="1610" t="s">
        <v>1605</v>
      </c>
      <c r="E4" s="1611"/>
      <c r="F4" s="1611"/>
      <c r="G4" s="1611"/>
      <c r="H4" s="1611"/>
      <c r="I4" s="1611"/>
      <c r="J4" s="1611"/>
      <c r="K4" s="1611"/>
      <c r="L4" s="1611"/>
      <c r="M4" s="1611"/>
      <c r="N4" s="1611"/>
      <c r="O4" s="1612"/>
      <c r="P4" s="1607"/>
      <c r="Q4" s="1608"/>
      <c r="R4" s="1609"/>
      <c r="AA4" s="631"/>
    </row>
    <row r="5" spans="1:55" s="18" customFormat="1" ht="21" customHeight="1" thickBot="1" x14ac:dyDescent="0.25">
      <c r="A5" s="186"/>
      <c r="B5" s="1613" t="s">
        <v>1611</v>
      </c>
      <c r="C5" s="1614"/>
      <c r="D5" s="1598" t="s">
        <v>1606</v>
      </c>
      <c r="E5" s="1599"/>
      <c r="F5" s="1599"/>
      <c r="G5" s="1599"/>
      <c r="H5" s="1599"/>
      <c r="I5" s="1599"/>
      <c r="J5" s="1599"/>
      <c r="K5" s="1599"/>
      <c r="L5" s="1599"/>
      <c r="M5" s="1599"/>
      <c r="N5" s="1599"/>
      <c r="O5" s="1599"/>
      <c r="P5" s="1592" t="s">
        <v>1615</v>
      </c>
      <c r="Q5" s="1593"/>
      <c r="R5" s="1594"/>
      <c r="S5" s="191"/>
      <c r="T5" s="191"/>
      <c r="U5" s="191"/>
      <c r="V5" s="191"/>
      <c r="W5" s="191"/>
      <c r="X5" s="191"/>
      <c r="Y5" s="191"/>
      <c r="Z5" s="191"/>
      <c r="AA5" s="191"/>
      <c r="AB5" s="191"/>
      <c r="AC5" s="191"/>
      <c r="AD5" s="191"/>
      <c r="AE5" s="191"/>
      <c r="AF5" s="191"/>
      <c r="AG5" s="191"/>
      <c r="AH5" s="191"/>
    </row>
    <row r="6" spans="1:55" s="18" customFormat="1" ht="24" customHeight="1" thickBot="1" x14ac:dyDescent="0.25">
      <c r="A6" s="188"/>
      <c r="B6" s="1615" t="s">
        <v>380</v>
      </c>
      <c r="C6" s="1616"/>
      <c r="D6" s="1616"/>
      <c r="E6" s="1616"/>
      <c r="F6" s="1616"/>
      <c r="G6" s="1616"/>
      <c r="H6" s="1616"/>
      <c r="I6" s="1616"/>
      <c r="J6" s="1616"/>
      <c r="K6" s="1616"/>
      <c r="L6" s="1616"/>
      <c r="M6" s="1616"/>
      <c r="N6" s="1616"/>
      <c r="O6" s="1616"/>
      <c r="P6" s="1617"/>
      <c r="Q6" s="1617"/>
      <c r="R6" s="1618"/>
      <c r="S6" s="191"/>
      <c r="T6" s="191"/>
      <c r="U6" s="191"/>
      <c r="V6" s="191"/>
      <c r="W6" s="191"/>
      <c r="X6" s="191"/>
      <c r="Y6" s="191"/>
      <c r="Z6" s="191"/>
      <c r="AA6" s="191"/>
      <c r="AB6" s="191"/>
      <c r="AC6" s="191"/>
      <c r="AD6" s="191"/>
      <c r="AE6" s="191"/>
      <c r="AF6" s="191"/>
      <c r="AG6" s="191"/>
      <c r="AH6" s="191"/>
    </row>
    <row r="7" spans="1:55" s="18" customFormat="1" ht="5.25" customHeight="1" thickBot="1" x14ac:dyDescent="0.25">
      <c r="A7" s="188"/>
      <c r="B7" s="339"/>
      <c r="C7" s="340"/>
      <c r="D7" s="340"/>
      <c r="E7" s="340"/>
      <c r="F7" s="340"/>
      <c r="G7" s="340"/>
      <c r="H7" s="340"/>
      <c r="I7" s="340"/>
      <c r="J7" s="340"/>
      <c r="K7" s="340"/>
      <c r="L7" s="340"/>
      <c r="M7" s="340"/>
      <c r="N7" s="340"/>
      <c r="O7" s="340"/>
      <c r="P7" s="340"/>
      <c r="Q7" s="340"/>
      <c r="R7" s="341"/>
      <c r="S7" s="191"/>
      <c r="T7" s="191"/>
      <c r="U7" s="191"/>
      <c r="V7" s="191"/>
      <c r="W7" s="191"/>
      <c r="X7" s="191"/>
      <c r="Y7" s="191"/>
      <c r="Z7" s="191"/>
      <c r="AA7" s="191"/>
      <c r="AB7" s="191"/>
      <c r="AC7" s="191"/>
      <c r="AD7" s="191"/>
      <c r="AE7" s="191"/>
      <c r="AF7" s="191"/>
      <c r="AG7" s="191"/>
      <c r="AH7" s="191"/>
    </row>
    <row r="8" spans="1:55" s="5" customFormat="1" ht="17.25" customHeight="1" x14ac:dyDescent="0.2">
      <c r="A8" s="189"/>
      <c r="B8" s="1585" t="s">
        <v>1474</v>
      </c>
      <c r="C8" s="1586"/>
      <c r="D8" s="1587"/>
      <c r="E8" s="1587"/>
      <c r="F8" s="1587"/>
      <c r="G8" s="1587"/>
      <c r="H8" s="342"/>
      <c r="J8" s="1554" t="s">
        <v>1131</v>
      </c>
      <c r="K8" s="1554"/>
      <c r="L8" s="1554"/>
      <c r="M8" s="1555"/>
      <c r="N8" s="1556"/>
      <c r="O8" s="1556"/>
      <c r="P8" s="1556"/>
      <c r="Q8" s="1556"/>
      <c r="R8" s="209"/>
      <c r="S8" s="189"/>
      <c r="T8" s="247">
        <f>IF(M12="Enero",1,(IF(M12="Febrero",2,(IF(M12="Marzo",3,(IF(M12="Abril",4,(IF(M12="Mayo",5,(IF(M12="Junio",6,(IF(M12="Julio",7,(IF(M12="Agosto",8,(IF(M12="Septiembre",9,(IF(M12="Octubre",10,(IF(M12="Noviembre",11,(IF(M12="Diciembre",12,0)))))))))))))))))))))))</f>
        <v>0</v>
      </c>
      <c r="U8" s="627" t="str">
        <f>IF(Q12=2020,T8,(IF(Q12=2021,T8+12,(IF(Q12=2022,T8+24,(IF(Q12=2023,T8+36,(IF(Q12=2024,T8+48,(IF(Q12=2025,T8+60,"xx")))))))))))</f>
        <v>xx</v>
      </c>
      <c r="V8" s="248" t="e">
        <f>U8+P14-1</f>
        <v>#VALUE!</v>
      </c>
      <c r="W8" s="626" t="e">
        <f>IF($V$8=1,"Enero",(IF($V$8=2,"Febrero",IF($V$8=3,"Marzo",IF($V$8=4,"Abril",IF($V$8=5,"Mayo",IF($V$8=6,"Junio",IF($V$8=7,"Julio",IF($V$8=8,"Agosto",IF($V$8=9,"Septiembre",IF($V$8=10,"Octubre",IF($V$8=11,"Noviembre",IF($V$8=12,"Diciembre",0)))))))))))))</f>
        <v>#VALUE!</v>
      </c>
      <c r="X8" s="249">
        <v>2020</v>
      </c>
      <c r="Y8" s="1532" t="s">
        <v>1216</v>
      </c>
      <c r="Z8" s="1533"/>
      <c r="AA8" s="1533"/>
      <c r="AB8" s="1534"/>
      <c r="AC8" s="189"/>
      <c r="AD8" s="189"/>
      <c r="AE8" s="189"/>
      <c r="AF8" s="189"/>
      <c r="AG8" s="189"/>
      <c r="AH8" s="189"/>
    </row>
    <row r="9" spans="1:55" s="18" customFormat="1" ht="5.25" customHeight="1" x14ac:dyDescent="0.2">
      <c r="A9" s="188"/>
      <c r="B9" s="558"/>
      <c r="C9" s="559"/>
      <c r="D9" s="340"/>
      <c r="E9" s="340"/>
      <c r="F9" s="340"/>
      <c r="G9" s="340"/>
      <c r="H9" s="340"/>
      <c r="I9" s="340"/>
      <c r="J9" s="569"/>
      <c r="K9" s="569"/>
      <c r="L9" s="569"/>
      <c r="R9" s="575"/>
      <c r="S9" s="191"/>
      <c r="T9" s="191"/>
      <c r="U9" s="191"/>
      <c r="V9" s="191"/>
      <c r="W9" s="189"/>
      <c r="X9" s="628"/>
      <c r="Y9" s="1535"/>
      <c r="Z9" s="1536"/>
      <c r="AA9" s="1536"/>
      <c r="AB9" s="1537"/>
      <c r="AC9" s="189"/>
      <c r="AD9" s="189"/>
      <c r="AE9" s="189"/>
      <c r="AF9" s="189"/>
      <c r="AG9" s="189"/>
      <c r="AH9" s="189"/>
    </row>
    <row r="10" spans="1:55" s="5" customFormat="1" ht="17.25" customHeight="1" x14ac:dyDescent="0.3">
      <c r="A10" s="189"/>
      <c r="B10" s="1585" t="s">
        <v>1132</v>
      </c>
      <c r="C10" s="1586"/>
      <c r="D10" s="1587"/>
      <c r="E10" s="1587"/>
      <c r="F10" s="1587"/>
      <c r="G10" s="1587"/>
      <c r="J10" s="1552" t="s">
        <v>1249</v>
      </c>
      <c r="K10" s="1552"/>
      <c r="L10" s="1552"/>
      <c r="M10" s="1557"/>
      <c r="N10" s="1557"/>
      <c r="O10" s="1557"/>
      <c r="P10" s="1557"/>
      <c r="Q10" s="1557"/>
      <c r="R10" s="209"/>
      <c r="S10" s="189"/>
      <c r="T10" s="191"/>
      <c r="U10" s="191"/>
      <c r="V10" s="191"/>
      <c r="W10" s="626" t="e">
        <f>IF($V$8=13,"Enero",(IF($V$8=14,"Febrero",IF($V$8=15,"Marzo",IF($V$8=16,"Abril",IF($V$8=17,"Mayo",IF($V$8=18,"Junio",IF($V$8=19,"Julio",IF($V$8=20,"Agosto",IF($V$8=21,"Septiembre",IF($V$8=22,"Octubre",IF($V$8=23,"Noviembre",IF($V$8=24,"Diciembre",0)))))))))))))</f>
        <v>#VALUE!</v>
      </c>
      <c r="X10" s="249">
        <v>2021</v>
      </c>
      <c r="Y10" s="1535"/>
      <c r="Z10" s="1536"/>
      <c r="AA10" s="1536"/>
      <c r="AB10" s="1537"/>
      <c r="AC10" s="189"/>
      <c r="AD10" s="189"/>
      <c r="AE10" s="189"/>
      <c r="AF10" s="189"/>
      <c r="AG10" s="189"/>
      <c r="AH10" s="189"/>
      <c r="AI10" s="374"/>
      <c r="AJ10" s="374"/>
      <c r="AK10" s="374"/>
      <c r="AL10" s="374"/>
      <c r="AM10" s="374"/>
      <c r="AN10" s="374"/>
      <c r="AO10" s="374"/>
      <c r="AP10" s="374"/>
      <c r="AQ10" s="374"/>
      <c r="AR10" s="374"/>
      <c r="AS10" s="374"/>
      <c r="AT10" s="374"/>
      <c r="AU10" s="374"/>
      <c r="AV10" s="374"/>
      <c r="AW10" s="374"/>
      <c r="AX10" s="374"/>
      <c r="AY10" s="374"/>
      <c r="AZ10" s="374"/>
      <c r="BA10" s="374"/>
      <c r="BB10" s="374"/>
      <c r="BC10" s="374"/>
    </row>
    <row r="11" spans="1:55" ht="5.25" customHeight="1" x14ac:dyDescent="0.3">
      <c r="B11" s="343"/>
      <c r="C11" s="344"/>
      <c r="D11" s="345"/>
      <c r="E11" s="345"/>
      <c r="F11" s="345"/>
      <c r="G11" s="345"/>
      <c r="H11" s="346"/>
      <c r="I11" s="346"/>
      <c r="J11" s="570"/>
      <c r="K11" s="570"/>
      <c r="L11" s="571"/>
      <c r="M11" s="559"/>
      <c r="N11" s="559"/>
      <c r="O11" s="340"/>
      <c r="P11" s="340"/>
      <c r="Q11" s="340"/>
      <c r="R11" s="197"/>
      <c r="T11" s="191"/>
      <c r="U11" s="191"/>
      <c r="V11" s="191"/>
      <c r="W11" s="189"/>
      <c r="X11" s="629"/>
      <c r="Y11" s="1535"/>
      <c r="Z11" s="1536"/>
      <c r="AA11" s="1536"/>
      <c r="AB11" s="1537"/>
      <c r="AD11" s="185"/>
      <c r="AE11" s="185"/>
      <c r="AF11" s="185"/>
      <c r="AG11" s="185"/>
      <c r="AH11" s="185"/>
    </row>
    <row r="12" spans="1:55" ht="18" customHeight="1" x14ac:dyDescent="0.3">
      <c r="B12" s="1585" t="s">
        <v>1174</v>
      </c>
      <c r="C12" s="1586"/>
      <c r="D12" s="1587"/>
      <c r="E12" s="1587"/>
      <c r="F12" s="1587"/>
      <c r="G12" s="1587"/>
      <c r="H12" s="346"/>
      <c r="I12" s="346"/>
      <c r="J12" s="570"/>
      <c r="K12" s="1552" t="s">
        <v>1128</v>
      </c>
      <c r="L12" s="1552"/>
      <c r="M12" s="1562"/>
      <c r="N12" s="1562"/>
      <c r="O12" s="1562"/>
      <c r="P12" s="559" t="s">
        <v>1218</v>
      </c>
      <c r="Q12" s="1328"/>
      <c r="R12" s="197"/>
      <c r="T12" s="191"/>
      <c r="U12" s="191"/>
      <c r="V12" s="191"/>
      <c r="W12" s="626" t="e">
        <f>IF($V$8=25,"Enero",(IF($V$8=26,"Febrero",IF($V$8=27,"Marzo",IF($V$8=28,"Abril",IF($V$8=29,"Mayo",IF($V$8=30,"Junio",IF($V$8=31,"Julio",IF($V$8=32,"Agosto",IF($V$8=33,"Septiembre",IF($V$8=34,"Octubre",IF($V$8=35,"Noviembre",IF($V$8=36,"Diciembre",0)))))))))))))</f>
        <v>#VALUE!</v>
      </c>
      <c r="X12" s="629">
        <v>2020</v>
      </c>
      <c r="Y12" s="1535"/>
      <c r="Z12" s="1536"/>
      <c r="AA12" s="1536"/>
      <c r="AB12" s="1537"/>
      <c r="AD12" s="185"/>
      <c r="AE12" s="185"/>
      <c r="AF12" s="185"/>
      <c r="AG12" s="185"/>
      <c r="AH12" s="185"/>
    </row>
    <row r="13" spans="1:55" ht="5.25" customHeight="1" x14ac:dyDescent="0.3">
      <c r="B13" s="343"/>
      <c r="C13" s="344"/>
      <c r="D13" s="345"/>
      <c r="E13" s="345"/>
      <c r="F13" s="345"/>
      <c r="G13" s="345"/>
      <c r="H13" s="346"/>
      <c r="I13" s="346"/>
      <c r="J13" s="572"/>
      <c r="K13" s="573"/>
      <c r="L13" s="573"/>
      <c r="M13" s="347"/>
      <c r="N13" s="346"/>
      <c r="O13" s="346"/>
      <c r="P13" s="559"/>
      <c r="Q13" s="574"/>
      <c r="R13" s="197"/>
      <c r="T13" s="191"/>
      <c r="U13" s="191"/>
      <c r="V13" s="191"/>
      <c r="W13" s="189"/>
      <c r="X13" s="629"/>
      <c r="Y13" s="1535"/>
      <c r="Z13" s="1536"/>
      <c r="AA13" s="1536"/>
      <c r="AB13" s="1537"/>
      <c r="AD13" s="185"/>
      <c r="AE13" s="185"/>
      <c r="AF13" s="185"/>
      <c r="AG13" s="185"/>
      <c r="AH13" s="185"/>
    </row>
    <row r="14" spans="1:55" ht="18.75" customHeight="1" x14ac:dyDescent="0.3">
      <c r="B14" s="1585" t="s">
        <v>1130</v>
      </c>
      <c r="C14" s="1586"/>
      <c r="D14" s="1587"/>
      <c r="E14" s="1587"/>
      <c r="F14" s="1587"/>
      <c r="G14" s="1587"/>
      <c r="H14" s="346"/>
      <c r="I14" s="346"/>
      <c r="J14" s="6"/>
      <c r="K14" s="6"/>
      <c r="L14" s="1586" t="s">
        <v>273</v>
      </c>
      <c r="M14" s="1586"/>
      <c r="N14" s="1586"/>
      <c r="O14" s="1586"/>
      <c r="P14" s="1327"/>
      <c r="Q14" s="568" t="s">
        <v>274</v>
      </c>
      <c r="R14" s="197"/>
      <c r="T14" s="191"/>
      <c r="U14" s="191"/>
      <c r="V14" s="191"/>
      <c r="W14" s="626" t="e">
        <f>IF($V$8=37,"Enero",(IF($V$8=38,"Febrero",IF($V$8=39,"Marzo",IF($V$8=40,"Abril",IF($V$8=41,"Mayo",IF($V$8=42,"Junio",IF($V$8=43,"Julio",IF($V$8=44,"Agosto",IF($V$8=45,"Septiembre",IF($V$8=46,"Octubre",IF($V$8=47,"Noviembre",IF($V$8=48,"Diciembre",0)))))))))))))</f>
        <v>#VALUE!</v>
      </c>
      <c r="X14" s="629">
        <v>2023</v>
      </c>
      <c r="Y14" s="1535"/>
      <c r="Z14" s="1536"/>
      <c r="AA14" s="1536"/>
      <c r="AB14" s="1537"/>
      <c r="AD14" s="185"/>
      <c r="AE14" s="185"/>
      <c r="AF14" s="185"/>
      <c r="AG14" s="185"/>
      <c r="AH14" s="185"/>
    </row>
    <row r="15" spans="1:55" ht="5.25" customHeight="1" x14ac:dyDescent="0.3">
      <c r="B15" s="343"/>
      <c r="C15" s="344"/>
      <c r="D15" s="345"/>
      <c r="E15" s="345"/>
      <c r="F15" s="345"/>
      <c r="G15" s="345"/>
      <c r="H15" s="346"/>
      <c r="I15" s="346"/>
      <c r="J15" s="346"/>
      <c r="K15" s="346"/>
      <c r="L15" s="345"/>
      <c r="M15" s="345"/>
      <c r="N15" s="345"/>
      <c r="O15" s="345"/>
      <c r="P15" s="345"/>
      <c r="Q15" s="345"/>
      <c r="R15" s="197"/>
      <c r="T15" s="191"/>
      <c r="U15" s="191"/>
      <c r="V15" s="191"/>
      <c r="W15" s="189"/>
      <c r="X15" s="629"/>
      <c r="Y15" s="1535"/>
      <c r="Z15" s="1536"/>
      <c r="AA15" s="1536"/>
      <c r="AB15" s="1537"/>
      <c r="AD15" s="185"/>
      <c r="AE15" s="185"/>
      <c r="AF15" s="185"/>
      <c r="AG15" s="185"/>
      <c r="AH15" s="185"/>
    </row>
    <row r="16" spans="1:55" ht="18.75" customHeight="1" x14ac:dyDescent="0.3">
      <c r="B16" s="1585" t="s">
        <v>1551</v>
      </c>
      <c r="C16" s="1586"/>
      <c r="D16" s="1553"/>
      <c r="E16" s="1553"/>
      <c r="F16" s="1553"/>
      <c r="G16" s="1553"/>
      <c r="H16" s="346"/>
      <c r="I16" s="346"/>
      <c r="J16" s="1554" t="s">
        <v>1129</v>
      </c>
      <c r="K16" s="1554"/>
      <c r="L16" s="1554"/>
      <c r="M16" s="1581">
        <f>IFERROR((IF(Q16=2020,W8,(IF(Q16=2021,W10,(IF(Q16=2022,W12,(IF(Q16=2023,W14,(IF(Q16=2024,W16,(IF(Q16=2025,W18,0)))))))))))),0)</f>
        <v>0</v>
      </c>
      <c r="N16" s="1581"/>
      <c r="O16" s="1581"/>
      <c r="P16" s="559" t="s">
        <v>1218</v>
      </c>
      <c r="Q16" s="1329">
        <f>IFERROR((IF(V8&lt;13,2020,(IF(V8&lt;25,2021,(IF(V8&lt;37,2022,(IF(V8&lt;49,2023,(IF(V8&lt;61,2024,(IF(V8&lt;73,2025,0)))))))))))),0)</f>
        <v>0</v>
      </c>
      <c r="R16" s="197"/>
      <c r="T16" s="191"/>
      <c r="U16" s="191"/>
      <c r="V16" s="191"/>
      <c r="W16" s="626" t="e">
        <f>IF($V$8=49,"Enero",(IF($V$8=50,"Febrero",IF($V$8=51,"Marzo",IF($V$8=52,"Abril",IF($V$8=53,"Mayo",IF($V$8=54,"Junio",IF($V$8=55,"Julio",IF($V$8=56,"Agosto",IF($V$8=57,"Septiembre",IF($V$8=58,"Octubre",IF($V$8=59,"Noviembre",IF($V$8=60,"Diciembre",0)))))))))))))</f>
        <v>#VALUE!</v>
      </c>
      <c r="X16" s="629">
        <v>2024</v>
      </c>
      <c r="Y16" s="1535"/>
      <c r="Z16" s="1536"/>
      <c r="AA16" s="1536"/>
      <c r="AB16" s="1537"/>
      <c r="AD16" s="185"/>
      <c r="AE16" s="185"/>
      <c r="AF16" s="185"/>
      <c r="AG16" s="185"/>
      <c r="AH16" s="185"/>
    </row>
    <row r="17" spans="1:34" ht="4.5" customHeight="1" x14ac:dyDescent="0.3">
      <c r="B17" s="350"/>
      <c r="C17" s="346"/>
      <c r="D17" s="346"/>
      <c r="E17" s="346"/>
      <c r="F17" s="346"/>
      <c r="G17" s="346"/>
      <c r="H17" s="346"/>
      <c r="I17" s="346"/>
      <c r="J17" s="346"/>
      <c r="K17" s="346"/>
      <c r="L17" s="346"/>
      <c r="M17" s="349"/>
      <c r="N17" s="349"/>
      <c r="O17" s="349"/>
      <c r="P17" s="346"/>
      <c r="Q17" s="346"/>
      <c r="R17" s="348"/>
      <c r="T17" s="191"/>
      <c r="U17" s="191"/>
      <c r="V17" s="191"/>
      <c r="W17" s="189"/>
      <c r="X17" s="629"/>
      <c r="Y17" s="555"/>
      <c r="Z17" s="556"/>
      <c r="AA17" s="556"/>
      <c r="AB17" s="557"/>
      <c r="AD17" s="185"/>
      <c r="AE17" s="185"/>
      <c r="AF17" s="185"/>
      <c r="AG17" s="185"/>
      <c r="AH17" s="185"/>
    </row>
    <row r="18" spans="1:34" s="4" customFormat="1" ht="24.75" customHeight="1" x14ac:dyDescent="0.2">
      <c r="A18" s="190"/>
      <c r="B18" s="1578" t="s">
        <v>266</v>
      </c>
      <c r="C18" s="1579"/>
      <c r="D18" s="1579"/>
      <c r="E18" s="1579"/>
      <c r="F18" s="1579"/>
      <c r="G18" s="1579"/>
      <c r="H18" s="1579"/>
      <c r="I18" s="1579"/>
      <c r="J18" s="1579"/>
      <c r="K18" s="1579"/>
      <c r="L18" s="1579"/>
      <c r="M18" s="1579"/>
      <c r="N18" s="1579"/>
      <c r="O18" s="1579"/>
      <c r="P18" s="1579"/>
      <c r="Q18" s="1579"/>
      <c r="R18" s="1580"/>
      <c r="S18" s="190"/>
      <c r="T18" s="191"/>
      <c r="U18" s="191"/>
      <c r="V18" s="191"/>
      <c r="W18" s="626" t="e">
        <f>IF($V$8=61,"Enero",(IF($V$8=62,"Febrero",IF($V$8=63,"Marzo",IF($V$8=64,"Abril",IF($V$8=65,"Mayo",IF($V$8=66,"Junio",IF($V$8=67,"Julio",IF($V$8=68,"Agosto",IF($V$8=69,"Septiembre",IF($V$8=70,"Octubre",IF($V$8=71,"Noviembre",IF($V$8=72,"Diciembre",0)))))))))))))</f>
        <v>#VALUE!</v>
      </c>
      <c r="X18" s="630">
        <v>2025</v>
      </c>
      <c r="Y18" s="555"/>
      <c r="Z18" s="556"/>
      <c r="AA18" s="556"/>
      <c r="AB18" s="557"/>
      <c r="AC18" s="190"/>
      <c r="AD18" s="190"/>
      <c r="AE18" s="190"/>
      <c r="AF18" s="190"/>
      <c r="AG18" s="190"/>
      <c r="AH18" s="190"/>
    </row>
    <row r="19" spans="1:34" s="18" customFormat="1" ht="58.5" customHeight="1" x14ac:dyDescent="0.2">
      <c r="A19" s="191"/>
      <c r="B19" s="1582"/>
      <c r="C19" s="1583"/>
      <c r="D19" s="1583"/>
      <c r="E19" s="1583"/>
      <c r="F19" s="1583"/>
      <c r="G19" s="1583"/>
      <c r="H19" s="1583"/>
      <c r="I19" s="1583"/>
      <c r="J19" s="1583"/>
      <c r="K19" s="1583"/>
      <c r="L19" s="1583"/>
      <c r="M19" s="1583"/>
      <c r="N19" s="1583"/>
      <c r="O19" s="1583"/>
      <c r="P19" s="1583"/>
      <c r="Q19" s="1583"/>
      <c r="R19" s="1584"/>
      <c r="S19" s="191"/>
      <c r="Y19" s="555"/>
      <c r="Z19" s="556"/>
      <c r="AA19" s="556"/>
      <c r="AB19" s="557"/>
      <c r="AC19" s="191"/>
      <c r="AD19" s="191"/>
      <c r="AE19" s="191"/>
      <c r="AF19" s="191"/>
      <c r="AG19" s="191"/>
      <c r="AH19" s="191"/>
    </row>
    <row r="20" spans="1:34" s="4" customFormat="1" ht="28.5" customHeight="1" x14ac:dyDescent="0.2">
      <c r="A20" s="190"/>
      <c r="B20" s="1563" t="s">
        <v>172</v>
      </c>
      <c r="C20" s="1564"/>
      <c r="D20" s="1564"/>
      <c r="E20" s="1564"/>
      <c r="F20" s="1564"/>
      <c r="G20" s="1564"/>
      <c r="H20" s="1564"/>
      <c r="I20" s="1564"/>
      <c r="J20" s="1564"/>
      <c r="K20" s="1564"/>
      <c r="L20" s="1564"/>
      <c r="M20" s="1564"/>
      <c r="N20" s="1564"/>
      <c r="O20" s="1564"/>
      <c r="P20" s="1564"/>
      <c r="Q20" s="1564"/>
      <c r="R20" s="1565"/>
      <c r="S20" s="190"/>
      <c r="Y20" s="1526" t="s">
        <v>1217</v>
      </c>
      <c r="Z20" s="1527"/>
      <c r="AA20" s="1527"/>
      <c r="AB20" s="1528"/>
      <c r="AC20" s="190"/>
      <c r="AD20" s="190"/>
      <c r="AE20" s="190"/>
      <c r="AF20" s="190"/>
      <c r="AG20" s="190"/>
      <c r="AH20" s="190"/>
    </row>
    <row r="21" spans="1:34" s="4" customFormat="1" ht="14.25" customHeight="1" x14ac:dyDescent="0.2">
      <c r="A21" s="190"/>
      <c r="B21" s="558"/>
      <c r="C21" s="559"/>
      <c r="D21" s="559"/>
      <c r="E21" s="559"/>
      <c r="F21" s="559"/>
      <c r="G21" s="559"/>
      <c r="H21" s="559"/>
      <c r="I21" s="559"/>
      <c r="J21" s="559"/>
      <c r="K21" s="559"/>
      <c r="L21" s="559"/>
      <c r="M21" s="559"/>
      <c r="N21" s="559"/>
      <c r="O21" s="559"/>
      <c r="P21" s="559"/>
      <c r="Q21" s="559"/>
      <c r="R21" s="351"/>
      <c r="S21" s="190"/>
      <c r="Y21" s="1526"/>
      <c r="Z21" s="1527"/>
      <c r="AA21" s="1527"/>
      <c r="AB21" s="1528"/>
      <c r="AC21" s="190"/>
      <c r="AD21" s="190"/>
      <c r="AE21" s="190"/>
      <c r="AF21" s="190"/>
      <c r="AG21" s="190"/>
      <c r="AH21" s="190"/>
    </row>
    <row r="22" spans="1:34" s="4" customFormat="1" ht="14.25" customHeight="1" x14ac:dyDescent="0.2">
      <c r="A22" s="190"/>
      <c r="B22" s="558"/>
      <c r="C22" s="559"/>
      <c r="D22" s="559"/>
      <c r="E22" s="1586" t="s">
        <v>1137</v>
      </c>
      <c r="F22" s="1586"/>
      <c r="G22" s="1586"/>
      <c r="H22" s="1586"/>
      <c r="I22" s="1586"/>
      <c r="J22" s="1586"/>
      <c r="K22" s="1586"/>
      <c r="L22" s="1586"/>
      <c r="M22" s="1586"/>
      <c r="N22" s="559"/>
      <c r="O22" s="559"/>
      <c r="P22" s="559"/>
      <c r="Q22" s="559"/>
      <c r="R22" s="351"/>
      <c r="S22" s="190"/>
      <c r="Y22" s="1526"/>
      <c r="Z22" s="1527"/>
      <c r="AA22" s="1527"/>
      <c r="AB22" s="1528"/>
      <c r="AC22" s="190"/>
      <c r="AD22" s="190"/>
      <c r="AE22" s="190"/>
      <c r="AF22" s="190"/>
      <c r="AG22" s="190"/>
      <c r="AH22" s="190"/>
    </row>
    <row r="23" spans="1:34" s="4" customFormat="1" ht="14.25" customHeight="1" thickBot="1" x14ac:dyDescent="0.25">
      <c r="A23" s="190"/>
      <c r="B23" s="558"/>
      <c r="C23" s="559"/>
      <c r="D23" s="559"/>
      <c r="E23" s="1586"/>
      <c r="F23" s="1586"/>
      <c r="G23" s="1586"/>
      <c r="H23" s="1586"/>
      <c r="I23" s="1586"/>
      <c r="J23" s="1586"/>
      <c r="K23" s="1586"/>
      <c r="L23" s="1586"/>
      <c r="M23" s="1586"/>
      <c r="N23" s="559"/>
      <c r="O23" s="559"/>
      <c r="P23" s="559"/>
      <c r="Q23" s="559"/>
      <c r="R23" s="351"/>
      <c r="S23" s="190"/>
      <c r="Y23" s="1526"/>
      <c r="Z23" s="1527"/>
      <c r="AA23" s="1527"/>
      <c r="AB23" s="1528"/>
      <c r="AC23" s="190"/>
      <c r="AD23" s="190"/>
      <c r="AE23" s="190"/>
      <c r="AF23" s="190"/>
      <c r="AG23" s="190"/>
      <c r="AH23" s="190"/>
    </row>
    <row r="24" spans="1:34" s="18" customFormat="1" ht="27" customHeight="1" thickBot="1" x14ac:dyDescent="0.25">
      <c r="A24" s="191"/>
      <c r="B24" s="352"/>
      <c r="C24" s="345"/>
      <c r="D24" s="1541" t="s">
        <v>1558</v>
      </c>
      <c r="E24" s="1542"/>
      <c r="F24" s="1542"/>
      <c r="G24" s="1542"/>
      <c r="H24" s="1542"/>
      <c r="I24" s="1542"/>
      <c r="J24" s="1542"/>
      <c r="K24" s="1543"/>
      <c r="L24" s="1541" t="s">
        <v>379</v>
      </c>
      <c r="M24" s="1542"/>
      <c r="N24" s="1544"/>
      <c r="O24" s="345"/>
      <c r="P24" s="345"/>
      <c r="Q24" s="353"/>
      <c r="R24" s="354"/>
      <c r="S24" s="191"/>
      <c r="Y24" s="1529"/>
      <c r="Z24" s="1530"/>
      <c r="AA24" s="1530"/>
      <c r="AB24" s="1531"/>
      <c r="AC24" s="190"/>
      <c r="AD24" s="190"/>
      <c r="AE24" s="190"/>
      <c r="AF24" s="191"/>
      <c r="AG24" s="191"/>
      <c r="AH24" s="191"/>
    </row>
    <row r="25" spans="1:34" s="18" customFormat="1" ht="35.25" customHeight="1" thickBot="1" x14ac:dyDescent="0.3">
      <c r="A25" s="191"/>
      <c r="B25" s="352"/>
      <c r="C25" s="345"/>
      <c r="D25" s="1558"/>
      <c r="E25" s="1559"/>
      <c r="F25" s="1559"/>
      <c r="G25" s="1559"/>
      <c r="H25" s="1559"/>
      <c r="I25" s="1492" t="s">
        <v>1126</v>
      </c>
      <c r="J25" s="1492" t="s">
        <v>1127</v>
      </c>
      <c r="K25" s="1493" t="s">
        <v>1178</v>
      </c>
      <c r="L25" s="1491" t="s">
        <v>1126</v>
      </c>
      <c r="M25" s="1492" t="s">
        <v>1127</v>
      </c>
      <c r="N25" s="1494" t="s">
        <v>1337</v>
      </c>
      <c r="O25" s="345"/>
      <c r="P25" s="345"/>
      <c r="Q25" s="353"/>
      <c r="R25" s="354"/>
      <c r="S25" s="191"/>
      <c r="T25" s="191"/>
      <c r="U25" s="191"/>
      <c r="V25" s="191"/>
      <c r="Y25" s="190"/>
      <c r="Z25" s="190"/>
      <c r="AA25" s="190"/>
      <c r="AB25" s="190"/>
      <c r="AC25" s="190"/>
      <c r="AD25" s="190"/>
      <c r="AE25" s="190"/>
      <c r="AF25" s="191"/>
      <c r="AG25" s="191"/>
      <c r="AH25" s="191"/>
    </row>
    <row r="26" spans="1:34" s="18" customFormat="1" ht="27" customHeight="1" x14ac:dyDescent="0.2">
      <c r="A26" s="191"/>
      <c r="B26" s="352"/>
      <c r="C26" s="345"/>
      <c r="D26" s="1590" t="s">
        <v>1548</v>
      </c>
      <c r="E26" s="1591"/>
      <c r="F26" s="1591"/>
      <c r="G26" s="1591"/>
      <c r="H26" s="1591"/>
      <c r="I26" s="366"/>
      <c r="J26" s="367"/>
      <c r="K26" s="1137"/>
      <c r="L26" s="1114"/>
      <c r="M26" s="1115"/>
      <c r="N26" s="1116"/>
      <c r="O26" s="345"/>
      <c r="P26" s="345"/>
      <c r="Q26" s="353"/>
      <c r="R26" s="354"/>
      <c r="S26" s="191"/>
      <c r="T26" s="247" t="str">
        <f>IF((COUNTIF(U26:U32,"X")&gt;0),"X","")</f>
        <v/>
      </c>
      <c r="U26" s="185"/>
      <c r="V26" s="185"/>
      <c r="W26" s="185">
        <f>IF(U26="x",N26,0)</f>
        <v>0</v>
      </c>
      <c r="Y26" s="190"/>
      <c r="Z26" s="190"/>
      <c r="AA26" s="190"/>
      <c r="AB26" s="190"/>
      <c r="AC26" s="190"/>
      <c r="AD26" s="190"/>
      <c r="AE26" s="190"/>
      <c r="AF26" s="191"/>
      <c r="AG26" s="191"/>
      <c r="AH26" s="191"/>
    </row>
    <row r="27" spans="1:34" s="18" customFormat="1" ht="33.75" customHeight="1" x14ac:dyDescent="0.2">
      <c r="A27" s="191"/>
      <c r="B27" s="352"/>
      <c r="C27" s="345"/>
      <c r="D27" s="1548" t="s">
        <v>1549</v>
      </c>
      <c r="E27" s="1549"/>
      <c r="F27" s="1549"/>
      <c r="G27" s="1549"/>
      <c r="H27" s="1549"/>
      <c r="I27" s="355"/>
      <c r="J27" s="362"/>
      <c r="K27" s="1136"/>
      <c r="L27" s="356"/>
      <c r="M27" s="364"/>
      <c r="N27" s="375"/>
      <c r="O27" s="345"/>
      <c r="P27" s="345"/>
      <c r="Q27" s="353"/>
      <c r="R27" s="354"/>
      <c r="S27" s="191"/>
      <c r="T27" s="247"/>
      <c r="U27" s="185"/>
      <c r="V27" s="185"/>
      <c r="W27" s="185">
        <f t="shared" ref="W27:W31" si="0">IF(U27="x",N27,0)</f>
        <v>0</v>
      </c>
      <c r="Y27" s="190"/>
      <c r="Z27" s="190"/>
      <c r="AA27" s="190"/>
      <c r="AB27" s="190"/>
      <c r="AC27" s="190"/>
      <c r="AD27" s="190"/>
      <c r="AE27" s="190"/>
      <c r="AF27" s="191"/>
      <c r="AG27" s="191"/>
      <c r="AH27" s="191"/>
    </row>
    <row r="28" spans="1:34" s="18" customFormat="1" ht="27" customHeight="1" x14ac:dyDescent="0.2">
      <c r="A28" s="191"/>
      <c r="B28" s="352"/>
      <c r="C28" s="345"/>
      <c r="D28" s="1560"/>
      <c r="E28" s="1561"/>
      <c r="F28" s="1561"/>
      <c r="G28" s="1561"/>
      <c r="H28" s="1561"/>
      <c r="I28" s="1166"/>
      <c r="J28" s="1167"/>
      <c r="K28" s="1168"/>
      <c r="L28" s="1169"/>
      <c r="M28" s="1170"/>
      <c r="N28" s="1171"/>
      <c r="O28" s="345"/>
      <c r="P28" s="345"/>
      <c r="Q28" s="353"/>
      <c r="R28" s="354"/>
      <c r="S28" s="191"/>
      <c r="T28" s="191"/>
      <c r="U28" s="185"/>
      <c r="V28" s="185"/>
      <c r="W28" s="185">
        <f t="shared" si="0"/>
        <v>0</v>
      </c>
      <c r="Y28" s="190"/>
      <c r="Z28" s="190"/>
      <c r="AA28" s="190"/>
      <c r="AB28" s="190"/>
      <c r="AC28" s="190"/>
      <c r="AD28" s="190"/>
      <c r="AE28" s="190"/>
      <c r="AF28" s="191"/>
      <c r="AG28" s="191"/>
      <c r="AH28" s="191"/>
    </row>
    <row r="29" spans="1:34" s="18" customFormat="1" ht="27" customHeight="1" x14ac:dyDescent="0.2">
      <c r="A29" s="191"/>
      <c r="B29" s="352"/>
      <c r="C29" s="345"/>
      <c r="D29" s="1548" t="s">
        <v>1557</v>
      </c>
      <c r="E29" s="1549"/>
      <c r="F29" s="1549"/>
      <c r="G29" s="1549"/>
      <c r="H29" s="1549"/>
      <c r="I29" s="355"/>
      <c r="J29" s="362"/>
      <c r="K29" s="1136"/>
      <c r="L29" s="357"/>
      <c r="M29" s="365"/>
      <c r="N29" s="376"/>
      <c r="O29" s="345"/>
      <c r="P29" s="345"/>
      <c r="Q29" s="353"/>
      <c r="R29" s="354"/>
      <c r="S29" s="191"/>
      <c r="T29" s="191"/>
      <c r="U29" s="185"/>
      <c r="V29" s="185"/>
      <c r="W29" s="185">
        <f t="shared" si="0"/>
        <v>0</v>
      </c>
      <c r="Y29" s="190"/>
      <c r="Z29" s="190"/>
      <c r="AA29" s="190"/>
      <c r="AB29" s="190"/>
      <c r="AC29" s="190"/>
      <c r="AD29" s="190"/>
      <c r="AE29" s="190"/>
      <c r="AF29" s="191"/>
      <c r="AG29" s="191"/>
      <c r="AH29" s="191"/>
    </row>
    <row r="30" spans="1:34" s="18" customFormat="1" ht="27" customHeight="1" x14ac:dyDescent="0.2">
      <c r="A30" s="191"/>
      <c r="B30" s="352"/>
      <c r="C30" s="345"/>
      <c r="D30" s="1548" t="s">
        <v>1464</v>
      </c>
      <c r="E30" s="1549"/>
      <c r="F30" s="1549"/>
      <c r="G30" s="1549"/>
      <c r="H30" s="1549"/>
      <c r="I30" s="355"/>
      <c r="J30" s="362"/>
      <c r="K30" s="1136"/>
      <c r="L30" s="1545"/>
      <c r="M30" s="1546"/>
      <c r="N30" s="1547"/>
      <c r="O30" s="345"/>
      <c r="P30" s="345"/>
      <c r="Q30" s="353"/>
      <c r="R30" s="354"/>
      <c r="S30" s="191"/>
      <c r="T30" s="191"/>
      <c r="U30" s="207"/>
      <c r="V30" s="249"/>
      <c r="W30" s="185">
        <f t="shared" si="0"/>
        <v>0</v>
      </c>
      <c r="Y30" s="190"/>
      <c r="Z30" s="190"/>
      <c r="AA30" s="190"/>
      <c r="AB30" s="190"/>
      <c r="AC30" s="190"/>
      <c r="AD30" s="190"/>
      <c r="AE30" s="190"/>
      <c r="AF30" s="191"/>
      <c r="AG30" s="191"/>
      <c r="AH30" s="191"/>
    </row>
    <row r="31" spans="1:34" s="18" customFormat="1" ht="27" customHeight="1" x14ac:dyDescent="0.2">
      <c r="A31" s="191"/>
      <c r="B31" s="352"/>
      <c r="C31" s="345"/>
      <c r="D31" s="1560"/>
      <c r="E31" s="1561"/>
      <c r="F31" s="1561"/>
      <c r="G31" s="1561"/>
      <c r="H31" s="1561"/>
      <c r="I31" s="1166"/>
      <c r="J31" s="1167"/>
      <c r="K31" s="1168"/>
      <c r="L31" s="1172"/>
      <c r="M31" s="1173"/>
      <c r="N31" s="1174"/>
      <c r="O31" s="345"/>
      <c r="P31" s="345"/>
      <c r="Q31" s="353"/>
      <c r="R31" s="354"/>
      <c r="S31" s="191"/>
      <c r="T31" s="191"/>
      <c r="U31" s="249"/>
      <c r="V31" s="249"/>
      <c r="W31" s="185">
        <f t="shared" si="0"/>
        <v>0</v>
      </c>
      <c r="Y31" s="190"/>
      <c r="Z31" s="190"/>
      <c r="AA31" s="190"/>
      <c r="AB31" s="190"/>
      <c r="AC31" s="190"/>
      <c r="AD31" s="190"/>
      <c r="AE31" s="190"/>
      <c r="AF31" s="191"/>
      <c r="AG31" s="191"/>
      <c r="AH31" s="191"/>
    </row>
    <row r="32" spans="1:34" s="18" customFormat="1" ht="27" customHeight="1" thickBot="1" x14ac:dyDescent="0.25">
      <c r="A32" s="191"/>
      <c r="B32" s="352"/>
      <c r="C32" s="345"/>
      <c r="D32" s="1588" t="s">
        <v>1473</v>
      </c>
      <c r="E32" s="1589"/>
      <c r="F32" s="1589"/>
      <c r="G32" s="1589"/>
      <c r="H32" s="1589"/>
      <c r="I32" s="358"/>
      <c r="J32" s="363"/>
      <c r="K32" s="1138"/>
      <c r="L32" s="1117"/>
      <c r="M32" s="1112"/>
      <c r="N32" s="1118"/>
      <c r="O32" s="345"/>
      <c r="P32" s="345"/>
      <c r="Q32" s="353"/>
      <c r="R32" s="354"/>
      <c r="S32" s="191"/>
      <c r="T32" s="191"/>
      <c r="U32" s="207"/>
      <c r="V32" s="249"/>
      <c r="W32" s="185">
        <f>IF(U32="x",#REF!,0)</f>
        <v>0</v>
      </c>
      <c r="Y32" s="190"/>
      <c r="Z32" s="190"/>
      <c r="AA32" s="190"/>
      <c r="AB32" s="190"/>
      <c r="AC32" s="190"/>
      <c r="AD32" s="190"/>
      <c r="AE32" s="190"/>
      <c r="AF32" s="191"/>
      <c r="AG32" s="191"/>
      <c r="AH32" s="191"/>
    </row>
    <row r="33" spans="1:34" s="18" customFormat="1" ht="37.5" customHeight="1" thickBot="1" x14ac:dyDescent="0.25">
      <c r="A33" s="191"/>
      <c r="B33" s="352"/>
      <c r="C33" s="353"/>
      <c r="D33" s="1538" t="s">
        <v>1179</v>
      </c>
      <c r="E33" s="1539"/>
      <c r="F33" s="1539"/>
      <c r="G33" s="1539"/>
      <c r="H33" s="1539"/>
      <c r="I33" s="1539"/>
      <c r="J33" s="1540"/>
      <c r="K33" s="361">
        <f>SUM(K26:K32)</f>
        <v>0</v>
      </c>
      <c r="L33" s="1550" t="s">
        <v>1338</v>
      </c>
      <c r="M33" s="1551"/>
      <c r="N33" s="1113">
        <f>N26+N27+N28+N29+N31+N32</f>
        <v>0</v>
      </c>
      <c r="O33" s="353"/>
      <c r="P33" s="353"/>
      <c r="Q33" s="353"/>
      <c r="R33" s="354"/>
      <c r="S33" s="191"/>
      <c r="T33" s="191"/>
      <c r="U33" s="207"/>
      <c r="V33" s="207"/>
      <c r="W33" s="207"/>
      <c r="Y33" s="190"/>
      <c r="Z33" s="190"/>
      <c r="AA33" s="190"/>
      <c r="AB33" s="190"/>
      <c r="AC33" s="190"/>
      <c r="AD33" s="190"/>
      <c r="AE33" s="190"/>
      <c r="AF33" s="191"/>
      <c r="AG33" s="191"/>
      <c r="AH33" s="191"/>
    </row>
    <row r="34" spans="1:34" s="18" customFormat="1" ht="27" customHeight="1" x14ac:dyDescent="0.2">
      <c r="A34" s="191"/>
      <c r="B34" s="352"/>
      <c r="C34" s="353"/>
      <c r="D34" s="353"/>
      <c r="E34" s="353"/>
      <c r="F34" s="353"/>
      <c r="G34" s="353"/>
      <c r="H34" s="353"/>
      <c r="I34" s="353"/>
      <c r="J34" s="353"/>
      <c r="K34" s="353"/>
      <c r="L34" s="353"/>
      <c r="M34" s="353"/>
      <c r="N34" s="353"/>
      <c r="O34" s="353"/>
      <c r="P34" s="353"/>
      <c r="Q34" s="353"/>
      <c r="R34" s="354"/>
      <c r="S34" s="191"/>
      <c r="T34" s="191"/>
      <c r="U34" s="207"/>
      <c r="V34" s="207"/>
      <c r="Y34" s="190"/>
      <c r="Z34" s="190"/>
      <c r="AA34" s="190"/>
      <c r="AB34" s="190"/>
      <c r="AC34" s="190"/>
      <c r="AD34" s="190"/>
      <c r="AE34" s="190"/>
      <c r="AF34" s="191"/>
      <c r="AG34" s="191"/>
      <c r="AH34" s="191"/>
    </row>
    <row r="35" spans="1:34" s="4" customFormat="1" ht="44.25" customHeight="1" x14ac:dyDescent="0.2">
      <c r="A35" s="190"/>
      <c r="B35" s="1569" t="s">
        <v>1136</v>
      </c>
      <c r="C35" s="1570"/>
      <c r="D35" s="1570"/>
      <c r="E35" s="1570"/>
      <c r="F35" s="1570"/>
      <c r="G35" s="1570"/>
      <c r="H35" s="1570"/>
      <c r="I35" s="1570"/>
      <c r="J35" s="1570"/>
      <c r="K35" s="1570"/>
      <c r="L35" s="1570"/>
      <c r="M35" s="1570"/>
      <c r="N35" s="1570"/>
      <c r="O35" s="1570"/>
      <c r="P35" s="1570"/>
      <c r="Q35" s="1570"/>
      <c r="R35" s="1571"/>
      <c r="S35" s="190"/>
      <c r="T35" s="190"/>
      <c r="U35" s="190"/>
      <c r="Y35" s="190"/>
      <c r="Z35" s="190"/>
      <c r="AA35" s="190"/>
      <c r="AB35" s="190"/>
      <c r="AC35" s="190"/>
      <c r="AD35" s="190"/>
      <c r="AE35" s="190"/>
      <c r="AF35" s="191"/>
      <c r="AG35" s="191"/>
      <c r="AH35" s="191"/>
    </row>
    <row r="36" spans="1:34" s="18" customFormat="1" ht="54.75" customHeight="1" x14ac:dyDescent="0.2">
      <c r="A36" s="191"/>
      <c r="B36" s="1582"/>
      <c r="C36" s="1583"/>
      <c r="D36" s="1583"/>
      <c r="E36" s="1583"/>
      <c r="F36" s="1583"/>
      <c r="G36" s="1583"/>
      <c r="H36" s="1583"/>
      <c r="I36" s="1583"/>
      <c r="J36" s="1583"/>
      <c r="K36" s="1583"/>
      <c r="L36" s="1583"/>
      <c r="M36" s="1583"/>
      <c r="N36" s="1583"/>
      <c r="O36" s="1583"/>
      <c r="P36" s="1583"/>
      <c r="Q36" s="1583"/>
      <c r="R36" s="1584"/>
      <c r="S36" s="191"/>
      <c r="T36" s="191"/>
      <c r="U36" s="191"/>
      <c r="Y36" s="190"/>
      <c r="Z36" s="190"/>
      <c r="AA36" s="190"/>
      <c r="AB36" s="190"/>
      <c r="AC36" s="190"/>
      <c r="AD36" s="190"/>
      <c r="AE36" s="190"/>
      <c r="AF36" s="191"/>
      <c r="AG36" s="191"/>
      <c r="AH36" s="191"/>
    </row>
    <row r="37" spans="1:34" s="4" customFormat="1" ht="44.25" customHeight="1" x14ac:dyDescent="0.2">
      <c r="A37" s="190"/>
      <c r="B37" s="1569" t="s">
        <v>176</v>
      </c>
      <c r="C37" s="1570"/>
      <c r="D37" s="1570"/>
      <c r="E37" s="1570"/>
      <c r="F37" s="1570"/>
      <c r="G37" s="1570"/>
      <c r="H37" s="1570"/>
      <c r="I37" s="1570"/>
      <c r="J37" s="1570"/>
      <c r="K37" s="1570"/>
      <c r="L37" s="1570"/>
      <c r="M37" s="1570"/>
      <c r="N37" s="1570"/>
      <c r="O37" s="1570"/>
      <c r="P37" s="1570"/>
      <c r="Q37" s="1570"/>
      <c r="R37" s="1571"/>
      <c r="S37" s="190"/>
      <c r="T37" s="190"/>
      <c r="U37" s="190"/>
      <c r="Y37" s="190"/>
      <c r="Z37" s="190"/>
      <c r="AA37" s="190"/>
      <c r="AB37" s="190"/>
      <c r="AC37" s="190"/>
      <c r="AD37" s="190"/>
      <c r="AE37" s="190"/>
      <c r="AF37" s="191"/>
      <c r="AG37" s="191"/>
      <c r="AH37" s="191"/>
    </row>
    <row r="38" spans="1:34" s="4" customFormat="1" ht="23.25" customHeight="1" x14ac:dyDescent="0.2">
      <c r="A38" s="190"/>
      <c r="B38" s="1572"/>
      <c r="C38" s="1573"/>
      <c r="D38" s="1573"/>
      <c r="E38" s="1573"/>
      <c r="F38" s="1573"/>
      <c r="G38" s="1573"/>
      <c r="H38" s="1573"/>
      <c r="I38" s="1573"/>
      <c r="J38" s="1573"/>
      <c r="K38" s="1573"/>
      <c r="L38" s="1573"/>
      <c r="M38" s="1573"/>
      <c r="N38" s="1573"/>
      <c r="O38" s="1573"/>
      <c r="P38" s="1573"/>
      <c r="Q38" s="1573"/>
      <c r="R38" s="1574"/>
      <c r="S38" s="190"/>
      <c r="T38" s="190"/>
      <c r="U38" s="190"/>
      <c r="Y38" s="190"/>
      <c r="Z38" s="190"/>
      <c r="AA38" s="190"/>
      <c r="AB38" s="190"/>
      <c r="AC38" s="190"/>
      <c r="AD38" s="190"/>
      <c r="AE38" s="190"/>
      <c r="AF38" s="191"/>
      <c r="AG38" s="191"/>
      <c r="AH38" s="191"/>
    </row>
    <row r="39" spans="1:34" s="18" customFormat="1" ht="13.5" hidden="1" customHeight="1" x14ac:dyDescent="0.2">
      <c r="A39" s="191"/>
      <c r="B39" s="1568"/>
      <c r="C39" s="1566"/>
      <c r="D39" s="1566"/>
      <c r="E39" s="1566"/>
      <c r="F39" s="1566"/>
      <c r="G39" s="1566"/>
      <c r="H39" s="1566"/>
      <c r="I39" s="1566"/>
      <c r="J39" s="1566"/>
      <c r="K39" s="1566"/>
      <c r="L39" s="1566"/>
      <c r="M39" s="1566"/>
      <c r="N39" s="1566"/>
      <c r="O39" s="1566"/>
      <c r="P39" s="1566"/>
      <c r="Q39" s="1566"/>
      <c r="R39" s="1567"/>
      <c r="S39" s="191"/>
      <c r="T39" s="191"/>
      <c r="U39" s="191"/>
      <c r="Y39" s="190"/>
      <c r="Z39" s="190"/>
      <c r="AA39" s="190"/>
      <c r="AB39" s="190"/>
      <c r="AC39" s="190"/>
      <c r="AD39" s="190"/>
      <c r="AE39" s="190"/>
      <c r="AF39" s="191"/>
      <c r="AG39" s="191"/>
      <c r="AH39" s="191"/>
    </row>
    <row r="40" spans="1:34" s="18" customFormat="1" ht="13.5" hidden="1" customHeight="1" x14ac:dyDescent="0.2">
      <c r="A40" s="191"/>
      <c r="B40" s="1568"/>
      <c r="C40" s="1566"/>
      <c r="D40" s="1566"/>
      <c r="E40" s="1566"/>
      <c r="F40" s="1566"/>
      <c r="G40" s="1566"/>
      <c r="H40" s="1566"/>
      <c r="I40" s="1566"/>
      <c r="J40" s="1566"/>
      <c r="K40" s="1566"/>
      <c r="L40" s="1566"/>
      <c r="M40" s="1566"/>
      <c r="N40" s="1566"/>
      <c r="O40" s="1566"/>
      <c r="P40" s="1566"/>
      <c r="Q40" s="1566"/>
      <c r="R40" s="1567"/>
      <c r="S40" s="191"/>
      <c r="T40" s="191"/>
      <c r="U40" s="191"/>
      <c r="Y40" s="190"/>
      <c r="Z40" s="190"/>
      <c r="AA40" s="190"/>
      <c r="AB40" s="190"/>
      <c r="AC40" s="190"/>
      <c r="AD40" s="190"/>
      <c r="AE40" s="190"/>
      <c r="AF40" s="191"/>
      <c r="AG40" s="191"/>
      <c r="AH40" s="191"/>
    </row>
    <row r="41" spans="1:34" s="18" customFormat="1" ht="13.5" hidden="1" customHeight="1" x14ac:dyDescent="0.2">
      <c r="A41" s="191"/>
      <c r="B41" s="1568"/>
      <c r="C41" s="1566"/>
      <c r="D41" s="1566"/>
      <c r="E41" s="1566"/>
      <c r="F41" s="1566"/>
      <c r="G41" s="1566"/>
      <c r="H41" s="1566"/>
      <c r="I41" s="1566"/>
      <c r="J41" s="1566"/>
      <c r="K41" s="1566"/>
      <c r="L41" s="1566"/>
      <c r="M41" s="1566"/>
      <c r="N41" s="1566"/>
      <c r="O41" s="1566"/>
      <c r="P41" s="1566"/>
      <c r="Q41" s="1566"/>
      <c r="R41" s="1567"/>
      <c r="S41" s="191"/>
      <c r="T41" s="191"/>
      <c r="U41" s="191"/>
      <c r="Y41" s="190"/>
      <c r="Z41" s="190"/>
      <c r="AA41" s="190"/>
      <c r="AB41" s="190"/>
      <c r="AC41" s="190"/>
      <c r="AD41" s="190"/>
      <c r="AE41" s="190"/>
      <c r="AF41" s="191"/>
      <c r="AG41" s="191"/>
      <c r="AH41" s="191"/>
    </row>
    <row r="42" spans="1:34" s="18" customFormat="1" ht="13.5" hidden="1" customHeight="1" x14ac:dyDescent="0.2">
      <c r="A42" s="191"/>
      <c r="B42" s="1568"/>
      <c r="C42" s="1566"/>
      <c r="D42" s="1566"/>
      <c r="E42" s="1566"/>
      <c r="F42" s="1566"/>
      <c r="G42" s="1566"/>
      <c r="H42" s="1566"/>
      <c r="I42" s="1566"/>
      <c r="J42" s="1566"/>
      <c r="K42" s="1566"/>
      <c r="L42" s="1566"/>
      <c r="M42" s="1566"/>
      <c r="N42" s="1566"/>
      <c r="O42" s="1566"/>
      <c r="P42" s="1566"/>
      <c r="Q42" s="1566"/>
      <c r="R42" s="1567"/>
      <c r="S42" s="191"/>
      <c r="T42" s="191"/>
      <c r="U42" s="191"/>
      <c r="Y42" s="190"/>
      <c r="Z42" s="190"/>
      <c r="AA42" s="190"/>
      <c r="AB42" s="190"/>
      <c r="AC42" s="190"/>
      <c r="AD42" s="190"/>
      <c r="AE42" s="190"/>
      <c r="AF42" s="191"/>
      <c r="AG42" s="191"/>
      <c r="AH42" s="191"/>
    </row>
    <row r="43" spans="1:34" s="18" customFormat="1" ht="13.5" hidden="1" customHeight="1" x14ac:dyDescent="0.2">
      <c r="A43" s="191"/>
      <c r="B43" s="1568"/>
      <c r="C43" s="1566"/>
      <c r="D43" s="1566"/>
      <c r="E43" s="1566"/>
      <c r="F43" s="1566"/>
      <c r="G43" s="1566"/>
      <c r="H43" s="1566"/>
      <c r="I43" s="1566"/>
      <c r="J43" s="1566"/>
      <c r="K43" s="1566"/>
      <c r="L43" s="1566"/>
      <c r="M43" s="1566"/>
      <c r="N43" s="1566"/>
      <c r="O43" s="1566"/>
      <c r="P43" s="1566"/>
      <c r="Q43" s="1566"/>
      <c r="R43" s="1567"/>
      <c r="S43" s="191"/>
      <c r="T43" s="191"/>
      <c r="U43" s="191"/>
      <c r="Y43" s="190"/>
      <c r="Z43" s="190"/>
      <c r="AA43" s="190"/>
      <c r="AB43" s="190"/>
      <c r="AC43" s="190"/>
      <c r="AD43" s="190"/>
      <c r="AE43" s="190"/>
      <c r="AF43" s="191"/>
      <c r="AG43" s="191"/>
      <c r="AH43" s="191"/>
    </row>
    <row r="44" spans="1:34" s="18" customFormat="1" ht="13.5" hidden="1" customHeight="1" x14ac:dyDescent="0.2">
      <c r="A44" s="191"/>
      <c r="B44" s="1568"/>
      <c r="C44" s="1566"/>
      <c r="D44" s="1566"/>
      <c r="E44" s="1566"/>
      <c r="F44" s="1566"/>
      <c r="G44" s="1566"/>
      <c r="H44" s="1566"/>
      <c r="I44" s="1566"/>
      <c r="J44" s="1566"/>
      <c r="K44" s="1566"/>
      <c r="L44" s="1566"/>
      <c r="M44" s="1566"/>
      <c r="N44" s="1566"/>
      <c r="O44" s="1566"/>
      <c r="P44" s="1566"/>
      <c r="Q44" s="1566"/>
      <c r="R44" s="1567"/>
      <c r="S44" s="191"/>
      <c r="T44" s="191"/>
      <c r="U44" s="191"/>
      <c r="V44" s="191"/>
      <c r="Y44" s="190"/>
      <c r="Z44" s="190"/>
      <c r="AA44" s="190"/>
      <c r="AB44" s="190"/>
      <c r="AC44" s="190"/>
      <c r="AD44" s="190"/>
      <c r="AE44" s="190"/>
      <c r="AF44" s="191"/>
      <c r="AG44" s="191"/>
      <c r="AH44" s="191"/>
    </row>
    <row r="45" spans="1:34" s="18" customFormat="1" ht="13.5" hidden="1" customHeight="1" x14ac:dyDescent="0.2">
      <c r="A45" s="191"/>
      <c r="B45" s="1568"/>
      <c r="C45" s="1566"/>
      <c r="D45" s="1566"/>
      <c r="E45" s="1566"/>
      <c r="F45" s="1566"/>
      <c r="G45" s="1566"/>
      <c r="H45" s="1566"/>
      <c r="I45" s="1566"/>
      <c r="J45" s="1566"/>
      <c r="K45" s="1566"/>
      <c r="L45" s="1566"/>
      <c r="M45" s="1566"/>
      <c r="N45" s="1566"/>
      <c r="O45" s="1566"/>
      <c r="P45" s="1566"/>
      <c r="Q45" s="1566"/>
      <c r="R45" s="1567"/>
      <c r="S45" s="191"/>
      <c r="T45" s="191"/>
      <c r="U45" s="191"/>
      <c r="V45" s="191"/>
      <c r="Y45" s="190"/>
      <c r="Z45" s="190"/>
      <c r="AA45" s="190"/>
      <c r="AB45" s="190"/>
      <c r="AC45" s="190"/>
      <c r="AD45" s="190"/>
      <c r="AE45" s="190"/>
      <c r="AF45" s="191"/>
      <c r="AG45" s="191"/>
      <c r="AH45" s="191"/>
    </row>
    <row r="46" spans="1:34" s="18" customFormat="1" ht="13.5" hidden="1" customHeight="1" x14ac:dyDescent="0.2">
      <c r="A46" s="191"/>
      <c r="B46" s="1568"/>
      <c r="C46" s="1566"/>
      <c r="D46" s="1566"/>
      <c r="E46" s="1566"/>
      <c r="F46" s="1566"/>
      <c r="G46" s="1566"/>
      <c r="H46" s="1566"/>
      <c r="I46" s="1566"/>
      <c r="J46" s="1566"/>
      <c r="K46" s="1566"/>
      <c r="L46" s="1566"/>
      <c r="M46" s="1566"/>
      <c r="N46" s="1566"/>
      <c r="O46" s="1566"/>
      <c r="P46" s="1566"/>
      <c r="Q46" s="1566"/>
      <c r="R46" s="1567"/>
      <c r="S46" s="191"/>
      <c r="T46" s="191"/>
      <c r="U46" s="191"/>
      <c r="V46" s="191"/>
      <c r="Y46" s="190"/>
      <c r="Z46" s="190"/>
      <c r="AA46" s="190"/>
      <c r="AB46" s="190"/>
      <c r="AC46" s="190"/>
      <c r="AD46" s="190"/>
      <c r="AE46" s="190"/>
      <c r="AF46" s="191"/>
      <c r="AG46" s="191"/>
      <c r="AH46" s="191"/>
    </row>
    <row r="47" spans="1:34" s="18" customFormat="1" ht="13.5" hidden="1" customHeight="1" x14ac:dyDescent="0.2">
      <c r="A47" s="191"/>
      <c r="B47" s="1568"/>
      <c r="C47" s="1566"/>
      <c r="D47" s="1566"/>
      <c r="E47" s="1566"/>
      <c r="F47" s="1566"/>
      <c r="G47" s="1566"/>
      <c r="H47" s="1566"/>
      <c r="I47" s="1566"/>
      <c r="J47" s="1566"/>
      <c r="K47" s="1566"/>
      <c r="L47" s="1566"/>
      <c r="M47" s="1566"/>
      <c r="N47" s="1566"/>
      <c r="O47" s="1566"/>
      <c r="P47" s="1566"/>
      <c r="Q47" s="1566"/>
      <c r="R47" s="1567"/>
      <c r="S47" s="191"/>
      <c r="T47" s="191"/>
      <c r="U47" s="191"/>
      <c r="V47" s="191"/>
      <c r="Y47" s="190"/>
      <c r="Z47" s="190"/>
      <c r="AA47" s="190"/>
      <c r="AB47" s="190"/>
      <c r="AC47" s="190"/>
      <c r="AD47" s="190"/>
      <c r="AE47" s="190"/>
      <c r="AF47" s="191"/>
      <c r="AG47" s="191"/>
      <c r="AH47" s="191"/>
    </row>
    <row r="48" spans="1:34" s="18" customFormat="1" ht="13.5" hidden="1" customHeight="1" x14ac:dyDescent="0.2">
      <c r="A48" s="191"/>
      <c r="B48" s="1568"/>
      <c r="C48" s="1566"/>
      <c r="D48" s="1566"/>
      <c r="E48" s="1566"/>
      <c r="F48" s="1566"/>
      <c r="G48" s="1566"/>
      <c r="H48" s="1566"/>
      <c r="I48" s="1566"/>
      <c r="J48" s="1566"/>
      <c r="K48" s="1566"/>
      <c r="L48" s="1566"/>
      <c r="M48" s="1566"/>
      <c r="N48" s="1566"/>
      <c r="O48" s="1566"/>
      <c r="P48" s="1566"/>
      <c r="Q48" s="1566"/>
      <c r="R48" s="1567"/>
      <c r="S48" s="191"/>
      <c r="T48" s="191"/>
      <c r="U48" s="191"/>
      <c r="V48" s="191"/>
      <c r="Y48" s="190"/>
      <c r="Z48" s="190"/>
      <c r="AA48" s="190"/>
      <c r="AB48" s="190"/>
      <c r="AC48" s="190"/>
      <c r="AD48" s="190"/>
      <c r="AE48" s="190"/>
      <c r="AF48" s="191"/>
      <c r="AG48" s="191"/>
      <c r="AH48" s="191"/>
    </row>
    <row r="49" spans="1:34" s="18" customFormat="1" ht="13.5" hidden="1" customHeight="1" x14ac:dyDescent="0.2">
      <c r="A49" s="191"/>
      <c r="B49" s="1568"/>
      <c r="C49" s="1566"/>
      <c r="D49" s="1566"/>
      <c r="E49" s="1566"/>
      <c r="F49" s="1566"/>
      <c r="G49" s="1566"/>
      <c r="H49" s="1566"/>
      <c r="I49" s="1566"/>
      <c r="J49" s="1566"/>
      <c r="K49" s="1566"/>
      <c r="L49" s="1566"/>
      <c r="M49" s="1566"/>
      <c r="N49" s="1566"/>
      <c r="O49" s="1566"/>
      <c r="P49" s="1566"/>
      <c r="Q49" s="1566"/>
      <c r="R49" s="1567"/>
      <c r="S49" s="191"/>
      <c r="T49" s="191"/>
      <c r="U49" s="191"/>
      <c r="V49" s="191"/>
      <c r="Y49" s="190"/>
      <c r="Z49" s="190"/>
      <c r="AA49" s="190"/>
      <c r="AB49" s="190"/>
      <c r="AC49" s="190"/>
      <c r="AD49" s="190"/>
      <c r="AE49" s="190"/>
      <c r="AF49" s="191"/>
      <c r="AG49" s="191"/>
      <c r="AH49" s="191"/>
    </row>
    <row r="50" spans="1:34" s="18" customFormat="1" ht="13.5" hidden="1" customHeight="1" x14ac:dyDescent="0.2">
      <c r="A50" s="191"/>
      <c r="B50" s="1568"/>
      <c r="C50" s="1566"/>
      <c r="D50" s="1566"/>
      <c r="E50" s="1566"/>
      <c r="F50" s="1566"/>
      <c r="G50" s="1566"/>
      <c r="H50" s="1566"/>
      <c r="I50" s="1566"/>
      <c r="J50" s="1566"/>
      <c r="K50" s="1566"/>
      <c r="L50" s="1566"/>
      <c r="M50" s="1566"/>
      <c r="N50" s="1566"/>
      <c r="O50" s="1566"/>
      <c r="P50" s="1566"/>
      <c r="Q50" s="1566"/>
      <c r="R50" s="1567"/>
      <c r="S50" s="191"/>
      <c r="T50" s="191"/>
      <c r="U50" s="191"/>
      <c r="V50" s="191"/>
      <c r="Y50" s="190"/>
      <c r="Z50" s="190"/>
      <c r="AA50" s="190"/>
      <c r="AB50" s="190"/>
      <c r="AC50" s="190"/>
      <c r="AD50" s="190"/>
      <c r="AE50" s="190"/>
      <c r="AF50" s="191"/>
      <c r="AG50" s="191"/>
      <c r="AH50" s="191"/>
    </row>
    <row r="51" spans="1:34" s="18" customFormat="1" ht="13.5" hidden="1" customHeight="1" x14ac:dyDescent="0.2">
      <c r="A51" s="191"/>
      <c r="B51" s="1568">
        <f>COUNTIF(V26:V29,"x")</f>
        <v>0</v>
      </c>
      <c r="C51" s="1566"/>
      <c r="D51" s="1566"/>
      <c r="E51" s="1566"/>
      <c r="F51" s="1566"/>
      <c r="G51" s="1566"/>
      <c r="H51" s="1566"/>
      <c r="I51" s="1566"/>
      <c r="J51" s="1566"/>
      <c r="K51" s="1566"/>
      <c r="L51" s="1566"/>
      <c r="M51" s="1566"/>
      <c r="N51" s="1566"/>
      <c r="O51" s="1566"/>
      <c r="P51" s="1566"/>
      <c r="Q51" s="1566"/>
      <c r="R51" s="1567"/>
      <c r="S51" s="191"/>
      <c r="T51" s="191"/>
      <c r="U51" s="191"/>
      <c r="V51" s="191"/>
      <c r="Y51" s="190"/>
      <c r="Z51" s="190"/>
      <c r="AA51" s="190"/>
      <c r="AB51" s="190"/>
      <c r="AC51" s="190"/>
      <c r="AD51" s="190"/>
      <c r="AE51" s="190"/>
      <c r="AF51" s="191"/>
      <c r="AG51" s="191"/>
      <c r="AH51" s="191"/>
    </row>
    <row r="52" spans="1:34" s="18" customFormat="1" ht="13.5" hidden="1" customHeight="1" x14ac:dyDescent="0.2">
      <c r="A52" s="191"/>
      <c r="B52" s="1568"/>
      <c r="C52" s="1566"/>
      <c r="D52" s="1566"/>
      <c r="E52" s="1566"/>
      <c r="F52" s="1566"/>
      <c r="G52" s="1566"/>
      <c r="H52" s="1566"/>
      <c r="I52" s="1566"/>
      <c r="J52" s="1566"/>
      <c r="K52" s="1566"/>
      <c r="L52" s="1566"/>
      <c r="M52" s="1566"/>
      <c r="N52" s="1566"/>
      <c r="O52" s="1566"/>
      <c r="P52" s="1566"/>
      <c r="Q52" s="1566"/>
      <c r="R52" s="1567"/>
      <c r="S52" s="191"/>
      <c r="T52" s="191"/>
      <c r="U52" s="191"/>
      <c r="V52" s="191"/>
      <c r="Y52" s="190"/>
      <c r="Z52" s="190"/>
      <c r="AA52" s="190"/>
      <c r="AB52" s="190"/>
      <c r="AC52" s="190"/>
      <c r="AD52" s="190"/>
      <c r="AE52" s="190"/>
      <c r="AF52" s="191"/>
      <c r="AG52" s="191"/>
      <c r="AH52" s="191"/>
    </row>
    <row r="53" spans="1:34" s="18" customFormat="1" ht="13.5" hidden="1" customHeight="1" x14ac:dyDescent="0.2">
      <c r="A53" s="191"/>
      <c r="B53" s="1568"/>
      <c r="C53" s="1566"/>
      <c r="D53" s="1566"/>
      <c r="E53" s="1566"/>
      <c r="F53" s="1566"/>
      <c r="G53" s="1566"/>
      <c r="H53" s="1566"/>
      <c r="I53" s="1566"/>
      <c r="J53" s="1566"/>
      <c r="K53" s="1566"/>
      <c r="L53" s="1566"/>
      <c r="M53" s="1566"/>
      <c r="N53" s="1566"/>
      <c r="O53" s="1566"/>
      <c r="P53" s="1566"/>
      <c r="Q53" s="1566"/>
      <c r="R53" s="1567"/>
      <c r="S53" s="191"/>
      <c r="T53" s="191"/>
      <c r="U53" s="191"/>
      <c r="V53" s="191"/>
      <c r="Y53" s="190"/>
      <c r="Z53" s="190"/>
      <c r="AA53" s="190"/>
      <c r="AB53" s="190"/>
      <c r="AC53" s="190"/>
      <c r="AD53" s="190"/>
      <c r="AE53" s="190"/>
      <c r="AF53" s="191"/>
      <c r="AG53" s="191"/>
      <c r="AH53" s="191"/>
    </row>
    <row r="54" spans="1:34" s="18" customFormat="1" ht="13.5" hidden="1" customHeight="1" x14ac:dyDescent="0.2">
      <c r="A54" s="191"/>
      <c r="B54" s="1568"/>
      <c r="C54" s="1566"/>
      <c r="D54" s="1566"/>
      <c r="E54" s="1566"/>
      <c r="F54" s="1566"/>
      <c r="G54" s="1566"/>
      <c r="H54" s="1566"/>
      <c r="I54" s="1566"/>
      <c r="J54" s="1566"/>
      <c r="K54" s="1566"/>
      <c r="L54" s="1566"/>
      <c r="M54" s="1566"/>
      <c r="N54" s="1566"/>
      <c r="O54" s="1566"/>
      <c r="P54" s="1566"/>
      <c r="Q54" s="1566"/>
      <c r="R54" s="1567"/>
      <c r="S54" s="191"/>
      <c r="T54" s="191"/>
      <c r="U54" s="191"/>
      <c r="V54" s="191"/>
      <c r="Y54" s="190"/>
      <c r="Z54" s="190"/>
      <c r="AA54" s="190"/>
      <c r="AB54" s="190"/>
      <c r="AC54" s="190"/>
      <c r="AD54" s="190"/>
      <c r="AE54" s="190"/>
      <c r="AF54" s="191"/>
      <c r="AG54" s="191"/>
      <c r="AH54" s="191"/>
    </row>
    <row r="55" spans="1:34" s="18" customFormat="1" ht="13.5" hidden="1" customHeight="1" x14ac:dyDescent="0.2">
      <c r="A55" s="191"/>
      <c r="B55" s="1568"/>
      <c r="C55" s="1566"/>
      <c r="D55" s="1566"/>
      <c r="E55" s="1566"/>
      <c r="F55" s="1566"/>
      <c r="G55" s="1566"/>
      <c r="H55" s="1566"/>
      <c r="I55" s="1566"/>
      <c r="J55" s="1566"/>
      <c r="K55" s="1566"/>
      <c r="L55" s="1566"/>
      <c r="M55" s="1566"/>
      <c r="N55" s="1566"/>
      <c r="O55" s="1566"/>
      <c r="P55" s="1566"/>
      <c r="Q55" s="1566"/>
      <c r="R55" s="1567"/>
      <c r="S55" s="191"/>
      <c r="T55" s="191"/>
      <c r="U55" s="191"/>
      <c r="V55" s="191"/>
      <c r="Y55" s="190"/>
      <c r="Z55" s="190"/>
      <c r="AA55" s="190"/>
      <c r="AB55" s="190"/>
      <c r="AC55" s="190"/>
      <c r="AD55" s="190"/>
      <c r="AE55" s="190"/>
      <c r="AF55" s="191"/>
      <c r="AG55" s="191"/>
      <c r="AH55" s="191"/>
    </row>
    <row r="56" spans="1:34" s="18" customFormat="1" ht="13.5" hidden="1" customHeight="1" x14ac:dyDescent="0.2">
      <c r="A56" s="191"/>
      <c r="B56" s="1568"/>
      <c r="C56" s="1566"/>
      <c r="D56" s="1566"/>
      <c r="E56" s="1566"/>
      <c r="F56" s="1566"/>
      <c r="G56" s="1566"/>
      <c r="H56" s="1566"/>
      <c r="I56" s="1566"/>
      <c r="J56" s="1566"/>
      <c r="K56" s="1566"/>
      <c r="L56" s="1566"/>
      <c r="M56" s="1566"/>
      <c r="N56" s="1566"/>
      <c r="O56" s="1566"/>
      <c r="P56" s="1566"/>
      <c r="Q56" s="1566"/>
      <c r="R56" s="1567"/>
      <c r="S56" s="191"/>
      <c r="T56" s="191"/>
      <c r="U56" s="191"/>
      <c r="V56" s="191"/>
      <c r="Y56" s="190"/>
      <c r="Z56" s="190"/>
      <c r="AA56" s="190"/>
      <c r="AB56" s="190"/>
      <c r="AC56" s="190"/>
      <c r="AD56" s="190"/>
      <c r="AE56" s="190"/>
      <c r="AF56" s="191"/>
      <c r="AG56" s="191"/>
      <c r="AH56" s="191"/>
    </row>
    <row r="57" spans="1:34" s="18" customFormat="1" ht="13.5" hidden="1" customHeight="1" x14ac:dyDescent="0.2">
      <c r="A57" s="191"/>
      <c r="B57" s="1568"/>
      <c r="C57" s="1566"/>
      <c r="D57" s="1566"/>
      <c r="E57" s="1566"/>
      <c r="F57" s="1566"/>
      <c r="G57" s="1566"/>
      <c r="H57" s="1566"/>
      <c r="I57" s="1566"/>
      <c r="J57" s="1566"/>
      <c r="K57" s="1566"/>
      <c r="L57" s="1566"/>
      <c r="M57" s="1566"/>
      <c r="N57" s="1566"/>
      <c r="O57" s="1566"/>
      <c r="P57" s="1566"/>
      <c r="Q57" s="1566"/>
      <c r="R57" s="1567"/>
      <c r="S57" s="191"/>
      <c r="T57" s="191"/>
      <c r="U57" s="191"/>
      <c r="V57" s="191"/>
      <c r="Y57" s="190"/>
      <c r="Z57" s="190"/>
      <c r="AA57" s="190"/>
      <c r="AB57" s="190"/>
      <c r="AC57" s="190"/>
      <c r="AD57" s="190"/>
      <c r="AE57" s="190"/>
      <c r="AF57" s="191"/>
      <c r="AG57" s="191"/>
      <c r="AH57" s="191"/>
    </row>
    <row r="58" spans="1:34" s="18" customFormat="1" ht="13.5" hidden="1" customHeight="1" x14ac:dyDescent="0.2">
      <c r="A58" s="191"/>
      <c r="B58" s="1568"/>
      <c r="C58" s="1566"/>
      <c r="D58" s="1566"/>
      <c r="E58" s="1566"/>
      <c r="F58" s="1566"/>
      <c r="G58" s="1566"/>
      <c r="H58" s="1566"/>
      <c r="I58" s="1566"/>
      <c r="J58" s="1566"/>
      <c r="K58" s="1566"/>
      <c r="L58" s="1566"/>
      <c r="M58" s="1566"/>
      <c r="N58" s="1566"/>
      <c r="O58" s="1566"/>
      <c r="P58" s="1566"/>
      <c r="Q58" s="1566"/>
      <c r="R58" s="1567"/>
      <c r="S58" s="191"/>
      <c r="T58" s="191"/>
      <c r="U58" s="191"/>
      <c r="V58" s="191"/>
      <c r="Y58" s="190"/>
      <c r="Z58" s="190"/>
      <c r="AA58" s="190"/>
      <c r="AB58" s="190"/>
      <c r="AC58" s="190"/>
      <c r="AD58" s="190"/>
      <c r="AE58" s="190"/>
      <c r="AF58" s="191"/>
      <c r="AG58" s="191"/>
      <c r="AH58" s="191"/>
    </row>
    <row r="59" spans="1:34" s="18" customFormat="1" ht="13.5" hidden="1" customHeight="1" x14ac:dyDescent="0.2">
      <c r="A59" s="191"/>
      <c r="B59" s="1568"/>
      <c r="C59" s="1566"/>
      <c r="D59" s="1566"/>
      <c r="E59" s="1566"/>
      <c r="F59" s="1566"/>
      <c r="G59" s="1566"/>
      <c r="H59" s="1566"/>
      <c r="I59" s="1566"/>
      <c r="J59" s="1566"/>
      <c r="K59" s="1566"/>
      <c r="L59" s="1566"/>
      <c r="M59" s="1566"/>
      <c r="N59" s="1566"/>
      <c r="O59" s="1566"/>
      <c r="P59" s="1566"/>
      <c r="Q59" s="1566"/>
      <c r="R59" s="1567"/>
      <c r="S59" s="191"/>
      <c r="T59" s="191"/>
      <c r="U59" s="191"/>
      <c r="V59" s="191"/>
      <c r="Y59" s="190"/>
      <c r="Z59" s="190"/>
      <c r="AA59" s="190"/>
      <c r="AB59" s="190"/>
      <c r="AC59" s="190"/>
      <c r="AD59" s="190"/>
      <c r="AE59" s="190"/>
      <c r="AF59" s="191"/>
      <c r="AG59" s="191"/>
      <c r="AH59" s="191"/>
    </row>
    <row r="60" spans="1:34" s="18" customFormat="1" ht="13.5" hidden="1" customHeight="1" x14ac:dyDescent="0.2">
      <c r="A60" s="191"/>
      <c r="B60" s="1568"/>
      <c r="C60" s="1566"/>
      <c r="D60" s="1566"/>
      <c r="E60" s="1566"/>
      <c r="F60" s="1566"/>
      <c r="G60" s="1566"/>
      <c r="H60" s="1566"/>
      <c r="I60" s="1566"/>
      <c r="J60" s="1566"/>
      <c r="K60" s="1566"/>
      <c r="L60" s="1566"/>
      <c r="M60" s="1566"/>
      <c r="N60" s="1566"/>
      <c r="O60" s="1566"/>
      <c r="P60" s="1566"/>
      <c r="Q60" s="1566"/>
      <c r="R60" s="1567"/>
      <c r="S60" s="191"/>
      <c r="T60" s="191"/>
      <c r="U60" s="191"/>
      <c r="V60" s="191"/>
      <c r="Y60" s="190"/>
      <c r="Z60" s="190"/>
      <c r="AA60" s="190"/>
      <c r="AB60" s="190"/>
      <c r="AC60" s="190"/>
      <c r="AD60" s="190"/>
      <c r="AE60" s="190"/>
      <c r="AF60" s="191"/>
      <c r="AG60" s="191"/>
      <c r="AH60" s="191"/>
    </row>
    <row r="61" spans="1:34" s="18" customFormat="1" ht="13.5" hidden="1" customHeight="1" x14ac:dyDescent="0.2">
      <c r="A61" s="191"/>
      <c r="B61" s="1568"/>
      <c r="C61" s="1566"/>
      <c r="D61" s="1566"/>
      <c r="E61" s="1566"/>
      <c r="F61" s="1566"/>
      <c r="G61" s="1566"/>
      <c r="H61" s="1566"/>
      <c r="I61" s="1566"/>
      <c r="J61" s="1566"/>
      <c r="K61" s="1566"/>
      <c r="L61" s="1566"/>
      <c r="M61" s="1566"/>
      <c r="N61" s="1566"/>
      <c r="O61" s="1566"/>
      <c r="P61" s="1566"/>
      <c r="Q61" s="1566"/>
      <c r="R61" s="1567"/>
      <c r="S61" s="191"/>
      <c r="T61" s="191"/>
      <c r="U61" s="191"/>
      <c r="V61" s="191"/>
      <c r="Y61" s="190"/>
      <c r="Z61" s="190"/>
      <c r="AA61" s="190"/>
      <c r="AB61" s="190"/>
      <c r="AC61" s="190"/>
      <c r="AD61" s="190"/>
      <c r="AE61" s="190"/>
      <c r="AF61" s="191"/>
      <c r="AG61" s="191"/>
      <c r="AH61" s="191"/>
    </row>
    <row r="62" spans="1:34" s="18" customFormat="1" ht="13.5" hidden="1" customHeight="1" x14ac:dyDescent="0.2">
      <c r="A62" s="191"/>
      <c r="B62" s="1568"/>
      <c r="C62" s="1566"/>
      <c r="D62" s="1566"/>
      <c r="E62" s="1566"/>
      <c r="F62" s="1566"/>
      <c r="G62" s="1566"/>
      <c r="H62" s="1566"/>
      <c r="I62" s="1566"/>
      <c r="J62" s="1566"/>
      <c r="K62" s="1566"/>
      <c r="L62" s="1566"/>
      <c r="M62" s="1566"/>
      <c r="N62" s="1566"/>
      <c r="O62" s="1566"/>
      <c r="P62" s="1566"/>
      <c r="Q62" s="1566"/>
      <c r="R62" s="1567"/>
      <c r="S62" s="191"/>
      <c r="T62" s="191"/>
      <c r="U62" s="191"/>
      <c r="V62" s="191"/>
      <c r="Y62" s="190"/>
      <c r="Z62" s="190"/>
      <c r="AA62" s="190"/>
      <c r="AB62" s="190"/>
      <c r="AC62" s="190"/>
      <c r="AD62" s="190"/>
      <c r="AE62" s="190"/>
      <c r="AF62" s="191"/>
      <c r="AG62" s="191"/>
      <c r="AH62" s="191"/>
    </row>
    <row r="63" spans="1:34" s="18" customFormat="1" ht="13.5" hidden="1" customHeight="1" x14ac:dyDescent="0.2">
      <c r="A63" s="191"/>
      <c r="B63" s="1568"/>
      <c r="C63" s="1566"/>
      <c r="D63" s="1566"/>
      <c r="E63" s="1566"/>
      <c r="F63" s="1566"/>
      <c r="G63" s="1566"/>
      <c r="H63" s="1566"/>
      <c r="I63" s="1566"/>
      <c r="J63" s="1566"/>
      <c r="K63" s="1566"/>
      <c r="L63" s="1566"/>
      <c r="M63" s="1566"/>
      <c r="N63" s="1566"/>
      <c r="O63" s="1566"/>
      <c r="P63" s="1566"/>
      <c r="Q63" s="1566"/>
      <c r="R63" s="1567"/>
      <c r="S63" s="191"/>
      <c r="T63" s="191"/>
      <c r="U63" s="191"/>
      <c r="V63" s="191"/>
      <c r="Y63" s="190"/>
      <c r="Z63" s="190"/>
      <c r="AA63" s="190"/>
      <c r="AB63" s="190"/>
      <c r="AC63" s="190"/>
      <c r="AD63" s="190"/>
      <c r="AE63" s="190"/>
      <c r="AF63" s="191"/>
      <c r="AG63" s="191"/>
      <c r="AH63" s="191"/>
    </row>
    <row r="64" spans="1:34" s="18" customFormat="1" ht="13.5" hidden="1" customHeight="1" x14ac:dyDescent="0.2">
      <c r="A64" s="191"/>
      <c r="B64" s="1568"/>
      <c r="C64" s="1566"/>
      <c r="D64" s="1566"/>
      <c r="E64" s="1566"/>
      <c r="F64" s="1566"/>
      <c r="G64" s="1566"/>
      <c r="H64" s="1566"/>
      <c r="I64" s="1566"/>
      <c r="J64" s="1566"/>
      <c r="K64" s="1566"/>
      <c r="L64" s="1566"/>
      <c r="M64" s="1566"/>
      <c r="N64" s="1566"/>
      <c r="O64" s="1566"/>
      <c r="P64" s="1566"/>
      <c r="Q64" s="1566"/>
      <c r="R64" s="1567"/>
      <c r="S64" s="191"/>
      <c r="T64" s="191"/>
      <c r="U64" s="191"/>
      <c r="V64" s="191"/>
      <c r="Y64" s="190"/>
      <c r="Z64" s="190"/>
      <c r="AA64" s="190"/>
      <c r="AB64" s="190"/>
      <c r="AC64" s="190"/>
      <c r="AD64" s="190"/>
      <c r="AE64" s="190"/>
      <c r="AF64" s="191"/>
      <c r="AG64" s="191"/>
      <c r="AH64" s="191"/>
    </row>
    <row r="65" spans="1:34" s="18" customFormat="1" ht="13.5" hidden="1" customHeight="1" x14ac:dyDescent="0.2">
      <c r="A65" s="191"/>
      <c r="B65" s="1568"/>
      <c r="C65" s="1566"/>
      <c r="D65" s="1566"/>
      <c r="E65" s="1566"/>
      <c r="F65" s="1566"/>
      <c r="G65" s="1566"/>
      <c r="H65" s="1566"/>
      <c r="I65" s="1566"/>
      <c r="J65" s="1566"/>
      <c r="K65" s="1566"/>
      <c r="L65" s="1566"/>
      <c r="M65" s="1566"/>
      <c r="N65" s="1566"/>
      <c r="O65" s="1566"/>
      <c r="P65" s="1566"/>
      <c r="Q65" s="1566"/>
      <c r="R65" s="1567"/>
      <c r="S65" s="191"/>
      <c r="T65" s="191"/>
      <c r="U65" s="191"/>
      <c r="V65" s="191"/>
      <c r="Y65" s="190"/>
      <c r="Z65" s="190"/>
      <c r="AA65" s="190"/>
      <c r="AB65" s="190"/>
      <c r="AC65" s="190"/>
      <c r="AD65" s="190"/>
      <c r="AE65" s="190"/>
      <c r="AF65" s="191"/>
      <c r="AG65" s="191"/>
      <c r="AH65" s="191"/>
    </row>
    <row r="66" spans="1:34" s="18" customFormat="1" ht="13.5" hidden="1" customHeight="1" thickBot="1" x14ac:dyDescent="0.25">
      <c r="A66" s="191"/>
      <c r="B66" s="1575"/>
      <c r="C66" s="1576"/>
      <c r="D66" s="1576"/>
      <c r="E66" s="1576"/>
      <c r="F66" s="1576"/>
      <c r="G66" s="1576"/>
      <c r="H66" s="1576"/>
      <c r="I66" s="1576"/>
      <c r="J66" s="1576"/>
      <c r="K66" s="1576"/>
      <c r="L66" s="1576"/>
      <c r="M66" s="1576"/>
      <c r="N66" s="1576"/>
      <c r="O66" s="1576"/>
      <c r="P66" s="1576"/>
      <c r="Q66" s="1576"/>
      <c r="R66" s="1577"/>
      <c r="S66" s="191"/>
      <c r="T66" s="191"/>
      <c r="U66" s="191"/>
      <c r="V66" s="191"/>
      <c r="Y66" s="190"/>
      <c r="Z66" s="190"/>
      <c r="AA66" s="190"/>
      <c r="AB66" s="190"/>
      <c r="AC66" s="190"/>
      <c r="AD66" s="190"/>
      <c r="AE66" s="190"/>
      <c r="AF66" s="191"/>
      <c r="AG66" s="191"/>
      <c r="AH66" s="191"/>
    </row>
    <row r="67" spans="1:34" s="185" customFormat="1" hidden="1" x14ac:dyDescent="0.2">
      <c r="B67" s="205"/>
      <c r="C67" s="205"/>
      <c r="D67" s="205"/>
      <c r="E67" s="205"/>
      <c r="F67" s="205"/>
      <c r="G67" s="205"/>
      <c r="H67" s="205"/>
      <c r="I67" s="205"/>
      <c r="J67" s="205"/>
      <c r="K67" s="205"/>
      <c r="L67" s="205"/>
      <c r="M67" s="205"/>
      <c r="N67" s="205"/>
      <c r="O67" s="205"/>
      <c r="P67" s="205"/>
      <c r="Q67" s="205"/>
      <c r="R67" s="205"/>
      <c r="Y67" s="190"/>
      <c r="Z67" s="190"/>
      <c r="AA67" s="190"/>
      <c r="AB67" s="190"/>
      <c r="AC67" s="190"/>
      <c r="AD67" s="190"/>
      <c r="AE67" s="190"/>
      <c r="AF67" s="191"/>
      <c r="AG67" s="191"/>
      <c r="AH67" s="191"/>
    </row>
    <row r="68" spans="1:34" s="185" customFormat="1" hidden="1" x14ac:dyDescent="0.2">
      <c r="B68" s="205"/>
      <c r="C68" s="205"/>
      <c r="D68" s="205"/>
      <c r="E68" s="205"/>
      <c r="F68" s="205"/>
      <c r="G68" s="205"/>
      <c r="H68" s="205"/>
      <c r="I68" s="205"/>
      <c r="J68" s="205"/>
      <c r="K68" s="205"/>
      <c r="L68" s="205"/>
      <c r="M68" s="205"/>
      <c r="N68" s="205"/>
      <c r="O68" s="205"/>
      <c r="P68" s="205"/>
      <c r="Q68" s="205"/>
      <c r="R68" s="205"/>
      <c r="Y68" s="190"/>
      <c r="Z68" s="190"/>
      <c r="AA68" s="190"/>
      <c r="AB68" s="190"/>
      <c r="AC68" s="190"/>
      <c r="AD68" s="190"/>
      <c r="AE68" s="190"/>
      <c r="AF68" s="191"/>
      <c r="AG68" s="191"/>
      <c r="AH68" s="191"/>
    </row>
    <row r="69" spans="1:34" s="185" customFormat="1" hidden="1" x14ac:dyDescent="0.2">
      <c r="B69" s="205"/>
      <c r="C69" s="205">
        <v>2020</v>
      </c>
      <c r="D69" s="205">
        <v>2021</v>
      </c>
      <c r="E69" s="205">
        <v>2022</v>
      </c>
      <c r="F69" s="205">
        <v>2023</v>
      </c>
      <c r="G69" s="205">
        <v>2024</v>
      </c>
      <c r="H69" s="205">
        <v>2025</v>
      </c>
      <c r="I69" s="205"/>
      <c r="J69" s="205"/>
      <c r="K69" s="205"/>
      <c r="L69" s="205"/>
      <c r="M69" s="205"/>
      <c r="N69" s="205"/>
      <c r="O69" s="205"/>
      <c r="P69" s="205"/>
      <c r="Q69" s="205"/>
      <c r="R69" s="205"/>
      <c r="Y69" s="190"/>
      <c r="Z69" s="190"/>
      <c r="AA69" s="190"/>
      <c r="AB69" s="190"/>
      <c r="AC69" s="190"/>
      <c r="AD69" s="190"/>
      <c r="AE69" s="190"/>
      <c r="AF69" s="191"/>
      <c r="AG69" s="191"/>
      <c r="AH69" s="191"/>
    </row>
    <row r="70" spans="1:34" s="185" customFormat="1" ht="16.5" hidden="1" x14ac:dyDescent="0.3">
      <c r="B70" s="374" t="s">
        <v>368</v>
      </c>
      <c r="C70" s="205">
        <v>1</v>
      </c>
      <c r="D70" s="205">
        <v>13</v>
      </c>
      <c r="E70" s="205">
        <v>25</v>
      </c>
      <c r="F70" s="205">
        <v>37</v>
      </c>
      <c r="G70" s="205">
        <v>49</v>
      </c>
      <c r="H70" s="205">
        <v>61</v>
      </c>
      <c r="I70" s="205"/>
      <c r="J70" s="205"/>
      <c r="K70" s="205"/>
      <c r="L70" s="205"/>
      <c r="M70" s="205"/>
      <c r="N70" s="205"/>
      <c r="O70" s="205"/>
      <c r="P70" s="205"/>
      <c r="Q70" s="205"/>
      <c r="R70" s="205"/>
      <c r="Y70" s="190"/>
      <c r="Z70" s="190"/>
      <c r="AA70" s="190"/>
      <c r="AB70" s="190"/>
      <c r="AC70" s="190"/>
      <c r="AD70" s="190"/>
      <c r="AE70" s="190"/>
      <c r="AF70" s="191"/>
      <c r="AG70" s="191"/>
      <c r="AH70" s="191"/>
    </row>
    <row r="71" spans="1:34" s="185" customFormat="1" ht="16.5" hidden="1" x14ac:dyDescent="0.3">
      <c r="B71" s="374" t="s">
        <v>369</v>
      </c>
      <c r="C71" s="205">
        <v>2</v>
      </c>
      <c r="D71" s="205">
        <v>14</v>
      </c>
      <c r="E71" s="205">
        <v>26</v>
      </c>
      <c r="F71" s="205">
        <v>38</v>
      </c>
      <c r="G71" s="205">
        <v>50</v>
      </c>
      <c r="H71" s="205">
        <v>62</v>
      </c>
      <c r="I71" s="205"/>
      <c r="J71" s="205"/>
      <c r="K71" s="205"/>
      <c r="L71" s="205"/>
      <c r="M71" s="205"/>
      <c r="N71" s="205"/>
      <c r="O71" s="205"/>
      <c r="P71" s="205"/>
      <c r="Q71" s="205"/>
      <c r="R71" s="205"/>
      <c r="Y71" s="190"/>
      <c r="Z71" s="190"/>
      <c r="AA71" s="190"/>
      <c r="AB71" s="190"/>
      <c r="AC71" s="190"/>
      <c r="AD71" s="190"/>
      <c r="AE71" s="190"/>
      <c r="AF71" s="191"/>
      <c r="AG71" s="191"/>
      <c r="AH71" s="191"/>
    </row>
    <row r="72" spans="1:34" s="185" customFormat="1" ht="16.5" hidden="1" x14ac:dyDescent="0.3">
      <c r="B72" s="374" t="s">
        <v>370</v>
      </c>
      <c r="C72" s="205">
        <v>3</v>
      </c>
      <c r="D72" s="205">
        <v>15</v>
      </c>
      <c r="E72" s="205">
        <v>27</v>
      </c>
      <c r="F72" s="205">
        <v>39</v>
      </c>
      <c r="G72" s="205">
        <v>51</v>
      </c>
      <c r="H72" s="205">
        <v>63</v>
      </c>
      <c r="I72" s="205"/>
      <c r="J72" s="205"/>
      <c r="K72" s="205"/>
      <c r="L72" s="205"/>
      <c r="M72" s="205"/>
      <c r="N72" s="205"/>
      <c r="O72" s="205"/>
      <c r="P72" s="205"/>
      <c r="Q72" s="205"/>
      <c r="R72" s="205"/>
      <c r="Y72" s="190"/>
      <c r="Z72" s="190"/>
      <c r="AA72" s="190"/>
      <c r="AB72" s="190"/>
      <c r="AC72" s="190"/>
      <c r="AD72" s="190"/>
      <c r="AE72" s="190"/>
      <c r="AF72" s="191"/>
      <c r="AG72" s="191"/>
      <c r="AH72" s="191"/>
    </row>
    <row r="73" spans="1:34" s="185" customFormat="1" ht="16.5" hidden="1" x14ac:dyDescent="0.3">
      <c r="B73" s="374" t="s">
        <v>301</v>
      </c>
      <c r="C73" s="205">
        <v>4</v>
      </c>
      <c r="D73" s="205">
        <v>16</v>
      </c>
      <c r="E73" s="205">
        <v>28</v>
      </c>
      <c r="F73" s="205">
        <v>40</v>
      </c>
      <c r="G73" s="205">
        <v>52</v>
      </c>
      <c r="H73" s="205">
        <v>64</v>
      </c>
      <c r="I73" s="205"/>
      <c r="J73" s="205"/>
      <c r="K73" s="205"/>
      <c r="L73" s="205"/>
      <c r="M73" s="205"/>
      <c r="N73" s="205"/>
      <c r="O73" s="205"/>
      <c r="P73" s="205"/>
      <c r="Q73" s="205"/>
      <c r="R73" s="205"/>
      <c r="Y73" s="190"/>
      <c r="Z73" s="190"/>
      <c r="AA73" s="190"/>
      <c r="AB73" s="190"/>
      <c r="AC73" s="190"/>
      <c r="AD73" s="190"/>
      <c r="AE73" s="190"/>
      <c r="AF73" s="191"/>
      <c r="AG73" s="191"/>
      <c r="AH73" s="191"/>
    </row>
    <row r="74" spans="1:34" s="185" customFormat="1" ht="16.5" hidden="1" x14ac:dyDescent="0.3">
      <c r="B74" s="374" t="s">
        <v>302</v>
      </c>
      <c r="C74" s="205">
        <v>5</v>
      </c>
      <c r="D74" s="205">
        <v>17</v>
      </c>
      <c r="E74" s="205">
        <v>29</v>
      </c>
      <c r="F74" s="205">
        <v>41</v>
      </c>
      <c r="G74" s="205">
        <v>53</v>
      </c>
      <c r="H74" s="205">
        <v>65</v>
      </c>
      <c r="I74" s="205"/>
      <c r="J74" s="205"/>
      <c r="K74" s="205"/>
      <c r="L74" s="205"/>
      <c r="M74" s="205"/>
      <c r="N74" s="205"/>
      <c r="O74" s="205"/>
      <c r="P74" s="205"/>
      <c r="Q74" s="205"/>
      <c r="R74" s="205"/>
      <c r="Y74" s="190"/>
      <c r="Z74" s="190"/>
      <c r="AA74" s="190"/>
      <c r="AB74" s="190"/>
      <c r="AC74" s="190"/>
      <c r="AD74" s="190"/>
      <c r="AE74" s="190"/>
      <c r="AF74" s="191"/>
      <c r="AG74" s="191"/>
      <c r="AH74" s="191"/>
    </row>
    <row r="75" spans="1:34" s="185" customFormat="1" ht="16.5" hidden="1" x14ac:dyDescent="0.3">
      <c r="B75" s="374" t="s">
        <v>303</v>
      </c>
      <c r="C75" s="205">
        <v>6</v>
      </c>
      <c r="D75" s="205">
        <v>18</v>
      </c>
      <c r="E75" s="205">
        <v>30</v>
      </c>
      <c r="F75" s="205">
        <v>42</v>
      </c>
      <c r="G75" s="205">
        <v>54</v>
      </c>
      <c r="H75" s="205">
        <v>66</v>
      </c>
      <c r="I75" s="205"/>
      <c r="J75" s="205"/>
      <c r="K75" s="205"/>
      <c r="L75" s="205"/>
      <c r="M75" s="205"/>
      <c r="N75" s="205"/>
      <c r="O75" s="205"/>
      <c r="P75" s="205"/>
      <c r="Q75" s="205"/>
      <c r="R75" s="205"/>
      <c r="Y75" s="190"/>
      <c r="Z75" s="190"/>
      <c r="AA75" s="190"/>
      <c r="AB75" s="190"/>
      <c r="AC75" s="190"/>
      <c r="AD75" s="190"/>
      <c r="AE75" s="190"/>
      <c r="AF75" s="191"/>
      <c r="AG75" s="191"/>
      <c r="AH75" s="191"/>
    </row>
    <row r="76" spans="1:34" s="185" customFormat="1" ht="16.5" hidden="1" x14ac:dyDescent="0.3">
      <c r="B76" s="374" t="s">
        <v>304</v>
      </c>
      <c r="C76" s="205">
        <v>7</v>
      </c>
      <c r="D76" s="205">
        <v>19</v>
      </c>
      <c r="E76" s="205">
        <v>31</v>
      </c>
      <c r="F76" s="205">
        <v>43</v>
      </c>
      <c r="G76" s="205">
        <v>55</v>
      </c>
      <c r="H76" s="205">
        <v>67</v>
      </c>
      <c r="I76" s="205"/>
      <c r="J76" s="205"/>
      <c r="K76" s="205"/>
      <c r="L76" s="205"/>
      <c r="M76" s="205"/>
      <c r="N76" s="205"/>
      <c r="O76" s="205"/>
      <c r="P76" s="205"/>
      <c r="Q76" s="205"/>
      <c r="R76" s="205"/>
      <c r="Y76" s="190"/>
      <c r="Z76" s="190"/>
      <c r="AA76" s="190"/>
      <c r="AB76" s="190"/>
      <c r="AC76" s="190"/>
      <c r="AD76" s="190"/>
      <c r="AE76" s="190"/>
      <c r="AF76" s="191"/>
      <c r="AG76" s="191"/>
      <c r="AH76" s="191"/>
    </row>
    <row r="77" spans="1:34" s="185" customFormat="1" ht="16.5" hidden="1" x14ac:dyDescent="0.3">
      <c r="B77" s="374" t="s">
        <v>305</v>
      </c>
      <c r="C77" s="205">
        <v>8</v>
      </c>
      <c r="D77" s="205">
        <v>20</v>
      </c>
      <c r="E77" s="205">
        <v>32</v>
      </c>
      <c r="F77" s="205">
        <v>44</v>
      </c>
      <c r="G77" s="205">
        <v>56</v>
      </c>
      <c r="H77" s="205">
        <v>68</v>
      </c>
      <c r="I77" s="205"/>
      <c r="J77" s="205"/>
      <c r="K77" s="205"/>
      <c r="L77" s="205"/>
      <c r="M77" s="205"/>
      <c r="N77" s="205"/>
      <c r="O77" s="205"/>
      <c r="P77" s="205"/>
      <c r="Q77" s="205"/>
      <c r="R77" s="205"/>
      <c r="Y77" s="190"/>
      <c r="Z77" s="190"/>
      <c r="AA77" s="190"/>
      <c r="AB77" s="190"/>
      <c r="AC77" s="190"/>
      <c r="AD77" s="190"/>
      <c r="AE77" s="190"/>
      <c r="AF77" s="191"/>
      <c r="AG77" s="191"/>
      <c r="AH77" s="191"/>
    </row>
    <row r="78" spans="1:34" s="185" customFormat="1" ht="16.5" hidden="1" x14ac:dyDescent="0.3">
      <c r="B78" s="374" t="s">
        <v>306</v>
      </c>
      <c r="C78" s="205">
        <v>9</v>
      </c>
      <c r="D78" s="205">
        <v>21</v>
      </c>
      <c r="E78" s="205">
        <v>33</v>
      </c>
      <c r="F78" s="205">
        <v>45</v>
      </c>
      <c r="G78" s="205">
        <v>57</v>
      </c>
      <c r="H78" s="205">
        <v>69</v>
      </c>
      <c r="I78" s="205"/>
      <c r="J78" s="205"/>
      <c r="K78" s="205"/>
      <c r="L78" s="205"/>
      <c r="M78" s="205"/>
      <c r="N78" s="205"/>
      <c r="O78" s="205"/>
      <c r="P78" s="205"/>
      <c r="Q78" s="205"/>
      <c r="R78" s="205"/>
      <c r="Y78" s="190"/>
      <c r="Z78" s="190"/>
      <c r="AA78" s="190"/>
      <c r="AB78" s="190"/>
      <c r="AC78" s="190"/>
      <c r="AD78" s="190"/>
      <c r="AE78" s="190"/>
      <c r="AF78" s="191"/>
      <c r="AG78" s="191"/>
      <c r="AH78" s="191"/>
    </row>
    <row r="79" spans="1:34" s="185" customFormat="1" ht="16.5" hidden="1" x14ac:dyDescent="0.3">
      <c r="B79" s="374" t="s">
        <v>307</v>
      </c>
      <c r="C79" s="205">
        <v>10</v>
      </c>
      <c r="D79" s="205">
        <v>22</v>
      </c>
      <c r="E79" s="205">
        <v>34</v>
      </c>
      <c r="F79" s="205">
        <v>46</v>
      </c>
      <c r="G79" s="205">
        <v>58</v>
      </c>
      <c r="H79" s="205">
        <v>70</v>
      </c>
      <c r="I79" s="205"/>
      <c r="J79" s="205"/>
      <c r="K79" s="205"/>
      <c r="L79" s="205"/>
      <c r="M79" s="205"/>
      <c r="N79" s="205"/>
      <c r="O79" s="205"/>
      <c r="P79" s="205"/>
      <c r="Q79" s="205"/>
      <c r="R79" s="205"/>
      <c r="Y79" s="190"/>
      <c r="Z79" s="190"/>
      <c r="AA79" s="190"/>
      <c r="AB79" s="190"/>
      <c r="AC79" s="190"/>
      <c r="AD79" s="190"/>
      <c r="AE79" s="190"/>
      <c r="AF79" s="191"/>
      <c r="AG79" s="191"/>
      <c r="AH79" s="191"/>
    </row>
    <row r="80" spans="1:34" s="185" customFormat="1" ht="16.5" hidden="1" x14ac:dyDescent="0.3">
      <c r="B80" s="374" t="s">
        <v>308</v>
      </c>
      <c r="C80" s="205">
        <v>11</v>
      </c>
      <c r="D80" s="205">
        <v>23</v>
      </c>
      <c r="E80" s="205">
        <v>35</v>
      </c>
      <c r="F80" s="205">
        <v>47</v>
      </c>
      <c r="G80" s="205">
        <v>59</v>
      </c>
      <c r="H80" s="205">
        <v>71</v>
      </c>
      <c r="I80" s="205"/>
      <c r="J80" s="205"/>
      <c r="K80" s="205"/>
      <c r="L80" s="205"/>
      <c r="M80" s="205"/>
      <c r="N80" s="205"/>
      <c r="O80" s="205"/>
      <c r="P80" s="205"/>
      <c r="Q80" s="205"/>
      <c r="R80" s="205"/>
      <c r="Y80" s="190"/>
      <c r="Z80" s="190"/>
      <c r="AA80" s="190"/>
      <c r="AB80" s="190"/>
      <c r="AC80" s="190"/>
      <c r="AD80" s="190"/>
      <c r="AE80" s="190"/>
      <c r="AF80" s="191"/>
      <c r="AG80" s="191"/>
      <c r="AH80" s="191"/>
    </row>
    <row r="81" spans="2:34" s="185" customFormat="1" ht="16.5" hidden="1" x14ac:dyDescent="0.3">
      <c r="B81" s="374" t="s">
        <v>309</v>
      </c>
      <c r="C81" s="205">
        <v>12</v>
      </c>
      <c r="D81" s="205">
        <v>24</v>
      </c>
      <c r="E81" s="205">
        <v>36</v>
      </c>
      <c r="F81" s="205">
        <v>48</v>
      </c>
      <c r="G81" s="205">
        <v>60</v>
      </c>
      <c r="H81" s="205">
        <v>72</v>
      </c>
      <c r="I81" s="205"/>
      <c r="J81" s="205"/>
      <c r="K81" s="205"/>
      <c r="L81" s="205"/>
      <c r="M81" s="205"/>
      <c r="N81" s="205"/>
      <c r="O81" s="205"/>
      <c r="P81" s="205"/>
      <c r="Q81" s="205"/>
      <c r="R81" s="205"/>
      <c r="Y81" s="190"/>
      <c r="Z81" s="190"/>
      <c r="AA81" s="190"/>
      <c r="AB81" s="190"/>
      <c r="AC81" s="190"/>
      <c r="AD81" s="190"/>
      <c r="AE81" s="190"/>
      <c r="AF81" s="191"/>
      <c r="AG81" s="191"/>
      <c r="AH81" s="191"/>
    </row>
    <row r="82" spans="2:34" s="185" customFormat="1" hidden="1" x14ac:dyDescent="0.2">
      <c r="B82" s="205"/>
      <c r="C82" s="205"/>
      <c r="D82" s="205"/>
      <c r="E82" s="205"/>
      <c r="F82" s="205"/>
      <c r="G82" s="205"/>
      <c r="H82" s="205"/>
      <c r="I82" s="205"/>
      <c r="J82" s="205"/>
      <c r="K82" s="205"/>
      <c r="L82" s="205"/>
      <c r="M82" s="205"/>
      <c r="N82" s="205"/>
      <c r="O82" s="205"/>
      <c r="P82" s="205"/>
      <c r="Q82" s="205"/>
      <c r="R82" s="205"/>
      <c r="Y82" s="190"/>
      <c r="Z82" s="190"/>
      <c r="AA82" s="190"/>
      <c r="AB82" s="190"/>
      <c r="AC82" s="190"/>
      <c r="AD82" s="190"/>
      <c r="AE82" s="190"/>
      <c r="AF82" s="191"/>
      <c r="AG82" s="191"/>
      <c r="AH82" s="191"/>
    </row>
    <row r="83" spans="2:34" s="185" customFormat="1" hidden="1" x14ac:dyDescent="0.2">
      <c r="B83" s="205"/>
      <c r="C83" s="205"/>
      <c r="D83" s="205"/>
      <c r="E83" s="205"/>
      <c r="F83" s="205"/>
      <c r="G83" s="205"/>
      <c r="H83" s="205"/>
      <c r="I83" s="205"/>
      <c r="J83" s="205"/>
      <c r="K83" s="205"/>
      <c r="L83" s="205"/>
      <c r="M83" s="205"/>
      <c r="N83" s="205"/>
      <c r="O83" s="205"/>
      <c r="P83" s="205"/>
      <c r="Q83" s="205"/>
      <c r="R83" s="205"/>
      <c r="Y83" s="190"/>
      <c r="Z83" s="190"/>
      <c r="AA83" s="190"/>
      <c r="AB83" s="190"/>
      <c r="AC83" s="190"/>
      <c r="AD83" s="190"/>
      <c r="AE83" s="190"/>
      <c r="AF83" s="191"/>
      <c r="AG83" s="191"/>
      <c r="AH83" s="191"/>
    </row>
    <row r="84" spans="2:34" s="185" customFormat="1" hidden="1" x14ac:dyDescent="0.2">
      <c r="B84" s="205">
        <v>2020</v>
      </c>
      <c r="C84" s="205"/>
      <c r="D84" s="205"/>
      <c r="E84" s="205"/>
      <c r="F84" s="205"/>
      <c r="G84" s="205"/>
      <c r="H84" s="205"/>
      <c r="I84" s="205"/>
      <c r="J84" s="205"/>
      <c r="K84" s="205"/>
      <c r="L84" s="205"/>
      <c r="M84" s="205"/>
      <c r="N84" s="205"/>
      <c r="O84" s="205"/>
      <c r="P84" s="205"/>
      <c r="Q84" s="205"/>
      <c r="R84" s="205"/>
      <c r="Y84" s="190"/>
      <c r="Z84" s="190"/>
      <c r="AA84" s="190"/>
      <c r="AB84" s="190"/>
      <c r="AC84" s="190"/>
      <c r="AD84" s="190"/>
      <c r="AE84" s="190"/>
      <c r="AF84" s="191"/>
      <c r="AG84" s="191"/>
      <c r="AH84" s="191"/>
    </row>
    <row r="85" spans="2:34" s="185" customFormat="1" hidden="1" x14ac:dyDescent="0.2">
      <c r="B85" s="205">
        <v>2021</v>
      </c>
      <c r="C85" s="205"/>
      <c r="D85" s="205"/>
      <c r="E85" s="205"/>
      <c r="F85" s="205"/>
      <c r="G85" s="205"/>
      <c r="H85" s="205"/>
      <c r="I85" s="205"/>
      <c r="J85" s="205"/>
      <c r="K85" s="205"/>
      <c r="L85" s="205"/>
      <c r="M85" s="205"/>
      <c r="N85" s="205"/>
      <c r="O85" s="205"/>
      <c r="P85" s="205"/>
      <c r="Q85" s="205"/>
      <c r="R85" s="205"/>
      <c r="Y85" s="190"/>
      <c r="Z85" s="190"/>
      <c r="AA85" s="190"/>
      <c r="AB85" s="190"/>
      <c r="AC85" s="190"/>
      <c r="AD85" s="190"/>
      <c r="AE85" s="190"/>
      <c r="AF85" s="191"/>
      <c r="AG85" s="191"/>
      <c r="AH85" s="191"/>
    </row>
    <row r="86" spans="2:34" s="185" customFormat="1" hidden="1" x14ac:dyDescent="0.2">
      <c r="B86" s="205">
        <v>2022</v>
      </c>
      <c r="C86" s="205"/>
      <c r="D86" s="205"/>
      <c r="E86" s="205"/>
      <c r="F86" s="205"/>
      <c r="G86" s="205"/>
      <c r="H86" s="205"/>
      <c r="I86" s="205"/>
      <c r="J86" s="205"/>
      <c r="K86" s="205"/>
      <c r="L86" s="205"/>
      <c r="M86" s="205"/>
      <c r="N86" s="205"/>
      <c r="O86" s="205"/>
      <c r="P86" s="205"/>
      <c r="Q86" s="205"/>
      <c r="R86" s="205"/>
      <c r="Y86" s="190"/>
      <c r="Z86" s="190"/>
      <c r="AA86" s="190"/>
      <c r="AB86" s="190"/>
      <c r="AC86" s="190"/>
      <c r="AD86" s="190"/>
      <c r="AE86" s="190"/>
      <c r="AF86" s="191"/>
      <c r="AG86" s="191"/>
      <c r="AH86" s="191"/>
    </row>
    <row r="87" spans="2:34" s="185" customFormat="1" hidden="1" x14ac:dyDescent="0.2">
      <c r="B87" s="205">
        <v>2023</v>
      </c>
      <c r="C87" s="205"/>
      <c r="D87" s="205"/>
      <c r="E87" s="205"/>
      <c r="F87" s="205"/>
      <c r="G87" s="205"/>
      <c r="H87" s="205"/>
      <c r="I87" s="205"/>
      <c r="J87" s="205"/>
      <c r="K87" s="205"/>
      <c r="L87" s="205"/>
      <c r="M87" s="205"/>
      <c r="N87" s="205"/>
      <c r="O87" s="205"/>
      <c r="P87" s="205"/>
      <c r="Q87" s="205"/>
      <c r="R87" s="205"/>
      <c r="Y87" s="190"/>
      <c r="Z87" s="190"/>
      <c r="AA87" s="190"/>
      <c r="AB87" s="190"/>
      <c r="AC87" s="190"/>
      <c r="AD87" s="190"/>
      <c r="AE87" s="190"/>
      <c r="AF87" s="191"/>
      <c r="AG87" s="191"/>
      <c r="AH87" s="191"/>
    </row>
    <row r="88" spans="2:34" s="185" customFormat="1" hidden="1" x14ac:dyDescent="0.2">
      <c r="B88" s="205">
        <v>2024</v>
      </c>
      <c r="C88" s="205"/>
      <c r="D88" s="205"/>
      <c r="E88" s="205"/>
      <c r="F88" s="205"/>
      <c r="G88" s="205"/>
      <c r="H88" s="205"/>
      <c r="I88" s="205"/>
      <c r="J88" s="205"/>
      <c r="K88" s="205"/>
      <c r="L88" s="205"/>
      <c r="M88" s="205"/>
      <c r="N88" s="205"/>
      <c r="O88" s="205"/>
      <c r="P88" s="205"/>
      <c r="Q88" s="205"/>
      <c r="R88" s="205"/>
      <c r="Y88" s="190"/>
      <c r="Z88" s="190"/>
      <c r="AA88" s="190"/>
      <c r="AB88" s="190"/>
      <c r="AC88" s="190"/>
      <c r="AD88" s="190"/>
      <c r="AE88" s="190"/>
      <c r="AF88" s="191"/>
      <c r="AG88" s="191"/>
      <c r="AH88" s="191"/>
    </row>
    <row r="89" spans="2:34" s="185" customFormat="1" hidden="1" x14ac:dyDescent="0.2">
      <c r="B89" s="205">
        <v>2025</v>
      </c>
      <c r="C89" s="205"/>
      <c r="D89" s="205"/>
      <c r="E89" s="205"/>
      <c r="F89" s="205"/>
      <c r="G89" s="205"/>
      <c r="H89" s="205"/>
      <c r="I89" s="205"/>
      <c r="J89" s="205"/>
      <c r="K89" s="205"/>
      <c r="L89" s="205"/>
      <c r="M89" s="205"/>
      <c r="N89" s="205"/>
      <c r="O89" s="205"/>
      <c r="P89" s="205"/>
      <c r="Q89" s="205"/>
      <c r="R89" s="205"/>
      <c r="Y89" s="190"/>
      <c r="Z89" s="190"/>
      <c r="AA89" s="190"/>
      <c r="AB89" s="190"/>
      <c r="AC89" s="190"/>
      <c r="AD89" s="190"/>
      <c r="AE89" s="190"/>
      <c r="AF89" s="191"/>
      <c r="AG89" s="191"/>
      <c r="AH89" s="191"/>
    </row>
    <row r="90" spans="2:34" s="185" customFormat="1" hidden="1" x14ac:dyDescent="0.2">
      <c r="B90" s="205"/>
      <c r="C90" s="205"/>
      <c r="D90" s="205"/>
      <c r="E90" s="205"/>
      <c r="F90" s="205"/>
      <c r="G90" s="205"/>
      <c r="H90" s="205"/>
      <c r="I90" s="205"/>
      <c r="J90" s="205"/>
      <c r="K90" s="205"/>
      <c r="L90" s="205"/>
      <c r="M90" s="205"/>
      <c r="N90" s="205"/>
      <c r="O90" s="205"/>
      <c r="P90" s="205"/>
      <c r="Q90" s="205"/>
      <c r="R90" s="205"/>
      <c r="AC90" s="190"/>
      <c r="AD90" s="190"/>
      <c r="AE90" s="190"/>
      <c r="AF90" s="191"/>
      <c r="AG90" s="191"/>
      <c r="AH90" s="191"/>
    </row>
    <row r="91" spans="2:34" s="185" customFormat="1" hidden="1" x14ac:dyDescent="0.2">
      <c r="B91" s="205"/>
      <c r="C91" s="205"/>
      <c r="D91" s="205"/>
      <c r="E91" s="205"/>
      <c r="F91" s="205"/>
      <c r="G91" s="205"/>
      <c r="H91" s="205"/>
      <c r="I91" s="205"/>
      <c r="J91" s="205"/>
      <c r="K91" s="205"/>
      <c r="L91" s="205"/>
      <c r="M91" s="205"/>
      <c r="N91" s="205"/>
      <c r="O91" s="205"/>
      <c r="P91" s="205"/>
      <c r="Q91" s="205"/>
      <c r="R91" s="205"/>
      <c r="AC91" s="190"/>
      <c r="AD91" s="190"/>
      <c r="AE91" s="190"/>
      <c r="AF91" s="191"/>
      <c r="AG91" s="191"/>
      <c r="AH91" s="191"/>
    </row>
    <row r="92" spans="2:34" s="185" customFormat="1" hidden="1" x14ac:dyDescent="0.2">
      <c r="B92" s="189" t="e">
        <f>U8+1</f>
        <v>#VALUE!</v>
      </c>
      <c r="C92" s="189" t="s">
        <v>1219</v>
      </c>
      <c r="D92" s="205"/>
      <c r="E92" s="205"/>
      <c r="F92" s="205"/>
      <c r="G92" s="205"/>
      <c r="H92" s="205"/>
      <c r="I92" s="205"/>
      <c r="J92" s="205"/>
      <c r="K92" s="205"/>
      <c r="L92" s="205"/>
      <c r="M92" s="205"/>
      <c r="N92" s="205"/>
      <c r="O92" s="205"/>
      <c r="P92" s="205"/>
      <c r="Q92" s="205"/>
      <c r="R92" s="205"/>
      <c r="AC92" s="190"/>
      <c r="AD92" s="190"/>
      <c r="AE92" s="190"/>
      <c r="AF92" s="191"/>
      <c r="AG92" s="191"/>
      <c r="AH92" s="191"/>
    </row>
    <row r="93" spans="2:34" s="185" customFormat="1" hidden="1" x14ac:dyDescent="0.2">
      <c r="B93" s="189" t="e">
        <f t="shared" ref="B93:B156" si="1">B92+1</f>
        <v>#VALUE!</v>
      </c>
      <c r="C93" s="189" t="s">
        <v>1220</v>
      </c>
      <c r="D93" s="205"/>
      <c r="E93" s="205"/>
      <c r="F93" s="205"/>
      <c r="G93" s="205"/>
      <c r="H93" s="205"/>
      <c r="I93" s="205"/>
      <c r="J93" s="205"/>
      <c r="K93" s="205"/>
      <c r="L93" s="205"/>
      <c r="M93" s="205"/>
      <c r="N93" s="205"/>
      <c r="O93" s="205"/>
      <c r="P93" s="205"/>
      <c r="Q93" s="205"/>
      <c r="R93" s="205"/>
      <c r="AC93" s="190"/>
      <c r="AD93" s="190"/>
      <c r="AE93" s="190"/>
      <c r="AF93" s="191"/>
      <c r="AG93" s="191"/>
      <c r="AH93" s="191"/>
    </row>
    <row r="94" spans="2:34" s="185" customFormat="1" hidden="1" x14ac:dyDescent="0.2">
      <c r="B94" s="189" t="e">
        <f t="shared" si="1"/>
        <v>#VALUE!</v>
      </c>
      <c r="C94" s="185" t="s">
        <v>1221</v>
      </c>
      <c r="D94" s="205"/>
      <c r="E94" s="205"/>
      <c r="F94" s="205"/>
      <c r="G94" s="205"/>
      <c r="H94" s="205"/>
      <c r="I94" s="205"/>
      <c r="J94" s="205"/>
      <c r="K94" s="205"/>
      <c r="L94" s="205"/>
      <c r="M94" s="205"/>
      <c r="N94" s="205"/>
      <c r="O94" s="205"/>
      <c r="P94" s="205"/>
      <c r="Q94" s="205"/>
      <c r="R94" s="205"/>
      <c r="AC94" s="190"/>
      <c r="AD94" s="190"/>
      <c r="AE94" s="190"/>
      <c r="AF94" s="191"/>
      <c r="AG94" s="191"/>
      <c r="AH94" s="191"/>
    </row>
    <row r="95" spans="2:34" s="185" customFormat="1" hidden="1" x14ac:dyDescent="0.2">
      <c r="B95" s="189" t="e">
        <f t="shared" si="1"/>
        <v>#VALUE!</v>
      </c>
      <c r="C95" s="185" t="s">
        <v>1222</v>
      </c>
      <c r="D95" s="205"/>
      <c r="E95" s="205"/>
      <c r="F95" s="205"/>
      <c r="G95" s="205"/>
      <c r="H95" s="205"/>
      <c r="I95" s="205"/>
      <c r="J95" s="205"/>
      <c r="K95" s="205"/>
      <c r="L95" s="205"/>
      <c r="M95" s="205"/>
      <c r="N95" s="205"/>
      <c r="O95" s="205"/>
      <c r="P95" s="205"/>
      <c r="Q95" s="205"/>
      <c r="R95" s="205"/>
      <c r="AC95" s="190"/>
      <c r="AD95" s="190"/>
      <c r="AE95" s="190"/>
      <c r="AF95" s="191"/>
      <c r="AG95" s="191"/>
      <c r="AH95" s="191"/>
    </row>
    <row r="96" spans="2:34" s="185" customFormat="1" hidden="1" x14ac:dyDescent="0.2">
      <c r="B96" s="189" t="e">
        <f t="shared" si="1"/>
        <v>#VALUE!</v>
      </c>
      <c r="C96" s="185" t="s">
        <v>1223</v>
      </c>
      <c r="D96" s="205"/>
      <c r="E96" s="205"/>
      <c r="F96" s="205"/>
      <c r="G96" s="205"/>
      <c r="H96" s="205"/>
      <c r="I96" s="205"/>
      <c r="J96" s="205"/>
      <c r="K96" s="205"/>
      <c r="L96" s="205"/>
      <c r="M96" s="205"/>
      <c r="N96" s="205"/>
      <c r="O96" s="205"/>
      <c r="P96" s="205"/>
      <c r="Q96" s="205"/>
      <c r="R96" s="205"/>
      <c r="AC96" s="190"/>
      <c r="AD96" s="190"/>
      <c r="AE96" s="190"/>
      <c r="AF96" s="191"/>
      <c r="AG96" s="191"/>
      <c r="AH96" s="191"/>
    </row>
    <row r="97" spans="2:40" s="185" customFormat="1" hidden="1" x14ac:dyDescent="0.2">
      <c r="B97" s="189" t="e">
        <f t="shared" si="1"/>
        <v>#VALUE!</v>
      </c>
      <c r="C97" s="185" t="s">
        <v>1224</v>
      </c>
      <c r="D97" s="205"/>
      <c r="E97" s="205"/>
      <c r="F97" s="205"/>
      <c r="G97" s="205"/>
      <c r="H97" s="205"/>
      <c r="I97" s="205"/>
      <c r="J97" s="205"/>
      <c r="K97" s="205"/>
      <c r="L97" s="205"/>
      <c r="M97" s="205"/>
      <c r="N97" s="205"/>
      <c r="O97" s="205"/>
      <c r="P97" s="205"/>
      <c r="Q97" s="205"/>
      <c r="R97" s="205"/>
      <c r="AC97" s="190"/>
      <c r="AD97" s="190"/>
      <c r="AE97" s="190"/>
      <c r="AF97" s="191"/>
      <c r="AG97" s="191"/>
      <c r="AH97" s="191"/>
    </row>
    <row r="98" spans="2:40" hidden="1" x14ac:dyDescent="0.2">
      <c r="B98" s="189" t="e">
        <f t="shared" si="1"/>
        <v>#VALUE!</v>
      </c>
      <c r="C98" s="185" t="s">
        <v>77</v>
      </c>
      <c r="D98" s="205"/>
      <c r="E98" s="205"/>
      <c r="F98" s="205"/>
      <c r="G98" s="205"/>
      <c r="H98" s="205"/>
      <c r="I98" s="205"/>
      <c r="J98" s="205"/>
      <c r="K98" s="205"/>
      <c r="L98" s="205"/>
      <c r="M98" s="205"/>
      <c r="N98" s="205"/>
      <c r="O98" s="205"/>
      <c r="P98" s="205"/>
      <c r="Q98" s="205"/>
      <c r="R98" s="205"/>
      <c r="AC98" s="190"/>
      <c r="AD98" s="190"/>
      <c r="AE98" s="190"/>
      <c r="AF98" s="191"/>
      <c r="AG98" s="191"/>
      <c r="AH98" s="191"/>
      <c r="AI98" s="185"/>
      <c r="AJ98" s="185"/>
      <c r="AK98" s="185"/>
      <c r="AL98" s="185"/>
      <c r="AM98" s="185"/>
      <c r="AN98" s="185"/>
    </row>
    <row r="99" spans="2:40" hidden="1" x14ac:dyDescent="0.2">
      <c r="B99" s="189" t="e">
        <f t="shared" si="1"/>
        <v>#VALUE!</v>
      </c>
      <c r="C99" s="185" t="s">
        <v>1224</v>
      </c>
      <c r="D99" s="205"/>
      <c r="E99" s="205"/>
      <c r="F99" s="205"/>
      <c r="G99" s="205"/>
      <c r="H99" s="205"/>
      <c r="I99" s="205"/>
      <c r="J99" s="205"/>
      <c r="K99" s="205"/>
      <c r="L99" s="205"/>
      <c r="M99" s="205"/>
      <c r="N99" s="205"/>
      <c r="O99" s="205"/>
      <c r="P99" s="205"/>
      <c r="Q99" s="205"/>
      <c r="R99" s="205"/>
      <c r="AC99" s="190"/>
      <c r="AD99" s="190"/>
      <c r="AE99" s="190"/>
      <c r="AF99" s="191"/>
      <c r="AG99" s="191"/>
      <c r="AH99" s="191"/>
      <c r="AI99" s="185"/>
      <c r="AJ99" s="185"/>
      <c r="AK99" s="185"/>
      <c r="AL99" s="185"/>
      <c r="AM99" s="185"/>
      <c r="AN99" s="185"/>
    </row>
    <row r="100" spans="2:40" hidden="1" x14ac:dyDescent="0.2">
      <c r="B100" s="189" t="e">
        <f t="shared" si="1"/>
        <v>#VALUE!</v>
      </c>
      <c r="C100" s="185" t="s">
        <v>1225</v>
      </c>
      <c r="D100" s="205"/>
      <c r="E100" s="205"/>
      <c r="F100" s="205"/>
      <c r="G100" s="205"/>
      <c r="H100" s="205"/>
      <c r="I100" s="205"/>
      <c r="J100" s="205"/>
      <c r="K100" s="205"/>
      <c r="L100" s="205"/>
      <c r="M100" s="205"/>
      <c r="N100" s="205"/>
      <c r="O100" s="205"/>
      <c r="P100" s="205"/>
      <c r="Q100" s="205"/>
      <c r="R100" s="205"/>
      <c r="AC100" s="190"/>
      <c r="AD100" s="190"/>
      <c r="AE100" s="190"/>
      <c r="AF100" s="191"/>
      <c r="AG100" s="191"/>
      <c r="AH100" s="191"/>
      <c r="AI100" s="185"/>
      <c r="AJ100" s="185"/>
      <c r="AK100" s="185"/>
      <c r="AL100" s="185"/>
      <c r="AM100" s="185"/>
      <c r="AN100" s="185"/>
    </row>
    <row r="101" spans="2:40" hidden="1" x14ac:dyDescent="0.2">
      <c r="B101" s="189" t="e">
        <f t="shared" si="1"/>
        <v>#VALUE!</v>
      </c>
      <c r="C101" s="171" t="s">
        <v>1225</v>
      </c>
      <c r="D101" s="205"/>
      <c r="E101" s="205"/>
      <c r="F101" s="205"/>
      <c r="G101" s="205"/>
      <c r="H101" s="205"/>
      <c r="I101" s="205"/>
      <c r="J101" s="205"/>
      <c r="K101" s="205"/>
      <c r="L101" s="205"/>
      <c r="M101" s="205"/>
      <c r="N101" s="205"/>
      <c r="O101" s="205"/>
      <c r="P101" s="205"/>
      <c r="Q101" s="205"/>
      <c r="R101" s="205"/>
      <c r="AC101" s="190"/>
      <c r="AD101" s="190"/>
      <c r="AE101" s="190"/>
      <c r="AF101" s="191"/>
      <c r="AG101" s="191"/>
      <c r="AH101" s="191"/>
      <c r="AI101" s="185"/>
      <c r="AJ101" s="185"/>
      <c r="AK101" s="185"/>
      <c r="AL101" s="185"/>
      <c r="AM101" s="185"/>
      <c r="AN101" s="185"/>
    </row>
    <row r="102" spans="2:40" hidden="1" x14ac:dyDescent="0.2">
      <c r="B102" s="189" t="e">
        <f t="shared" si="1"/>
        <v>#VALUE!</v>
      </c>
      <c r="C102" s="185" t="s">
        <v>77</v>
      </c>
      <c r="D102" s="205"/>
      <c r="E102" s="205"/>
      <c r="F102" s="205"/>
      <c r="G102" s="205"/>
      <c r="H102" s="205"/>
      <c r="I102" s="205"/>
      <c r="J102" s="205"/>
      <c r="K102" s="205"/>
      <c r="L102" s="205"/>
      <c r="M102" s="205"/>
      <c r="N102" s="205"/>
      <c r="O102" s="205"/>
      <c r="P102" s="205"/>
      <c r="Q102" s="205"/>
      <c r="R102" s="205"/>
      <c r="AC102" s="190"/>
      <c r="AD102" s="190"/>
      <c r="AE102" s="190"/>
      <c r="AF102" s="191"/>
      <c r="AG102" s="191"/>
      <c r="AH102" s="191"/>
      <c r="AI102" s="185"/>
      <c r="AJ102" s="185"/>
      <c r="AK102" s="185"/>
      <c r="AL102" s="185"/>
      <c r="AM102" s="185"/>
      <c r="AN102" s="185"/>
    </row>
    <row r="103" spans="2:40" hidden="1" x14ac:dyDescent="0.2">
      <c r="B103" s="189" t="e">
        <f t="shared" si="1"/>
        <v>#VALUE!</v>
      </c>
      <c r="C103" s="171" t="s">
        <v>1226</v>
      </c>
      <c r="D103" s="205"/>
      <c r="E103" s="205"/>
      <c r="F103" s="205"/>
      <c r="G103" s="205"/>
      <c r="H103" s="205"/>
      <c r="I103" s="205"/>
      <c r="J103" s="205"/>
      <c r="K103" s="205"/>
      <c r="L103" s="205"/>
      <c r="M103" s="205"/>
      <c r="N103" s="205"/>
      <c r="O103" s="205"/>
      <c r="P103" s="205"/>
      <c r="Q103" s="205"/>
      <c r="R103" s="205"/>
      <c r="AC103" s="190"/>
      <c r="AD103" s="190"/>
      <c r="AE103" s="190"/>
      <c r="AF103" s="191"/>
      <c r="AG103" s="191"/>
      <c r="AH103" s="191"/>
      <c r="AI103" s="185"/>
      <c r="AJ103" s="185"/>
      <c r="AK103" s="185"/>
      <c r="AL103" s="185"/>
      <c r="AM103" s="185"/>
      <c r="AN103" s="185"/>
    </row>
    <row r="104" spans="2:40" hidden="1" x14ac:dyDescent="0.2">
      <c r="B104" s="189" t="e">
        <f t="shared" si="1"/>
        <v>#VALUE!</v>
      </c>
      <c r="C104" s="171" t="s">
        <v>1219</v>
      </c>
      <c r="D104" s="205"/>
      <c r="E104" s="205"/>
      <c r="F104" s="205"/>
      <c r="G104" s="205"/>
      <c r="H104" s="205"/>
      <c r="I104" s="205"/>
      <c r="J104" s="205"/>
      <c r="K104" s="205"/>
      <c r="L104" s="205"/>
      <c r="M104" s="205"/>
      <c r="N104" s="205"/>
      <c r="O104" s="205"/>
      <c r="P104" s="205"/>
      <c r="Q104" s="205"/>
      <c r="R104" s="205"/>
      <c r="AC104" s="190"/>
      <c r="AD104" s="190"/>
      <c r="AE104" s="190"/>
      <c r="AF104" s="191"/>
      <c r="AG104" s="191"/>
      <c r="AH104" s="191"/>
      <c r="AI104" s="185"/>
      <c r="AJ104" s="185"/>
      <c r="AK104" s="185"/>
      <c r="AL104" s="185"/>
      <c r="AM104" s="185"/>
      <c r="AN104" s="185"/>
    </row>
    <row r="105" spans="2:40" hidden="1" x14ac:dyDescent="0.2">
      <c r="B105" s="189" t="e">
        <f t="shared" si="1"/>
        <v>#VALUE!</v>
      </c>
      <c r="C105" s="171" t="s">
        <v>1220</v>
      </c>
      <c r="D105" s="205"/>
      <c r="E105" s="205"/>
      <c r="F105" s="205"/>
      <c r="G105" s="205"/>
      <c r="H105" s="205"/>
      <c r="I105" s="205"/>
      <c r="J105" s="205"/>
      <c r="K105" s="205"/>
      <c r="L105" s="205"/>
      <c r="M105" s="205"/>
      <c r="N105" s="205"/>
      <c r="O105" s="205"/>
      <c r="P105" s="205"/>
      <c r="Q105" s="205"/>
      <c r="R105" s="205"/>
      <c r="AC105" s="190"/>
      <c r="AD105" s="190"/>
      <c r="AE105" s="190"/>
      <c r="AF105" s="191"/>
      <c r="AG105" s="191"/>
      <c r="AH105" s="191"/>
      <c r="AI105" s="185"/>
      <c r="AJ105" s="185"/>
      <c r="AK105" s="185"/>
      <c r="AL105" s="185"/>
      <c r="AM105" s="185"/>
      <c r="AN105" s="185"/>
    </row>
    <row r="106" spans="2:40" hidden="1" x14ac:dyDescent="0.2">
      <c r="B106" s="189" t="e">
        <f t="shared" si="1"/>
        <v>#VALUE!</v>
      </c>
      <c r="C106" s="171" t="s">
        <v>1221</v>
      </c>
      <c r="D106" s="205"/>
      <c r="E106" s="205"/>
      <c r="F106" s="205"/>
      <c r="G106" s="205"/>
      <c r="H106" s="205"/>
      <c r="I106" s="205"/>
      <c r="J106" s="205"/>
      <c r="K106" s="205"/>
      <c r="L106" s="205"/>
      <c r="M106" s="205"/>
      <c r="N106" s="205"/>
      <c r="O106" s="205"/>
      <c r="P106" s="205"/>
      <c r="Q106" s="205"/>
      <c r="R106" s="205"/>
      <c r="AC106" s="190"/>
      <c r="AD106" s="190"/>
      <c r="AE106" s="190"/>
      <c r="AF106" s="191"/>
      <c r="AG106" s="191"/>
      <c r="AH106" s="191"/>
      <c r="AI106" s="185"/>
      <c r="AJ106" s="185"/>
      <c r="AK106" s="185"/>
      <c r="AL106" s="185"/>
      <c r="AM106" s="185"/>
      <c r="AN106" s="185"/>
    </row>
    <row r="107" spans="2:40" hidden="1" x14ac:dyDescent="0.2">
      <c r="B107" s="189" t="e">
        <f t="shared" si="1"/>
        <v>#VALUE!</v>
      </c>
      <c r="C107" s="185" t="s">
        <v>1222</v>
      </c>
      <c r="D107" s="205"/>
      <c r="E107" s="205"/>
      <c r="F107" s="205"/>
      <c r="G107" s="205"/>
      <c r="H107" s="205"/>
      <c r="I107" s="205"/>
      <c r="J107" s="205"/>
      <c r="K107" s="205"/>
      <c r="L107" s="205"/>
      <c r="M107" s="205"/>
      <c r="N107" s="205"/>
      <c r="O107" s="205"/>
      <c r="P107" s="205"/>
      <c r="Q107" s="205"/>
      <c r="R107" s="205"/>
      <c r="AC107" s="190"/>
      <c r="AD107" s="190"/>
      <c r="AE107" s="190"/>
      <c r="AF107" s="191"/>
      <c r="AG107" s="191"/>
      <c r="AH107" s="191"/>
      <c r="AI107" s="185"/>
      <c r="AJ107" s="185"/>
      <c r="AK107" s="185"/>
      <c r="AL107" s="185"/>
      <c r="AM107" s="185"/>
      <c r="AN107" s="185"/>
    </row>
    <row r="108" spans="2:40" hidden="1" x14ac:dyDescent="0.2">
      <c r="B108" s="189" t="e">
        <f t="shared" si="1"/>
        <v>#VALUE!</v>
      </c>
      <c r="C108" s="185" t="s">
        <v>1223</v>
      </c>
      <c r="D108" s="205"/>
      <c r="E108" s="205"/>
      <c r="F108" s="205"/>
      <c r="G108" s="205"/>
      <c r="H108" s="205"/>
      <c r="I108" s="205"/>
      <c r="J108" s="205"/>
      <c r="K108" s="205"/>
      <c r="L108" s="205"/>
      <c r="M108" s="205"/>
      <c r="N108" s="205"/>
      <c r="O108" s="205"/>
      <c r="P108" s="205"/>
      <c r="Q108" s="205"/>
      <c r="R108" s="205"/>
      <c r="AC108" s="190"/>
      <c r="AD108" s="190"/>
      <c r="AE108" s="190"/>
      <c r="AF108" s="191"/>
      <c r="AG108" s="191"/>
      <c r="AH108" s="191"/>
      <c r="AI108" s="185"/>
      <c r="AJ108" s="185"/>
      <c r="AK108" s="185"/>
      <c r="AL108" s="185"/>
      <c r="AM108" s="185"/>
      <c r="AN108" s="185"/>
    </row>
    <row r="109" spans="2:40" hidden="1" x14ac:dyDescent="0.2">
      <c r="B109" s="189" t="e">
        <f t="shared" si="1"/>
        <v>#VALUE!</v>
      </c>
      <c r="C109" s="185" t="s">
        <v>1224</v>
      </c>
      <c r="D109" s="205"/>
      <c r="E109" s="205"/>
      <c r="F109" s="205"/>
      <c r="G109" s="205"/>
      <c r="H109" s="205"/>
      <c r="I109" s="205"/>
      <c r="J109" s="205"/>
      <c r="K109" s="205"/>
      <c r="L109" s="205"/>
      <c r="M109" s="205"/>
      <c r="N109" s="205"/>
      <c r="O109" s="205"/>
      <c r="P109" s="205"/>
      <c r="Q109" s="205"/>
      <c r="R109" s="205"/>
      <c r="AC109" s="190"/>
      <c r="AD109" s="190"/>
      <c r="AE109" s="190"/>
      <c r="AF109" s="191"/>
      <c r="AG109" s="191"/>
      <c r="AH109" s="191"/>
      <c r="AI109" s="185"/>
      <c r="AJ109" s="185"/>
      <c r="AK109" s="185"/>
      <c r="AL109" s="185"/>
      <c r="AM109" s="185"/>
      <c r="AN109" s="185"/>
    </row>
    <row r="110" spans="2:40" hidden="1" x14ac:dyDescent="0.2">
      <c r="B110" s="189" t="e">
        <f t="shared" si="1"/>
        <v>#VALUE!</v>
      </c>
      <c r="C110" s="185" t="s">
        <v>77</v>
      </c>
      <c r="D110" s="205"/>
      <c r="E110" s="205"/>
      <c r="F110" s="205"/>
      <c r="G110" s="205"/>
      <c r="H110" s="205"/>
      <c r="I110" s="205"/>
      <c r="J110" s="205"/>
      <c r="K110" s="205"/>
      <c r="L110" s="205"/>
      <c r="M110" s="205"/>
      <c r="N110" s="205"/>
      <c r="O110" s="205"/>
      <c r="P110" s="205"/>
      <c r="Q110" s="205"/>
      <c r="R110" s="205"/>
      <c r="AC110" s="190"/>
      <c r="AD110" s="190"/>
      <c r="AE110" s="190"/>
      <c r="AF110" s="191"/>
      <c r="AG110" s="191"/>
      <c r="AH110" s="191"/>
      <c r="AI110" s="185"/>
      <c r="AJ110" s="185"/>
      <c r="AK110" s="185"/>
      <c r="AL110" s="185"/>
      <c r="AM110" s="185"/>
      <c r="AN110" s="185"/>
    </row>
    <row r="111" spans="2:40" hidden="1" x14ac:dyDescent="0.2">
      <c r="B111" s="189" t="e">
        <f t="shared" si="1"/>
        <v>#VALUE!</v>
      </c>
      <c r="C111" s="185" t="s">
        <v>1224</v>
      </c>
      <c r="D111" s="205"/>
      <c r="E111" s="205"/>
      <c r="F111" s="205"/>
      <c r="G111" s="205"/>
      <c r="H111" s="205"/>
      <c r="I111" s="205"/>
      <c r="J111" s="205"/>
      <c r="K111" s="205"/>
      <c r="L111" s="205"/>
      <c r="M111" s="205"/>
      <c r="N111" s="205"/>
      <c r="O111" s="205"/>
      <c r="P111" s="205"/>
      <c r="Q111" s="205"/>
      <c r="R111" s="205"/>
      <c r="AC111" s="190"/>
      <c r="AD111" s="190"/>
      <c r="AE111" s="190"/>
      <c r="AF111" s="191"/>
      <c r="AG111" s="191"/>
      <c r="AH111" s="191"/>
      <c r="AI111" s="185"/>
      <c r="AJ111" s="185"/>
      <c r="AK111" s="185"/>
      <c r="AL111" s="185"/>
      <c r="AM111" s="185"/>
      <c r="AN111" s="185"/>
    </row>
    <row r="112" spans="2:40" hidden="1" x14ac:dyDescent="0.2">
      <c r="B112" s="189" t="e">
        <f t="shared" si="1"/>
        <v>#VALUE!</v>
      </c>
      <c r="C112" s="185" t="s">
        <v>1225</v>
      </c>
      <c r="D112" s="205"/>
      <c r="E112" s="205"/>
      <c r="F112" s="205"/>
      <c r="G112" s="205"/>
      <c r="H112" s="205"/>
      <c r="I112" s="205"/>
      <c r="J112" s="205"/>
      <c r="K112" s="205"/>
      <c r="L112" s="205"/>
      <c r="M112" s="205"/>
      <c r="N112" s="205"/>
      <c r="O112" s="205"/>
      <c r="P112" s="205"/>
      <c r="Q112" s="205"/>
      <c r="R112" s="205"/>
      <c r="AC112" s="190"/>
      <c r="AD112" s="190"/>
      <c r="AE112" s="190"/>
      <c r="AF112" s="191"/>
      <c r="AG112" s="191"/>
      <c r="AH112" s="191"/>
      <c r="AI112" s="185"/>
      <c r="AJ112" s="185"/>
      <c r="AK112" s="185"/>
      <c r="AL112" s="185"/>
      <c r="AM112" s="185"/>
      <c r="AN112" s="185"/>
    </row>
    <row r="113" spans="2:40" hidden="1" x14ac:dyDescent="0.2">
      <c r="B113" s="189" t="e">
        <f t="shared" si="1"/>
        <v>#VALUE!</v>
      </c>
      <c r="C113" s="185" t="s">
        <v>1225</v>
      </c>
      <c r="D113" s="205"/>
      <c r="E113" s="205"/>
      <c r="F113" s="205"/>
      <c r="G113" s="205"/>
      <c r="H113" s="205"/>
      <c r="I113" s="205"/>
      <c r="J113" s="205"/>
      <c r="K113" s="205"/>
      <c r="L113" s="205"/>
      <c r="M113" s="205"/>
      <c r="N113" s="205"/>
      <c r="O113" s="205"/>
      <c r="P113" s="205"/>
      <c r="Q113" s="205"/>
      <c r="R113" s="205"/>
      <c r="AC113" s="190"/>
      <c r="AD113" s="190"/>
      <c r="AE113" s="190"/>
      <c r="AF113" s="191"/>
      <c r="AG113" s="191"/>
      <c r="AH113" s="191"/>
      <c r="AI113" s="185"/>
      <c r="AJ113" s="185"/>
      <c r="AK113" s="185"/>
      <c r="AL113" s="185"/>
      <c r="AM113" s="185"/>
      <c r="AN113" s="185"/>
    </row>
    <row r="114" spans="2:40" hidden="1" x14ac:dyDescent="0.2">
      <c r="B114" s="189" t="e">
        <f t="shared" si="1"/>
        <v>#VALUE!</v>
      </c>
      <c r="C114" s="185" t="s">
        <v>77</v>
      </c>
      <c r="D114" s="205"/>
      <c r="E114" s="205"/>
      <c r="F114" s="205"/>
      <c r="G114" s="205"/>
      <c r="H114" s="205"/>
      <c r="I114" s="205"/>
      <c r="J114" s="205"/>
      <c r="K114" s="205"/>
      <c r="L114" s="205"/>
      <c r="M114" s="205"/>
      <c r="N114" s="205"/>
      <c r="O114" s="205"/>
      <c r="P114" s="205"/>
      <c r="Q114" s="205"/>
      <c r="R114" s="205"/>
      <c r="AC114" s="190"/>
      <c r="AD114" s="190"/>
      <c r="AE114" s="190"/>
      <c r="AF114" s="191"/>
      <c r="AG114" s="191"/>
      <c r="AH114" s="191"/>
      <c r="AI114" s="185"/>
      <c r="AJ114" s="185"/>
      <c r="AK114" s="185"/>
      <c r="AL114" s="185"/>
      <c r="AM114" s="185"/>
      <c r="AN114" s="185"/>
    </row>
    <row r="115" spans="2:40" hidden="1" x14ac:dyDescent="0.2">
      <c r="B115" s="189" t="e">
        <f t="shared" si="1"/>
        <v>#VALUE!</v>
      </c>
      <c r="C115" s="185" t="s">
        <v>1226</v>
      </c>
      <c r="D115" s="205"/>
      <c r="E115" s="205"/>
      <c r="F115" s="205"/>
      <c r="G115" s="205"/>
      <c r="H115" s="205"/>
      <c r="I115" s="205"/>
      <c r="J115" s="205"/>
      <c r="K115" s="205"/>
      <c r="L115" s="205"/>
      <c r="M115" s="205"/>
      <c r="N115" s="205"/>
      <c r="O115" s="205"/>
      <c r="P115" s="205"/>
      <c r="Q115" s="205"/>
      <c r="R115" s="205"/>
      <c r="AC115" s="190"/>
      <c r="AD115" s="190"/>
      <c r="AE115" s="190"/>
      <c r="AF115" s="191"/>
      <c r="AG115" s="191"/>
      <c r="AH115" s="191"/>
      <c r="AI115" s="185"/>
      <c r="AJ115" s="185"/>
      <c r="AK115" s="185"/>
      <c r="AL115" s="185"/>
      <c r="AM115" s="185"/>
      <c r="AN115" s="185"/>
    </row>
    <row r="116" spans="2:40" hidden="1" x14ac:dyDescent="0.2">
      <c r="B116" s="189" t="e">
        <f t="shared" si="1"/>
        <v>#VALUE!</v>
      </c>
      <c r="C116" s="207" t="s">
        <v>1219</v>
      </c>
      <c r="D116" s="205"/>
      <c r="E116" s="205"/>
      <c r="F116" s="205"/>
      <c r="G116" s="205"/>
      <c r="H116" s="205"/>
      <c r="I116" s="205"/>
      <c r="J116" s="205"/>
      <c r="K116" s="205"/>
      <c r="L116" s="205"/>
      <c r="M116" s="205"/>
      <c r="N116" s="205"/>
      <c r="O116" s="205"/>
      <c r="P116" s="205"/>
      <c r="Q116" s="205"/>
      <c r="R116" s="205"/>
      <c r="AC116" s="190"/>
      <c r="AD116" s="190"/>
      <c r="AE116" s="190"/>
      <c r="AF116" s="191"/>
      <c r="AG116" s="191"/>
      <c r="AH116" s="191"/>
      <c r="AI116" s="185"/>
      <c r="AJ116" s="185"/>
      <c r="AK116" s="185"/>
      <c r="AL116" s="185"/>
      <c r="AM116" s="185"/>
      <c r="AN116" s="185"/>
    </row>
    <row r="117" spans="2:40" hidden="1" x14ac:dyDescent="0.2">
      <c r="B117" s="189" t="e">
        <f t="shared" si="1"/>
        <v>#VALUE!</v>
      </c>
      <c r="C117" s="207" t="s">
        <v>1220</v>
      </c>
      <c r="D117" s="205"/>
      <c r="E117" s="205"/>
      <c r="F117" s="205"/>
      <c r="G117" s="205"/>
      <c r="H117" s="205"/>
      <c r="I117" s="205"/>
      <c r="J117" s="205"/>
      <c r="K117" s="205"/>
      <c r="L117" s="205"/>
      <c r="M117" s="205"/>
      <c r="N117" s="205"/>
      <c r="O117" s="205"/>
      <c r="P117" s="205"/>
      <c r="Q117" s="205"/>
      <c r="R117" s="205"/>
      <c r="AC117" s="190"/>
      <c r="AD117" s="190"/>
      <c r="AE117" s="190"/>
      <c r="AF117" s="191"/>
      <c r="AG117" s="191"/>
      <c r="AH117" s="191"/>
      <c r="AI117" s="185"/>
      <c r="AJ117" s="185"/>
      <c r="AK117" s="185"/>
      <c r="AL117" s="185"/>
      <c r="AM117" s="185"/>
      <c r="AN117" s="185"/>
    </row>
    <row r="118" spans="2:40" hidden="1" x14ac:dyDescent="0.2">
      <c r="B118" s="189" t="e">
        <f t="shared" si="1"/>
        <v>#VALUE!</v>
      </c>
      <c r="C118" s="2" t="s">
        <v>1221</v>
      </c>
      <c r="D118" s="205"/>
      <c r="E118" s="205"/>
      <c r="F118" s="205"/>
      <c r="G118" s="205"/>
      <c r="H118" s="205"/>
      <c r="I118" s="205"/>
      <c r="J118" s="205"/>
      <c r="K118" s="205"/>
      <c r="L118" s="205"/>
      <c r="M118" s="205"/>
      <c r="N118" s="205"/>
      <c r="O118" s="205"/>
      <c r="P118" s="205"/>
      <c r="Q118" s="205"/>
      <c r="R118" s="205"/>
      <c r="AC118" s="190"/>
      <c r="AD118" s="190"/>
      <c r="AE118" s="190"/>
      <c r="AF118" s="191"/>
      <c r="AG118" s="191"/>
      <c r="AH118" s="191"/>
      <c r="AI118" s="185"/>
      <c r="AJ118" s="185"/>
      <c r="AK118" s="185"/>
      <c r="AL118" s="185"/>
      <c r="AM118" s="185"/>
      <c r="AN118" s="185"/>
    </row>
    <row r="119" spans="2:40" hidden="1" x14ac:dyDescent="0.2">
      <c r="B119" s="189" t="e">
        <f t="shared" si="1"/>
        <v>#VALUE!</v>
      </c>
      <c r="C119" s="6" t="s">
        <v>1222</v>
      </c>
      <c r="D119" s="205"/>
      <c r="E119" s="205"/>
      <c r="F119" s="205"/>
      <c r="G119" s="205"/>
      <c r="H119" s="205"/>
      <c r="I119" s="205"/>
      <c r="J119" s="205"/>
      <c r="K119" s="205"/>
      <c r="L119" s="205"/>
      <c r="M119" s="205"/>
      <c r="N119" s="205"/>
      <c r="O119" s="205"/>
      <c r="P119" s="205"/>
      <c r="Q119" s="205"/>
      <c r="R119" s="205"/>
      <c r="AC119" s="190"/>
      <c r="AD119" s="190"/>
      <c r="AE119" s="190"/>
      <c r="AF119" s="191"/>
      <c r="AG119" s="191"/>
      <c r="AH119" s="191"/>
      <c r="AI119" s="185"/>
      <c r="AJ119" s="185"/>
      <c r="AK119" s="185"/>
      <c r="AL119" s="185"/>
      <c r="AM119" s="185"/>
      <c r="AN119" s="185"/>
    </row>
    <row r="120" spans="2:40" hidden="1" x14ac:dyDescent="0.2">
      <c r="B120" s="189" t="e">
        <f t="shared" si="1"/>
        <v>#VALUE!</v>
      </c>
      <c r="C120" s="4"/>
      <c r="D120" s="205"/>
      <c r="E120" s="205"/>
      <c r="F120" s="205"/>
      <c r="G120" s="205"/>
      <c r="H120" s="205"/>
      <c r="I120" s="205"/>
      <c r="J120" s="205"/>
      <c r="K120" s="205"/>
      <c r="L120" s="205"/>
      <c r="M120" s="205"/>
      <c r="N120" s="205"/>
      <c r="O120" s="205"/>
      <c r="P120" s="205"/>
      <c r="Q120" s="205"/>
      <c r="R120" s="205"/>
      <c r="AC120" s="190"/>
      <c r="AD120" s="190"/>
      <c r="AE120" s="190"/>
      <c r="AF120" s="191"/>
      <c r="AG120" s="191"/>
      <c r="AH120" s="191"/>
      <c r="AI120" s="185"/>
      <c r="AJ120" s="185"/>
      <c r="AK120" s="185"/>
      <c r="AL120" s="185"/>
      <c r="AM120" s="185"/>
      <c r="AN120" s="185"/>
    </row>
    <row r="121" spans="2:40" hidden="1" x14ac:dyDescent="0.2">
      <c r="B121" s="189" t="e">
        <f t="shared" si="1"/>
        <v>#VALUE!</v>
      </c>
      <c r="C121" s="4"/>
      <c r="D121" s="205"/>
      <c r="E121" s="205"/>
      <c r="F121" s="205"/>
      <c r="G121" s="205"/>
      <c r="H121" s="205"/>
      <c r="I121" s="205"/>
      <c r="J121" s="205"/>
      <c r="K121" s="205"/>
      <c r="L121" s="205"/>
      <c r="M121" s="205"/>
      <c r="N121" s="205"/>
      <c r="O121" s="205"/>
      <c r="P121" s="205"/>
      <c r="Q121" s="205"/>
      <c r="R121" s="205"/>
      <c r="AC121" s="190"/>
      <c r="AD121" s="190"/>
      <c r="AE121" s="190"/>
      <c r="AF121" s="191"/>
      <c r="AG121" s="191"/>
      <c r="AH121" s="191"/>
      <c r="AI121" s="185"/>
      <c r="AJ121" s="185"/>
      <c r="AK121" s="185"/>
      <c r="AL121" s="185"/>
      <c r="AM121" s="185"/>
      <c r="AN121" s="185"/>
    </row>
    <row r="122" spans="2:40" hidden="1" x14ac:dyDescent="0.2">
      <c r="B122" s="189" t="e">
        <f t="shared" si="1"/>
        <v>#VALUE!</v>
      </c>
      <c r="C122" s="18"/>
      <c r="D122" s="205"/>
      <c r="E122" s="205"/>
      <c r="F122" s="205"/>
      <c r="G122" s="205"/>
      <c r="H122" s="205"/>
      <c r="I122" s="205"/>
      <c r="J122" s="205"/>
      <c r="K122" s="205"/>
      <c r="L122" s="205"/>
      <c r="M122" s="205"/>
      <c r="N122" s="205"/>
      <c r="O122" s="205"/>
      <c r="P122" s="205"/>
      <c r="Q122" s="205"/>
      <c r="R122" s="205"/>
      <c r="AC122" s="190"/>
      <c r="AD122" s="190"/>
      <c r="AE122" s="190"/>
      <c r="AF122" s="191"/>
      <c r="AG122" s="191"/>
      <c r="AH122" s="191"/>
      <c r="AI122" s="185"/>
      <c r="AJ122" s="185"/>
      <c r="AK122" s="185"/>
      <c r="AL122" s="185"/>
      <c r="AM122" s="185"/>
      <c r="AN122" s="185"/>
    </row>
    <row r="123" spans="2:40" hidden="1" x14ac:dyDescent="0.2">
      <c r="B123" s="189" t="e">
        <f t="shared" si="1"/>
        <v>#VALUE!</v>
      </c>
      <c r="C123" s="18"/>
      <c r="D123" s="205"/>
      <c r="E123" s="205"/>
      <c r="F123" s="205"/>
      <c r="G123" s="205"/>
      <c r="H123" s="205"/>
      <c r="I123" s="205"/>
      <c r="J123" s="205"/>
      <c r="K123" s="205"/>
      <c r="L123" s="205"/>
      <c r="M123" s="205"/>
      <c r="N123" s="205"/>
      <c r="O123" s="205"/>
      <c r="P123" s="205"/>
      <c r="Q123" s="205"/>
      <c r="R123" s="205"/>
      <c r="AC123" s="190"/>
      <c r="AD123" s="190"/>
      <c r="AE123" s="190"/>
      <c r="AF123" s="191"/>
      <c r="AG123" s="191"/>
      <c r="AH123" s="191"/>
      <c r="AI123" s="185"/>
      <c r="AJ123" s="185"/>
      <c r="AK123" s="185"/>
      <c r="AL123" s="185"/>
      <c r="AM123" s="185"/>
      <c r="AN123" s="185"/>
    </row>
    <row r="124" spans="2:40" hidden="1" x14ac:dyDescent="0.2">
      <c r="B124" s="189" t="e">
        <f t="shared" si="1"/>
        <v>#VALUE!</v>
      </c>
      <c r="C124" s="18"/>
      <c r="D124" s="205"/>
      <c r="E124" s="205"/>
      <c r="F124" s="205"/>
      <c r="G124" s="205"/>
      <c r="H124" s="205"/>
      <c r="I124" s="205"/>
      <c r="J124" s="205"/>
      <c r="K124" s="205"/>
      <c r="L124" s="205"/>
      <c r="M124" s="205"/>
      <c r="N124" s="205"/>
      <c r="O124" s="205"/>
      <c r="P124" s="205"/>
      <c r="Q124" s="205"/>
      <c r="R124" s="205"/>
      <c r="AC124" s="190"/>
      <c r="AD124" s="190"/>
      <c r="AE124" s="190"/>
      <c r="AF124" s="191"/>
      <c r="AG124" s="191"/>
      <c r="AH124" s="191"/>
      <c r="AI124" s="185"/>
      <c r="AJ124" s="185"/>
      <c r="AK124" s="185"/>
      <c r="AL124" s="185"/>
      <c r="AM124" s="185"/>
      <c r="AN124" s="185"/>
    </row>
    <row r="125" spans="2:40" hidden="1" x14ac:dyDescent="0.2">
      <c r="B125" s="189" t="e">
        <f t="shared" si="1"/>
        <v>#VALUE!</v>
      </c>
      <c r="C125" s="18"/>
      <c r="D125" s="205"/>
      <c r="E125" s="205"/>
      <c r="F125" s="205"/>
      <c r="G125" s="205"/>
      <c r="H125" s="205"/>
      <c r="I125" s="205"/>
      <c r="J125" s="205"/>
      <c r="K125" s="205"/>
      <c r="L125" s="205"/>
      <c r="M125" s="205"/>
      <c r="N125" s="205"/>
      <c r="O125" s="205"/>
      <c r="P125" s="205"/>
      <c r="Q125" s="205"/>
      <c r="R125" s="205"/>
      <c r="AC125" s="190"/>
      <c r="AD125" s="190"/>
      <c r="AE125" s="190"/>
      <c r="AF125" s="191"/>
      <c r="AG125" s="191"/>
      <c r="AH125" s="191"/>
      <c r="AI125" s="185"/>
      <c r="AJ125" s="185"/>
      <c r="AK125" s="185"/>
      <c r="AL125" s="185"/>
      <c r="AM125" s="185"/>
      <c r="AN125" s="185"/>
    </row>
    <row r="126" spans="2:40" hidden="1" x14ac:dyDescent="0.2">
      <c r="B126" s="189" t="e">
        <f t="shared" si="1"/>
        <v>#VALUE!</v>
      </c>
      <c r="C126" s="18"/>
      <c r="D126" s="205"/>
      <c r="E126" s="205"/>
      <c r="F126" s="205"/>
      <c r="G126" s="205"/>
      <c r="H126" s="205"/>
      <c r="I126" s="205"/>
      <c r="J126" s="205"/>
      <c r="K126" s="205"/>
      <c r="L126" s="205"/>
      <c r="M126" s="205"/>
      <c r="N126" s="205"/>
      <c r="O126" s="205"/>
      <c r="P126" s="205"/>
      <c r="Q126" s="205"/>
      <c r="R126" s="205"/>
      <c r="AC126" s="190"/>
      <c r="AD126" s="190"/>
      <c r="AE126" s="190"/>
      <c r="AF126" s="191"/>
      <c r="AG126" s="191"/>
      <c r="AH126" s="191"/>
      <c r="AI126" s="185"/>
      <c r="AJ126" s="185"/>
      <c r="AK126" s="185"/>
      <c r="AL126" s="185"/>
      <c r="AM126" s="185"/>
      <c r="AN126" s="185"/>
    </row>
    <row r="127" spans="2:40" hidden="1" x14ac:dyDescent="0.2">
      <c r="B127" s="189" t="e">
        <f t="shared" si="1"/>
        <v>#VALUE!</v>
      </c>
      <c r="C127" s="18"/>
      <c r="D127" s="205"/>
      <c r="E127" s="205"/>
      <c r="F127" s="205"/>
      <c r="G127" s="205"/>
      <c r="H127" s="205"/>
      <c r="I127" s="205"/>
      <c r="J127" s="205"/>
      <c r="K127" s="205"/>
      <c r="L127" s="205"/>
      <c r="M127" s="205"/>
      <c r="N127" s="205"/>
      <c r="O127" s="205"/>
      <c r="P127" s="205"/>
      <c r="Q127" s="205"/>
      <c r="R127" s="205"/>
      <c r="AC127" s="190"/>
      <c r="AD127" s="190"/>
      <c r="AE127" s="190"/>
      <c r="AF127" s="191"/>
      <c r="AG127" s="191"/>
      <c r="AH127" s="191"/>
      <c r="AI127" s="185"/>
      <c r="AJ127" s="185"/>
      <c r="AK127" s="185"/>
      <c r="AL127" s="185"/>
      <c r="AM127" s="185"/>
      <c r="AN127" s="185"/>
    </row>
    <row r="128" spans="2:40" hidden="1" x14ac:dyDescent="0.2">
      <c r="B128" s="189" t="e">
        <f t="shared" si="1"/>
        <v>#VALUE!</v>
      </c>
      <c r="C128" s="18"/>
      <c r="D128" s="205"/>
      <c r="E128" s="205"/>
      <c r="F128" s="205"/>
      <c r="G128" s="205"/>
      <c r="H128" s="205"/>
      <c r="I128" s="205"/>
      <c r="J128" s="205"/>
      <c r="K128" s="205"/>
      <c r="L128" s="205"/>
      <c r="M128" s="205"/>
      <c r="N128" s="205"/>
      <c r="O128" s="205"/>
      <c r="P128" s="205"/>
      <c r="Q128" s="205"/>
      <c r="R128" s="205"/>
      <c r="AC128" s="190"/>
      <c r="AD128" s="190"/>
      <c r="AE128" s="190"/>
      <c r="AF128" s="191"/>
      <c r="AG128" s="191"/>
      <c r="AH128" s="191"/>
      <c r="AI128" s="185"/>
      <c r="AJ128" s="185"/>
      <c r="AK128" s="185"/>
      <c r="AL128" s="185"/>
      <c r="AM128" s="185"/>
      <c r="AN128" s="185"/>
    </row>
    <row r="129" spans="2:40" hidden="1" x14ac:dyDescent="0.2">
      <c r="B129" s="189" t="e">
        <f t="shared" si="1"/>
        <v>#VALUE!</v>
      </c>
      <c r="C129" s="18"/>
      <c r="D129" s="205"/>
      <c r="E129" s="205"/>
      <c r="F129" s="205"/>
      <c r="G129" s="205"/>
      <c r="H129" s="205"/>
      <c r="I129" s="205"/>
      <c r="J129" s="205"/>
      <c r="K129" s="205"/>
      <c r="L129" s="205"/>
      <c r="M129" s="205"/>
      <c r="N129" s="205"/>
      <c r="O129" s="205"/>
      <c r="P129" s="205"/>
      <c r="Q129" s="205"/>
      <c r="R129" s="205"/>
      <c r="AC129" s="190"/>
      <c r="AD129" s="190"/>
      <c r="AE129" s="190"/>
      <c r="AF129" s="191"/>
      <c r="AG129" s="191"/>
      <c r="AH129" s="191"/>
      <c r="AI129" s="185"/>
      <c r="AJ129" s="185"/>
      <c r="AK129" s="185"/>
      <c r="AL129" s="185"/>
      <c r="AM129" s="185"/>
      <c r="AN129" s="185"/>
    </row>
    <row r="130" spans="2:40" hidden="1" x14ac:dyDescent="0.2">
      <c r="B130" s="189" t="e">
        <f t="shared" si="1"/>
        <v>#VALUE!</v>
      </c>
      <c r="C130" s="18"/>
      <c r="D130" s="205"/>
      <c r="E130" s="205"/>
      <c r="F130" s="205"/>
      <c r="G130" s="205"/>
      <c r="H130" s="205"/>
      <c r="I130" s="205"/>
      <c r="J130" s="205"/>
      <c r="K130" s="205"/>
      <c r="L130" s="205"/>
      <c r="M130" s="205"/>
      <c r="N130" s="205"/>
      <c r="O130" s="205"/>
      <c r="P130" s="205"/>
      <c r="Q130" s="205"/>
      <c r="R130" s="205"/>
      <c r="AC130" s="190"/>
      <c r="AD130" s="190"/>
      <c r="AE130" s="190"/>
      <c r="AF130" s="191"/>
      <c r="AG130" s="191"/>
      <c r="AH130" s="191"/>
      <c r="AI130" s="185"/>
      <c r="AJ130" s="185"/>
      <c r="AK130" s="185"/>
      <c r="AL130" s="185"/>
      <c r="AM130" s="185"/>
      <c r="AN130" s="185"/>
    </row>
    <row r="131" spans="2:40" hidden="1" x14ac:dyDescent="0.2">
      <c r="B131" s="189" t="e">
        <f t="shared" si="1"/>
        <v>#VALUE!</v>
      </c>
      <c r="C131" s="191"/>
      <c r="D131" s="205"/>
      <c r="E131" s="205"/>
      <c r="F131" s="205"/>
      <c r="G131" s="205"/>
      <c r="H131" s="205"/>
      <c r="I131" s="205"/>
      <c r="J131" s="205"/>
      <c r="K131" s="205"/>
      <c r="L131" s="205"/>
      <c r="M131" s="205"/>
      <c r="N131" s="205"/>
      <c r="O131" s="205"/>
      <c r="P131" s="205"/>
      <c r="Q131" s="205"/>
      <c r="R131" s="205"/>
      <c r="AC131" s="190"/>
      <c r="AD131" s="190"/>
      <c r="AE131" s="190"/>
      <c r="AF131" s="191"/>
      <c r="AG131" s="191"/>
      <c r="AH131" s="191"/>
      <c r="AI131" s="185"/>
      <c r="AJ131" s="185"/>
      <c r="AK131" s="185"/>
      <c r="AL131" s="185"/>
      <c r="AM131" s="185"/>
      <c r="AN131" s="185"/>
    </row>
    <row r="132" spans="2:40" hidden="1" x14ac:dyDescent="0.2">
      <c r="B132" s="189" t="e">
        <f t="shared" si="1"/>
        <v>#VALUE!</v>
      </c>
      <c r="C132" s="191"/>
      <c r="D132" s="205"/>
      <c r="E132" s="205"/>
      <c r="F132" s="205"/>
      <c r="G132" s="205"/>
      <c r="H132" s="205"/>
      <c r="I132" s="205"/>
      <c r="J132" s="205"/>
      <c r="K132" s="205"/>
      <c r="L132" s="205"/>
      <c r="M132" s="205"/>
      <c r="N132" s="205"/>
      <c r="O132" s="205"/>
      <c r="P132" s="205"/>
      <c r="Q132" s="205"/>
      <c r="R132" s="205"/>
      <c r="AC132" s="190"/>
      <c r="AD132" s="190"/>
      <c r="AE132" s="190"/>
      <c r="AF132" s="191"/>
      <c r="AG132" s="191"/>
      <c r="AH132" s="191"/>
      <c r="AI132" s="185"/>
      <c r="AJ132" s="185"/>
      <c r="AK132" s="185"/>
      <c r="AL132" s="185"/>
      <c r="AM132" s="185"/>
      <c r="AN132" s="185"/>
    </row>
    <row r="133" spans="2:40" hidden="1" x14ac:dyDescent="0.2">
      <c r="B133" s="189" t="e">
        <f t="shared" si="1"/>
        <v>#VALUE!</v>
      </c>
      <c r="C133" s="191"/>
      <c r="D133" s="205"/>
      <c r="E133" s="205"/>
      <c r="F133" s="205"/>
      <c r="G133" s="205"/>
      <c r="H133" s="205"/>
      <c r="I133" s="205"/>
      <c r="J133" s="205"/>
      <c r="K133" s="205"/>
      <c r="L133" s="205"/>
      <c r="M133" s="205"/>
      <c r="N133" s="205"/>
      <c r="O133" s="205"/>
      <c r="P133" s="205"/>
      <c r="Q133" s="205"/>
      <c r="R133" s="205"/>
      <c r="AC133" s="190"/>
      <c r="AD133" s="190"/>
      <c r="AE133" s="190"/>
      <c r="AF133" s="191"/>
      <c r="AG133" s="191"/>
      <c r="AH133" s="191"/>
      <c r="AI133" s="185"/>
      <c r="AJ133" s="185"/>
      <c r="AK133" s="185"/>
      <c r="AL133" s="185"/>
      <c r="AM133" s="185"/>
      <c r="AN133" s="185"/>
    </row>
    <row r="134" spans="2:40" hidden="1" x14ac:dyDescent="0.2">
      <c r="B134" s="189" t="e">
        <f t="shared" si="1"/>
        <v>#VALUE!</v>
      </c>
      <c r="C134" s="191"/>
      <c r="D134" s="205"/>
      <c r="E134" s="205"/>
      <c r="F134" s="205"/>
      <c r="G134" s="205"/>
      <c r="H134" s="205"/>
      <c r="I134" s="205"/>
      <c r="J134" s="205"/>
      <c r="K134" s="205"/>
      <c r="L134" s="205"/>
      <c r="M134" s="205"/>
      <c r="N134" s="205"/>
      <c r="O134" s="205"/>
      <c r="P134" s="205"/>
      <c r="Q134" s="205"/>
      <c r="R134" s="205"/>
      <c r="AC134" s="190"/>
      <c r="AD134" s="190"/>
      <c r="AE134" s="190"/>
      <c r="AF134" s="191"/>
      <c r="AG134" s="191"/>
      <c r="AH134" s="191"/>
      <c r="AI134" s="185"/>
      <c r="AJ134" s="185"/>
      <c r="AK134" s="185"/>
      <c r="AL134" s="185"/>
      <c r="AM134" s="185"/>
      <c r="AN134" s="185"/>
    </row>
    <row r="135" spans="2:40" hidden="1" x14ac:dyDescent="0.2">
      <c r="B135" s="189" t="e">
        <f t="shared" si="1"/>
        <v>#VALUE!</v>
      </c>
      <c r="C135" s="191"/>
      <c r="D135" s="205"/>
      <c r="E135" s="205"/>
      <c r="F135" s="205"/>
      <c r="G135" s="205"/>
      <c r="H135" s="205"/>
      <c r="I135" s="205"/>
      <c r="J135" s="205"/>
      <c r="K135" s="205"/>
      <c r="L135" s="205"/>
      <c r="M135" s="205"/>
      <c r="N135" s="205"/>
      <c r="O135" s="205"/>
      <c r="P135" s="205"/>
      <c r="Q135" s="205"/>
      <c r="R135" s="205"/>
      <c r="AC135" s="190"/>
      <c r="AD135" s="190"/>
      <c r="AE135" s="190"/>
      <c r="AF135" s="191"/>
      <c r="AG135" s="191"/>
      <c r="AH135" s="191"/>
      <c r="AI135" s="185"/>
      <c r="AJ135" s="185"/>
      <c r="AK135" s="185"/>
      <c r="AL135" s="185"/>
      <c r="AM135" s="185"/>
      <c r="AN135" s="185"/>
    </row>
    <row r="136" spans="2:40" hidden="1" x14ac:dyDescent="0.2">
      <c r="B136" s="189" t="e">
        <f t="shared" si="1"/>
        <v>#VALUE!</v>
      </c>
      <c r="C136" s="191"/>
      <c r="D136" s="205"/>
      <c r="E136" s="205"/>
      <c r="F136" s="205"/>
      <c r="G136" s="205"/>
      <c r="H136" s="205"/>
      <c r="I136" s="205"/>
      <c r="J136" s="205"/>
      <c r="K136" s="205"/>
      <c r="L136" s="205"/>
      <c r="M136" s="205"/>
      <c r="N136" s="205"/>
      <c r="O136" s="205"/>
      <c r="P136" s="205"/>
      <c r="Q136" s="205"/>
      <c r="R136" s="205"/>
      <c r="AC136" s="190"/>
      <c r="AD136" s="190"/>
      <c r="AE136" s="190"/>
      <c r="AF136" s="191"/>
      <c r="AG136" s="191"/>
      <c r="AH136" s="191"/>
      <c r="AI136" s="185"/>
      <c r="AJ136" s="185"/>
      <c r="AK136" s="185"/>
      <c r="AL136" s="185"/>
      <c r="AM136" s="185"/>
      <c r="AN136" s="185"/>
    </row>
    <row r="137" spans="2:40" hidden="1" x14ac:dyDescent="0.2">
      <c r="B137" s="189" t="e">
        <f t="shared" si="1"/>
        <v>#VALUE!</v>
      </c>
      <c r="C137" s="191"/>
      <c r="D137" s="205"/>
      <c r="E137" s="205"/>
      <c r="F137" s="205"/>
      <c r="G137" s="205"/>
      <c r="H137" s="205"/>
      <c r="I137" s="205"/>
      <c r="J137" s="205"/>
      <c r="K137" s="205"/>
      <c r="L137" s="205"/>
      <c r="M137" s="205"/>
      <c r="N137" s="205"/>
      <c r="O137" s="205"/>
      <c r="P137" s="205"/>
      <c r="Q137" s="205"/>
      <c r="R137" s="205"/>
      <c r="AC137" s="190"/>
      <c r="AD137" s="190"/>
      <c r="AE137" s="190"/>
      <c r="AF137" s="191"/>
      <c r="AG137" s="191"/>
      <c r="AH137" s="191"/>
      <c r="AI137" s="185"/>
      <c r="AJ137" s="185"/>
      <c r="AK137" s="185"/>
      <c r="AL137" s="185"/>
      <c r="AM137" s="185"/>
      <c r="AN137" s="185"/>
    </row>
    <row r="138" spans="2:40" hidden="1" x14ac:dyDescent="0.2">
      <c r="B138" s="189" t="e">
        <f t="shared" si="1"/>
        <v>#VALUE!</v>
      </c>
      <c r="C138" s="191"/>
      <c r="D138" s="205"/>
      <c r="E138" s="205"/>
      <c r="F138" s="205"/>
      <c r="G138" s="205"/>
      <c r="H138" s="205"/>
      <c r="I138" s="205"/>
      <c r="J138" s="205"/>
      <c r="K138" s="205"/>
      <c r="L138" s="205"/>
      <c r="M138" s="205"/>
      <c r="N138" s="205"/>
      <c r="O138" s="205"/>
      <c r="P138" s="205"/>
      <c r="Q138" s="205"/>
      <c r="R138" s="205"/>
      <c r="AC138" s="190"/>
      <c r="AD138" s="190"/>
      <c r="AE138" s="190"/>
      <c r="AF138" s="191"/>
      <c r="AG138" s="191"/>
      <c r="AH138" s="191"/>
      <c r="AI138" s="185"/>
      <c r="AJ138" s="185"/>
      <c r="AK138" s="185"/>
      <c r="AL138" s="185"/>
      <c r="AM138" s="185"/>
      <c r="AN138" s="185"/>
    </row>
    <row r="139" spans="2:40" hidden="1" x14ac:dyDescent="0.2">
      <c r="B139" s="189" t="e">
        <f t="shared" si="1"/>
        <v>#VALUE!</v>
      </c>
      <c r="C139" s="191"/>
      <c r="D139" s="205"/>
      <c r="E139" s="205"/>
      <c r="F139" s="205"/>
      <c r="G139" s="205"/>
      <c r="H139" s="205"/>
      <c r="I139" s="205"/>
      <c r="J139" s="205"/>
      <c r="K139" s="205"/>
      <c r="L139" s="205"/>
      <c r="M139" s="205"/>
      <c r="N139" s="205"/>
      <c r="O139" s="205"/>
      <c r="P139" s="205"/>
      <c r="Q139" s="205"/>
      <c r="R139" s="205"/>
      <c r="AC139" s="190"/>
      <c r="AD139" s="190"/>
      <c r="AE139" s="190"/>
      <c r="AF139" s="191"/>
      <c r="AG139" s="191"/>
      <c r="AH139" s="191"/>
      <c r="AI139" s="185"/>
      <c r="AJ139" s="185"/>
      <c r="AK139" s="185"/>
      <c r="AL139" s="185"/>
      <c r="AM139" s="185"/>
      <c r="AN139" s="185"/>
    </row>
    <row r="140" spans="2:40" hidden="1" x14ac:dyDescent="0.2">
      <c r="B140" s="189" t="e">
        <f t="shared" si="1"/>
        <v>#VALUE!</v>
      </c>
      <c r="C140" s="191"/>
      <c r="D140" s="205"/>
      <c r="E140" s="205"/>
      <c r="F140" s="205"/>
      <c r="G140" s="205"/>
      <c r="H140" s="205"/>
      <c r="I140" s="205"/>
      <c r="J140" s="205"/>
      <c r="K140" s="205"/>
      <c r="L140" s="205"/>
      <c r="M140" s="205"/>
      <c r="N140" s="205"/>
      <c r="O140" s="205"/>
      <c r="P140" s="205"/>
      <c r="Q140" s="205"/>
      <c r="R140" s="205"/>
      <c r="AC140" s="190"/>
      <c r="AD140" s="190"/>
      <c r="AE140" s="190"/>
      <c r="AF140" s="191"/>
      <c r="AG140" s="191"/>
      <c r="AH140" s="191"/>
      <c r="AI140" s="185"/>
      <c r="AJ140" s="185"/>
      <c r="AK140" s="185"/>
      <c r="AL140" s="185"/>
      <c r="AM140" s="185"/>
      <c r="AN140" s="185"/>
    </row>
    <row r="141" spans="2:40" hidden="1" x14ac:dyDescent="0.2">
      <c r="B141" s="189" t="e">
        <f t="shared" si="1"/>
        <v>#VALUE!</v>
      </c>
      <c r="C141" s="191"/>
      <c r="D141" s="205"/>
      <c r="E141" s="205"/>
      <c r="F141" s="205"/>
      <c r="G141" s="205"/>
      <c r="H141" s="205"/>
      <c r="I141" s="205"/>
      <c r="J141" s="205"/>
      <c r="K141" s="205"/>
      <c r="L141" s="205"/>
      <c r="M141" s="205"/>
      <c r="N141" s="205"/>
      <c r="O141" s="205"/>
      <c r="P141" s="205"/>
      <c r="Q141" s="205"/>
      <c r="R141" s="205"/>
      <c r="AC141" s="190"/>
      <c r="AD141" s="190"/>
      <c r="AE141" s="190"/>
      <c r="AF141" s="191"/>
      <c r="AG141" s="191"/>
      <c r="AH141" s="191"/>
      <c r="AI141" s="185"/>
      <c r="AJ141" s="185"/>
      <c r="AK141" s="185"/>
      <c r="AL141" s="185"/>
      <c r="AM141" s="185"/>
      <c r="AN141" s="185"/>
    </row>
    <row r="142" spans="2:40" hidden="1" x14ac:dyDescent="0.2">
      <c r="B142" s="189" t="e">
        <f t="shared" si="1"/>
        <v>#VALUE!</v>
      </c>
      <c r="C142" s="191"/>
      <c r="D142" s="205"/>
      <c r="E142" s="205"/>
      <c r="F142" s="205"/>
      <c r="G142" s="205"/>
      <c r="H142" s="205"/>
      <c r="I142" s="205"/>
      <c r="J142" s="205"/>
      <c r="K142" s="205"/>
      <c r="L142" s="205"/>
      <c r="M142" s="205"/>
      <c r="N142" s="205"/>
      <c r="O142" s="205"/>
      <c r="P142" s="205"/>
      <c r="Q142" s="205"/>
      <c r="R142" s="205"/>
      <c r="AC142" s="190"/>
      <c r="AD142" s="190"/>
      <c r="AE142" s="190"/>
      <c r="AF142" s="191"/>
      <c r="AG142" s="191"/>
      <c r="AH142" s="191"/>
      <c r="AI142" s="185"/>
      <c r="AJ142" s="185"/>
      <c r="AK142" s="185"/>
      <c r="AL142" s="185"/>
      <c r="AM142" s="185"/>
      <c r="AN142" s="185"/>
    </row>
    <row r="143" spans="2:40" hidden="1" x14ac:dyDescent="0.2">
      <c r="B143" s="189" t="e">
        <f t="shared" si="1"/>
        <v>#VALUE!</v>
      </c>
      <c r="C143" s="191"/>
      <c r="D143" s="205"/>
      <c r="E143" s="205"/>
      <c r="F143" s="205"/>
      <c r="G143" s="205"/>
      <c r="H143" s="205"/>
      <c r="I143" s="205"/>
      <c r="J143" s="205"/>
      <c r="K143" s="205"/>
      <c r="L143" s="205"/>
      <c r="M143" s="205"/>
      <c r="N143" s="205"/>
      <c r="O143" s="205"/>
      <c r="P143" s="205"/>
      <c r="Q143" s="205"/>
      <c r="R143" s="205"/>
      <c r="AC143" s="190"/>
      <c r="AD143" s="190"/>
      <c r="AE143" s="190"/>
      <c r="AF143" s="191"/>
      <c r="AG143" s="191"/>
      <c r="AH143" s="191"/>
      <c r="AI143" s="185"/>
      <c r="AJ143" s="185"/>
      <c r="AK143" s="185"/>
      <c r="AL143" s="185"/>
      <c r="AM143" s="185"/>
      <c r="AN143" s="185"/>
    </row>
    <row r="144" spans="2:40" hidden="1" x14ac:dyDescent="0.2">
      <c r="B144" s="189" t="e">
        <f t="shared" si="1"/>
        <v>#VALUE!</v>
      </c>
      <c r="C144" s="191"/>
      <c r="D144" s="205"/>
      <c r="E144" s="205"/>
      <c r="F144" s="205"/>
      <c r="G144" s="205"/>
      <c r="H144" s="205"/>
      <c r="I144" s="205"/>
      <c r="J144" s="205"/>
      <c r="K144" s="205"/>
      <c r="L144" s="205"/>
      <c r="M144" s="205"/>
      <c r="N144" s="205"/>
      <c r="O144" s="205"/>
      <c r="P144" s="205"/>
      <c r="Q144" s="205"/>
      <c r="R144" s="205"/>
      <c r="AC144" s="190"/>
      <c r="AD144" s="190"/>
      <c r="AE144" s="190"/>
      <c r="AF144" s="191"/>
      <c r="AG144" s="191"/>
      <c r="AH144" s="191"/>
      <c r="AI144" s="185"/>
      <c r="AJ144" s="185"/>
      <c r="AK144" s="185"/>
      <c r="AL144" s="185"/>
      <c r="AM144" s="185"/>
      <c r="AN144" s="185"/>
    </row>
    <row r="145" spans="2:40" hidden="1" x14ac:dyDescent="0.2">
      <c r="B145" s="189" t="e">
        <f t="shared" si="1"/>
        <v>#VALUE!</v>
      </c>
      <c r="C145" s="191"/>
      <c r="D145" s="205"/>
      <c r="E145" s="205"/>
      <c r="F145" s="205"/>
      <c r="G145" s="205"/>
      <c r="H145" s="205"/>
      <c r="I145" s="205"/>
      <c r="J145" s="205"/>
      <c r="K145" s="205"/>
      <c r="L145" s="205"/>
      <c r="M145" s="205"/>
      <c r="N145" s="205"/>
      <c r="O145" s="205"/>
      <c r="P145" s="205"/>
      <c r="Q145" s="205"/>
      <c r="R145" s="205"/>
      <c r="AC145" s="190"/>
      <c r="AD145" s="190"/>
      <c r="AE145" s="190"/>
      <c r="AF145" s="191"/>
      <c r="AG145" s="191"/>
      <c r="AH145" s="191"/>
      <c r="AI145" s="185"/>
      <c r="AJ145" s="185"/>
      <c r="AK145" s="185"/>
      <c r="AL145" s="185"/>
      <c r="AM145" s="185"/>
      <c r="AN145" s="185"/>
    </row>
    <row r="146" spans="2:40" hidden="1" x14ac:dyDescent="0.2">
      <c r="B146" s="189" t="e">
        <f t="shared" si="1"/>
        <v>#VALUE!</v>
      </c>
      <c r="C146" s="191"/>
      <c r="D146" s="205"/>
      <c r="E146" s="205"/>
      <c r="F146" s="205"/>
      <c r="G146" s="205"/>
      <c r="H146" s="205"/>
      <c r="I146" s="205"/>
      <c r="J146" s="205"/>
      <c r="K146" s="205"/>
      <c r="L146" s="205"/>
      <c r="M146" s="205"/>
      <c r="N146" s="205"/>
      <c r="O146" s="205"/>
      <c r="P146" s="205"/>
      <c r="Q146" s="205"/>
      <c r="R146" s="205"/>
      <c r="AC146" s="190"/>
      <c r="AD146" s="190"/>
      <c r="AE146" s="190"/>
      <c r="AF146" s="191"/>
      <c r="AG146" s="191"/>
      <c r="AH146" s="191"/>
      <c r="AI146" s="185"/>
      <c r="AJ146" s="185"/>
      <c r="AK146" s="185"/>
      <c r="AL146" s="185"/>
      <c r="AM146" s="185"/>
      <c r="AN146" s="185"/>
    </row>
    <row r="147" spans="2:40" hidden="1" x14ac:dyDescent="0.2">
      <c r="B147" s="189" t="e">
        <f t="shared" si="1"/>
        <v>#VALUE!</v>
      </c>
      <c r="C147" s="191"/>
      <c r="D147" s="205"/>
      <c r="E147" s="205"/>
      <c r="F147" s="205"/>
      <c r="G147" s="205"/>
      <c r="H147" s="205"/>
      <c r="I147" s="205"/>
      <c r="J147" s="205"/>
      <c r="K147" s="205"/>
      <c r="L147" s="205"/>
      <c r="M147" s="205"/>
      <c r="N147" s="205"/>
      <c r="O147" s="205"/>
      <c r="P147" s="205"/>
      <c r="Q147" s="205"/>
      <c r="R147" s="205"/>
      <c r="AC147" s="190"/>
      <c r="AD147" s="190"/>
      <c r="AE147" s="190"/>
      <c r="AF147" s="191"/>
      <c r="AG147" s="191"/>
      <c r="AH147" s="191"/>
      <c r="AI147" s="185"/>
      <c r="AJ147" s="185"/>
      <c r="AK147" s="185"/>
      <c r="AL147" s="185"/>
      <c r="AM147" s="185"/>
      <c r="AN147" s="185"/>
    </row>
    <row r="148" spans="2:40" hidden="1" x14ac:dyDescent="0.2">
      <c r="B148" s="189" t="e">
        <f t="shared" si="1"/>
        <v>#VALUE!</v>
      </c>
      <c r="C148" s="191"/>
      <c r="D148" s="205"/>
      <c r="E148" s="205"/>
      <c r="F148" s="205"/>
      <c r="G148" s="205"/>
      <c r="H148" s="205"/>
      <c r="I148" s="205"/>
      <c r="J148" s="205"/>
      <c r="K148" s="205"/>
      <c r="L148" s="205"/>
      <c r="M148" s="205"/>
      <c r="N148" s="205"/>
      <c r="O148" s="205"/>
      <c r="P148" s="205"/>
      <c r="Q148" s="205"/>
      <c r="R148" s="205"/>
      <c r="AC148" s="190"/>
      <c r="AD148" s="190"/>
      <c r="AE148" s="190"/>
      <c r="AF148" s="191"/>
      <c r="AG148" s="191"/>
      <c r="AH148" s="191"/>
      <c r="AI148" s="185"/>
      <c r="AJ148" s="185"/>
      <c r="AK148" s="185"/>
      <c r="AL148" s="185"/>
      <c r="AM148" s="185"/>
      <c r="AN148" s="185"/>
    </row>
    <row r="149" spans="2:40" hidden="1" x14ac:dyDescent="0.2">
      <c r="B149" s="189" t="e">
        <f t="shared" si="1"/>
        <v>#VALUE!</v>
      </c>
      <c r="C149" s="191"/>
      <c r="D149" s="205"/>
      <c r="E149" s="205"/>
      <c r="F149" s="205"/>
      <c r="G149" s="205"/>
      <c r="H149" s="205"/>
      <c r="I149" s="205"/>
      <c r="J149" s="205"/>
      <c r="K149" s="205"/>
      <c r="L149" s="205"/>
      <c r="M149" s="205"/>
      <c r="N149" s="205"/>
      <c r="O149" s="205"/>
      <c r="P149" s="205"/>
      <c r="Q149" s="205"/>
      <c r="R149" s="205"/>
      <c r="AC149" s="190"/>
      <c r="AD149" s="190"/>
      <c r="AE149" s="190"/>
      <c r="AF149" s="191"/>
      <c r="AG149" s="191"/>
      <c r="AH149" s="191"/>
      <c r="AI149" s="185"/>
      <c r="AJ149" s="185"/>
      <c r="AK149" s="185"/>
      <c r="AL149" s="185"/>
      <c r="AM149" s="185"/>
      <c r="AN149" s="185"/>
    </row>
    <row r="150" spans="2:40" hidden="1" x14ac:dyDescent="0.2">
      <c r="B150" s="189" t="e">
        <f t="shared" si="1"/>
        <v>#VALUE!</v>
      </c>
      <c r="C150" s="185"/>
      <c r="D150" s="205"/>
      <c r="E150" s="205"/>
      <c r="F150" s="205"/>
      <c r="G150" s="205"/>
      <c r="H150" s="205"/>
      <c r="I150" s="205"/>
      <c r="J150" s="205"/>
      <c r="K150" s="205"/>
      <c r="L150" s="205"/>
      <c r="M150" s="205"/>
      <c r="N150" s="205"/>
      <c r="O150" s="205"/>
      <c r="P150" s="205"/>
      <c r="Q150" s="205"/>
      <c r="R150" s="205"/>
      <c r="AC150" s="190"/>
      <c r="AD150" s="190"/>
      <c r="AE150" s="190"/>
      <c r="AF150" s="191"/>
      <c r="AG150" s="191"/>
      <c r="AH150" s="191"/>
      <c r="AI150" s="185"/>
      <c r="AJ150" s="185"/>
      <c r="AK150" s="185"/>
      <c r="AL150" s="185"/>
      <c r="AM150" s="185"/>
      <c r="AN150" s="185"/>
    </row>
    <row r="151" spans="2:40" hidden="1" x14ac:dyDescent="0.2">
      <c r="B151" s="189" t="e">
        <f t="shared" si="1"/>
        <v>#VALUE!</v>
      </c>
      <c r="C151" s="185"/>
      <c r="D151" s="205"/>
      <c r="E151" s="205"/>
      <c r="F151" s="205"/>
      <c r="G151" s="205"/>
      <c r="H151" s="205"/>
      <c r="I151" s="205"/>
      <c r="J151" s="205"/>
      <c r="K151" s="205"/>
      <c r="L151" s="205"/>
      <c r="M151" s="205"/>
      <c r="N151" s="205"/>
      <c r="O151" s="205"/>
      <c r="P151" s="205"/>
      <c r="Q151" s="205"/>
      <c r="R151" s="205"/>
      <c r="AC151" s="190"/>
      <c r="AD151" s="190"/>
      <c r="AE151" s="190"/>
      <c r="AF151" s="191"/>
      <c r="AG151" s="191"/>
      <c r="AH151" s="191"/>
      <c r="AI151" s="185"/>
      <c r="AJ151" s="185"/>
      <c r="AK151" s="185"/>
      <c r="AL151" s="185"/>
      <c r="AM151" s="185"/>
      <c r="AN151" s="185"/>
    </row>
    <row r="152" spans="2:40" hidden="1" x14ac:dyDescent="0.2">
      <c r="B152" s="189" t="e">
        <f t="shared" si="1"/>
        <v>#VALUE!</v>
      </c>
      <c r="C152" s="185"/>
      <c r="D152" s="205"/>
      <c r="E152" s="205"/>
      <c r="F152" s="205"/>
      <c r="G152" s="205"/>
      <c r="H152" s="205"/>
      <c r="I152" s="205"/>
      <c r="J152" s="205"/>
      <c r="K152" s="205"/>
      <c r="L152" s="205"/>
      <c r="M152" s="205"/>
      <c r="N152" s="205"/>
      <c r="O152" s="205"/>
      <c r="P152" s="205"/>
      <c r="Q152" s="205"/>
      <c r="R152" s="205"/>
      <c r="AC152" s="190"/>
      <c r="AD152" s="190"/>
      <c r="AE152" s="190"/>
      <c r="AF152" s="191"/>
      <c r="AG152" s="191"/>
      <c r="AH152" s="191"/>
      <c r="AI152" s="185"/>
      <c r="AJ152" s="185"/>
      <c r="AK152" s="185"/>
      <c r="AL152" s="185"/>
      <c r="AM152" s="185"/>
      <c r="AN152" s="185"/>
    </row>
    <row r="153" spans="2:40" hidden="1" x14ac:dyDescent="0.2">
      <c r="B153" s="189" t="e">
        <f t="shared" si="1"/>
        <v>#VALUE!</v>
      </c>
      <c r="C153" s="185"/>
      <c r="D153" s="205"/>
      <c r="E153" s="205"/>
      <c r="F153" s="205"/>
      <c r="G153" s="205"/>
      <c r="H153" s="205"/>
      <c r="I153" s="205"/>
      <c r="J153" s="205"/>
      <c r="K153" s="205"/>
      <c r="L153" s="205"/>
      <c r="M153" s="205"/>
      <c r="N153" s="205"/>
      <c r="O153" s="205"/>
      <c r="P153" s="205"/>
      <c r="Q153" s="205"/>
      <c r="R153" s="205"/>
      <c r="AC153" s="190"/>
      <c r="AD153" s="190"/>
      <c r="AE153" s="190"/>
      <c r="AF153" s="191"/>
      <c r="AG153" s="191"/>
      <c r="AH153" s="191"/>
      <c r="AI153" s="185"/>
      <c r="AJ153" s="185"/>
      <c r="AK153" s="185"/>
      <c r="AL153" s="185"/>
      <c r="AM153" s="185"/>
      <c r="AN153" s="185"/>
    </row>
    <row r="154" spans="2:40" hidden="1" x14ac:dyDescent="0.2">
      <c r="B154" s="189" t="e">
        <f t="shared" si="1"/>
        <v>#VALUE!</v>
      </c>
      <c r="C154" s="185"/>
      <c r="D154" s="205"/>
      <c r="E154" s="205"/>
      <c r="F154" s="205"/>
      <c r="G154" s="205"/>
      <c r="H154" s="205"/>
      <c r="I154" s="205"/>
      <c r="J154" s="205"/>
      <c r="K154" s="205"/>
      <c r="L154" s="205"/>
      <c r="M154" s="205"/>
      <c r="N154" s="205"/>
      <c r="O154" s="205"/>
      <c r="P154" s="205"/>
      <c r="Q154" s="205"/>
      <c r="R154" s="205"/>
      <c r="AC154" s="190"/>
      <c r="AD154" s="190"/>
      <c r="AE154" s="190"/>
      <c r="AF154" s="191"/>
      <c r="AG154" s="191"/>
      <c r="AH154" s="191"/>
      <c r="AI154" s="185"/>
      <c r="AJ154" s="185"/>
      <c r="AK154" s="185"/>
      <c r="AL154" s="185"/>
      <c r="AM154" s="185"/>
      <c r="AN154" s="185"/>
    </row>
    <row r="155" spans="2:40" hidden="1" x14ac:dyDescent="0.2">
      <c r="B155" s="189" t="e">
        <f t="shared" si="1"/>
        <v>#VALUE!</v>
      </c>
      <c r="C155" s="185"/>
      <c r="D155" s="205"/>
      <c r="E155" s="205"/>
      <c r="F155" s="205"/>
      <c r="G155" s="205"/>
      <c r="H155" s="205"/>
      <c r="I155" s="205"/>
      <c r="J155" s="205"/>
      <c r="K155" s="205"/>
      <c r="L155" s="205"/>
      <c r="M155" s="205"/>
      <c r="N155" s="205"/>
      <c r="O155" s="205"/>
      <c r="P155" s="205"/>
      <c r="Q155" s="205"/>
      <c r="R155" s="205"/>
      <c r="AC155" s="190"/>
      <c r="AD155" s="190"/>
      <c r="AE155" s="190"/>
      <c r="AF155" s="191"/>
      <c r="AG155" s="191"/>
      <c r="AH155" s="191"/>
      <c r="AI155" s="185"/>
      <c r="AJ155" s="185"/>
      <c r="AK155" s="185"/>
      <c r="AL155" s="185"/>
      <c r="AM155" s="185"/>
      <c r="AN155" s="185"/>
    </row>
    <row r="156" spans="2:40" hidden="1" x14ac:dyDescent="0.2">
      <c r="B156" s="189" t="e">
        <f t="shared" si="1"/>
        <v>#VALUE!</v>
      </c>
      <c r="C156" s="185"/>
      <c r="D156" s="205"/>
      <c r="E156" s="205"/>
      <c r="F156" s="205"/>
      <c r="G156" s="205"/>
      <c r="H156" s="205"/>
      <c r="I156" s="205"/>
      <c r="J156" s="205"/>
      <c r="K156" s="205"/>
      <c r="L156" s="205"/>
      <c r="M156" s="205"/>
      <c r="N156" s="205"/>
      <c r="O156" s="205"/>
      <c r="P156" s="205"/>
      <c r="Q156" s="205"/>
      <c r="R156" s="205"/>
      <c r="AC156" s="190"/>
      <c r="AD156" s="190"/>
      <c r="AE156" s="190"/>
      <c r="AF156" s="191"/>
      <c r="AG156" s="191"/>
      <c r="AH156" s="191"/>
      <c r="AI156" s="185"/>
      <c r="AJ156" s="185"/>
      <c r="AK156" s="185"/>
      <c r="AL156" s="185"/>
      <c r="AM156" s="185"/>
      <c r="AN156" s="185"/>
    </row>
    <row r="157" spans="2:40" hidden="1" x14ac:dyDescent="0.2">
      <c r="B157" s="189" t="e">
        <f t="shared" ref="B157:B184" si="2">B156+1</f>
        <v>#VALUE!</v>
      </c>
      <c r="C157" s="185"/>
      <c r="D157" s="205"/>
      <c r="E157" s="205"/>
      <c r="F157" s="205"/>
      <c r="G157" s="205"/>
      <c r="H157" s="205"/>
      <c r="I157" s="205"/>
      <c r="J157" s="205"/>
      <c r="K157" s="205"/>
      <c r="L157" s="205"/>
      <c r="M157" s="205"/>
      <c r="N157" s="205"/>
      <c r="O157" s="205"/>
      <c r="P157" s="205"/>
      <c r="Q157" s="205"/>
      <c r="R157" s="205"/>
      <c r="AC157" s="190"/>
      <c r="AD157" s="190"/>
      <c r="AE157" s="190"/>
      <c r="AF157" s="191"/>
      <c r="AG157" s="191"/>
      <c r="AH157" s="191"/>
      <c r="AI157" s="185"/>
      <c r="AJ157" s="185"/>
      <c r="AK157" s="185"/>
      <c r="AL157" s="185"/>
      <c r="AM157" s="185"/>
      <c r="AN157" s="185"/>
    </row>
    <row r="158" spans="2:40" hidden="1" x14ac:dyDescent="0.2">
      <c r="B158" s="189" t="e">
        <f t="shared" si="2"/>
        <v>#VALUE!</v>
      </c>
      <c r="C158" s="185"/>
      <c r="D158" s="205"/>
      <c r="E158" s="205"/>
      <c r="F158" s="205"/>
      <c r="G158" s="205"/>
      <c r="H158" s="205"/>
      <c r="I158" s="205"/>
      <c r="J158" s="205"/>
      <c r="K158" s="205"/>
      <c r="L158" s="205"/>
      <c r="M158" s="205"/>
      <c r="N158" s="205"/>
      <c r="O158" s="205"/>
      <c r="P158" s="205"/>
      <c r="Q158" s="205"/>
      <c r="R158" s="205"/>
      <c r="AC158" s="190"/>
      <c r="AD158" s="190"/>
      <c r="AE158" s="190"/>
      <c r="AF158" s="191"/>
      <c r="AG158" s="191"/>
      <c r="AH158" s="191"/>
      <c r="AI158" s="185"/>
      <c r="AJ158" s="185"/>
      <c r="AK158" s="185"/>
      <c r="AL158" s="185"/>
      <c r="AM158" s="185"/>
      <c r="AN158" s="185"/>
    </row>
    <row r="159" spans="2:40" hidden="1" x14ac:dyDescent="0.2">
      <c r="B159" s="189" t="e">
        <f t="shared" si="2"/>
        <v>#VALUE!</v>
      </c>
      <c r="C159" s="185"/>
      <c r="D159" s="205"/>
      <c r="E159" s="205"/>
      <c r="F159" s="205"/>
      <c r="G159" s="205"/>
      <c r="H159" s="205"/>
      <c r="I159" s="205"/>
      <c r="J159" s="205"/>
      <c r="K159" s="205"/>
      <c r="L159" s="205"/>
      <c r="M159" s="205"/>
      <c r="N159" s="205"/>
      <c r="O159" s="205"/>
      <c r="P159" s="205"/>
      <c r="Q159" s="205"/>
      <c r="R159" s="205"/>
      <c r="AC159" s="190"/>
      <c r="AD159" s="190"/>
      <c r="AE159" s="190"/>
      <c r="AF159" s="191"/>
      <c r="AG159" s="191"/>
      <c r="AH159" s="191"/>
      <c r="AI159" s="185"/>
      <c r="AJ159" s="185"/>
      <c r="AK159" s="185"/>
      <c r="AL159" s="185"/>
      <c r="AM159" s="185"/>
      <c r="AN159" s="185"/>
    </row>
    <row r="160" spans="2:40" hidden="1" x14ac:dyDescent="0.2">
      <c r="B160" s="189" t="e">
        <f t="shared" si="2"/>
        <v>#VALUE!</v>
      </c>
      <c r="C160" s="185"/>
      <c r="D160" s="205"/>
      <c r="E160" s="205"/>
      <c r="F160" s="205"/>
      <c r="G160" s="205"/>
      <c r="H160" s="205"/>
      <c r="I160" s="205"/>
      <c r="J160" s="205"/>
      <c r="K160" s="205"/>
      <c r="L160" s="205"/>
      <c r="M160" s="205"/>
      <c r="N160" s="205"/>
      <c r="O160" s="205"/>
      <c r="P160" s="205"/>
      <c r="Q160" s="205"/>
      <c r="R160" s="205"/>
      <c r="AC160" s="190"/>
      <c r="AD160" s="190"/>
      <c r="AE160" s="190"/>
      <c r="AF160" s="191"/>
      <c r="AG160" s="191"/>
      <c r="AH160" s="191"/>
      <c r="AI160" s="185"/>
      <c r="AJ160" s="185"/>
      <c r="AK160" s="185"/>
      <c r="AL160" s="185"/>
      <c r="AM160" s="185"/>
      <c r="AN160" s="185"/>
    </row>
    <row r="161" spans="2:40" hidden="1" x14ac:dyDescent="0.2">
      <c r="B161" s="189" t="e">
        <f t="shared" si="2"/>
        <v>#VALUE!</v>
      </c>
      <c r="C161" s="185"/>
      <c r="D161" s="205"/>
      <c r="E161" s="205"/>
      <c r="F161" s="205"/>
      <c r="G161" s="205"/>
      <c r="H161" s="205"/>
      <c r="I161" s="205"/>
      <c r="J161" s="205"/>
      <c r="K161" s="205"/>
      <c r="L161" s="205"/>
      <c r="M161" s="205"/>
      <c r="N161" s="205"/>
      <c r="O161" s="205"/>
      <c r="P161" s="205"/>
      <c r="Q161" s="205"/>
      <c r="R161" s="205"/>
      <c r="AC161" s="190"/>
      <c r="AD161" s="190"/>
      <c r="AE161" s="190"/>
      <c r="AF161" s="191"/>
      <c r="AG161" s="191"/>
      <c r="AH161" s="191"/>
      <c r="AI161" s="185"/>
      <c r="AJ161" s="185"/>
      <c r="AK161" s="185"/>
      <c r="AL161" s="185"/>
      <c r="AM161" s="185"/>
      <c r="AN161" s="185"/>
    </row>
    <row r="162" spans="2:40" hidden="1" x14ac:dyDescent="0.2">
      <c r="B162" s="189" t="e">
        <f t="shared" si="2"/>
        <v>#VALUE!</v>
      </c>
      <c r="C162" s="185"/>
      <c r="D162" s="205"/>
      <c r="E162" s="205"/>
      <c r="F162" s="205"/>
      <c r="G162" s="205"/>
      <c r="H162" s="205"/>
      <c r="I162" s="205"/>
      <c r="J162" s="205"/>
      <c r="K162" s="205"/>
      <c r="L162" s="205"/>
      <c r="M162" s="205"/>
      <c r="N162" s="205"/>
      <c r="O162" s="205"/>
      <c r="P162" s="205"/>
      <c r="Q162" s="205"/>
      <c r="R162" s="205"/>
      <c r="AC162" s="190"/>
      <c r="AD162" s="190"/>
      <c r="AE162" s="190"/>
      <c r="AF162" s="191"/>
      <c r="AG162" s="191"/>
      <c r="AH162" s="191"/>
      <c r="AI162" s="185"/>
      <c r="AJ162" s="185"/>
      <c r="AK162" s="185"/>
      <c r="AL162" s="185"/>
      <c r="AM162" s="185"/>
      <c r="AN162" s="185"/>
    </row>
    <row r="163" spans="2:40" hidden="1" x14ac:dyDescent="0.2">
      <c r="B163" s="189" t="e">
        <f t="shared" si="2"/>
        <v>#VALUE!</v>
      </c>
      <c r="C163" s="185"/>
      <c r="D163" s="205"/>
      <c r="E163" s="205"/>
      <c r="F163" s="205"/>
      <c r="G163" s="205"/>
      <c r="H163" s="205"/>
      <c r="I163" s="205"/>
      <c r="J163" s="205"/>
      <c r="K163" s="205"/>
      <c r="L163" s="205"/>
      <c r="M163" s="205"/>
      <c r="N163" s="205"/>
      <c r="O163" s="205"/>
      <c r="P163" s="205"/>
      <c r="Q163" s="205"/>
      <c r="R163" s="205"/>
      <c r="AC163" s="190"/>
      <c r="AD163" s="190"/>
      <c r="AE163" s="190"/>
      <c r="AF163" s="191"/>
      <c r="AG163" s="191"/>
      <c r="AH163" s="191"/>
      <c r="AI163" s="185"/>
      <c r="AJ163" s="185"/>
      <c r="AK163" s="185"/>
      <c r="AL163" s="185"/>
      <c r="AM163" s="185"/>
      <c r="AN163" s="185"/>
    </row>
    <row r="164" spans="2:40" hidden="1" x14ac:dyDescent="0.2">
      <c r="B164" s="189" t="e">
        <f t="shared" si="2"/>
        <v>#VALUE!</v>
      </c>
      <c r="C164" s="185"/>
      <c r="D164" s="205"/>
      <c r="E164" s="205"/>
      <c r="F164" s="205"/>
      <c r="G164" s="205"/>
      <c r="H164" s="205"/>
      <c r="I164" s="205"/>
      <c r="J164" s="205"/>
      <c r="K164" s="205"/>
      <c r="L164" s="205"/>
      <c r="M164" s="205"/>
      <c r="N164" s="205"/>
      <c r="O164" s="205"/>
      <c r="P164" s="205"/>
      <c r="Q164" s="205"/>
      <c r="R164" s="205"/>
      <c r="AC164" s="190"/>
      <c r="AD164" s="190"/>
      <c r="AE164" s="190"/>
      <c r="AF164" s="191"/>
      <c r="AG164" s="191"/>
      <c r="AH164" s="191"/>
      <c r="AI164" s="185"/>
      <c r="AJ164" s="185"/>
      <c r="AK164" s="185"/>
      <c r="AL164" s="185"/>
      <c r="AM164" s="185"/>
      <c r="AN164" s="185"/>
    </row>
    <row r="165" spans="2:40" hidden="1" x14ac:dyDescent="0.2">
      <c r="B165" s="189" t="e">
        <f t="shared" si="2"/>
        <v>#VALUE!</v>
      </c>
      <c r="C165" s="185"/>
      <c r="D165" s="205"/>
      <c r="E165" s="205"/>
      <c r="F165" s="205"/>
      <c r="G165" s="205"/>
      <c r="H165" s="205"/>
      <c r="I165" s="205"/>
      <c r="J165" s="205"/>
      <c r="K165" s="205"/>
      <c r="L165" s="205"/>
      <c r="M165" s="205"/>
      <c r="N165" s="205"/>
      <c r="O165" s="205"/>
      <c r="P165" s="205"/>
      <c r="Q165" s="205"/>
      <c r="R165" s="205"/>
      <c r="AC165" s="190"/>
      <c r="AD165" s="190"/>
      <c r="AE165" s="190"/>
      <c r="AF165" s="191"/>
      <c r="AG165" s="191"/>
      <c r="AH165" s="191"/>
      <c r="AI165" s="185"/>
      <c r="AJ165" s="185"/>
      <c r="AK165" s="185"/>
      <c r="AL165" s="185"/>
      <c r="AM165" s="185"/>
      <c r="AN165" s="185"/>
    </row>
    <row r="166" spans="2:40" hidden="1" x14ac:dyDescent="0.2">
      <c r="B166" s="189" t="e">
        <f t="shared" si="2"/>
        <v>#VALUE!</v>
      </c>
      <c r="C166" s="185"/>
      <c r="D166" s="205"/>
      <c r="E166" s="205"/>
      <c r="F166" s="205"/>
      <c r="G166" s="205"/>
      <c r="H166" s="205"/>
      <c r="I166" s="205"/>
      <c r="J166" s="205"/>
      <c r="K166" s="205"/>
      <c r="L166" s="205"/>
      <c r="M166" s="205"/>
      <c r="N166" s="205"/>
      <c r="O166" s="205"/>
      <c r="P166" s="205"/>
      <c r="Q166" s="205"/>
      <c r="R166" s="205"/>
      <c r="AC166" s="190"/>
      <c r="AD166" s="190"/>
      <c r="AE166" s="190"/>
      <c r="AF166" s="191"/>
      <c r="AG166" s="191"/>
      <c r="AH166" s="191"/>
      <c r="AI166" s="185"/>
      <c r="AJ166" s="185"/>
      <c r="AK166" s="185"/>
      <c r="AL166" s="185"/>
      <c r="AM166" s="185"/>
      <c r="AN166" s="185"/>
    </row>
    <row r="167" spans="2:40" hidden="1" x14ac:dyDescent="0.2">
      <c r="B167" s="189" t="e">
        <f t="shared" si="2"/>
        <v>#VALUE!</v>
      </c>
      <c r="C167" s="185"/>
      <c r="D167" s="205"/>
      <c r="E167" s="205"/>
      <c r="F167" s="205"/>
      <c r="G167" s="205"/>
      <c r="H167" s="205"/>
      <c r="I167" s="205"/>
      <c r="J167" s="205"/>
      <c r="K167" s="205"/>
      <c r="L167" s="205"/>
      <c r="M167" s="205"/>
      <c r="N167" s="205"/>
      <c r="O167" s="205"/>
      <c r="P167" s="205"/>
      <c r="Q167" s="205"/>
      <c r="R167" s="205"/>
      <c r="AC167" s="190"/>
      <c r="AD167" s="190"/>
      <c r="AE167" s="190"/>
      <c r="AF167" s="191"/>
      <c r="AG167" s="191"/>
      <c r="AH167" s="191"/>
      <c r="AI167" s="185"/>
      <c r="AJ167" s="185"/>
      <c r="AK167" s="185"/>
      <c r="AL167" s="185"/>
      <c r="AM167" s="185"/>
      <c r="AN167" s="185"/>
    </row>
    <row r="168" spans="2:40" hidden="1" x14ac:dyDescent="0.2">
      <c r="B168" s="189" t="e">
        <f t="shared" si="2"/>
        <v>#VALUE!</v>
      </c>
      <c r="C168" s="185"/>
      <c r="D168" s="205"/>
      <c r="E168" s="205"/>
      <c r="F168" s="205"/>
      <c r="G168" s="205"/>
      <c r="H168" s="205"/>
      <c r="I168" s="205"/>
      <c r="J168" s="205"/>
      <c r="K168" s="205"/>
      <c r="L168" s="205"/>
      <c r="M168" s="205"/>
      <c r="N168" s="205"/>
      <c r="O168" s="205"/>
      <c r="P168" s="205"/>
      <c r="Q168" s="205"/>
      <c r="R168" s="205"/>
      <c r="AC168" s="190"/>
      <c r="AD168" s="190"/>
      <c r="AE168" s="190"/>
      <c r="AF168" s="191"/>
      <c r="AG168" s="191"/>
      <c r="AH168" s="191"/>
      <c r="AI168" s="185"/>
      <c r="AJ168" s="185"/>
      <c r="AK168" s="185"/>
      <c r="AL168" s="185"/>
      <c r="AM168" s="185"/>
      <c r="AN168" s="185"/>
    </row>
    <row r="169" spans="2:40" hidden="1" x14ac:dyDescent="0.2">
      <c r="B169" s="189" t="e">
        <f t="shared" si="2"/>
        <v>#VALUE!</v>
      </c>
      <c r="C169" s="185"/>
      <c r="D169" s="205"/>
      <c r="E169" s="205"/>
      <c r="F169" s="205"/>
      <c r="G169" s="205"/>
      <c r="H169" s="205"/>
      <c r="I169" s="205"/>
      <c r="J169" s="205"/>
      <c r="K169" s="205"/>
      <c r="L169" s="205"/>
      <c r="M169" s="205"/>
      <c r="N169" s="205"/>
      <c r="O169" s="205"/>
      <c r="P169" s="205"/>
      <c r="Q169" s="205"/>
      <c r="R169" s="205"/>
      <c r="AC169" s="190"/>
      <c r="AD169" s="190"/>
      <c r="AE169" s="190"/>
      <c r="AF169" s="191"/>
      <c r="AG169" s="191"/>
      <c r="AH169" s="191"/>
      <c r="AI169" s="185"/>
      <c r="AJ169" s="185"/>
      <c r="AK169" s="185"/>
      <c r="AL169" s="185"/>
      <c r="AM169" s="185"/>
      <c r="AN169" s="185"/>
    </row>
    <row r="170" spans="2:40" hidden="1" x14ac:dyDescent="0.2">
      <c r="B170" s="189" t="e">
        <f t="shared" si="2"/>
        <v>#VALUE!</v>
      </c>
      <c r="C170" s="185"/>
      <c r="D170" s="205"/>
      <c r="E170" s="205"/>
      <c r="F170" s="205"/>
      <c r="G170" s="205"/>
      <c r="H170" s="205"/>
      <c r="I170" s="205"/>
      <c r="J170" s="205"/>
      <c r="K170" s="205"/>
      <c r="L170" s="205"/>
      <c r="M170" s="205"/>
      <c r="N170" s="205"/>
      <c r="O170" s="205"/>
      <c r="P170" s="205"/>
      <c r="Q170" s="205"/>
      <c r="R170" s="205"/>
      <c r="AC170" s="190"/>
      <c r="AD170" s="190"/>
      <c r="AE170" s="190"/>
      <c r="AF170" s="191"/>
      <c r="AG170" s="191"/>
      <c r="AH170" s="191"/>
      <c r="AI170" s="185"/>
      <c r="AJ170" s="185"/>
      <c r="AK170" s="185"/>
      <c r="AL170" s="185"/>
      <c r="AM170" s="185"/>
      <c r="AN170" s="185"/>
    </row>
    <row r="171" spans="2:40" hidden="1" x14ac:dyDescent="0.2">
      <c r="B171" s="189" t="e">
        <f t="shared" si="2"/>
        <v>#VALUE!</v>
      </c>
      <c r="C171" s="185"/>
      <c r="D171" s="205"/>
      <c r="E171" s="205"/>
      <c r="F171" s="205"/>
      <c r="G171" s="205"/>
      <c r="H171" s="205"/>
      <c r="I171" s="205"/>
      <c r="J171" s="205"/>
      <c r="K171" s="205"/>
      <c r="L171" s="205"/>
      <c r="M171" s="205"/>
      <c r="N171" s="205"/>
      <c r="O171" s="205"/>
      <c r="P171" s="205"/>
      <c r="Q171" s="205"/>
      <c r="R171" s="205"/>
      <c r="AC171" s="190"/>
      <c r="AD171" s="190"/>
      <c r="AE171" s="190"/>
      <c r="AF171" s="191"/>
      <c r="AG171" s="191"/>
      <c r="AH171" s="191"/>
      <c r="AI171" s="185"/>
      <c r="AJ171" s="185"/>
      <c r="AK171" s="185"/>
      <c r="AL171" s="185"/>
      <c r="AM171" s="185"/>
      <c r="AN171" s="185"/>
    </row>
    <row r="172" spans="2:40" hidden="1" x14ac:dyDescent="0.2">
      <c r="B172" s="189" t="e">
        <f t="shared" si="2"/>
        <v>#VALUE!</v>
      </c>
      <c r="C172" s="185"/>
      <c r="D172" s="205"/>
      <c r="E172" s="205"/>
      <c r="F172" s="205"/>
      <c r="G172" s="205"/>
      <c r="H172" s="205"/>
      <c r="I172" s="205"/>
      <c r="J172" s="205"/>
      <c r="K172" s="205"/>
      <c r="L172" s="205"/>
      <c r="M172" s="205"/>
      <c r="N172" s="205"/>
      <c r="O172" s="205"/>
      <c r="P172" s="205"/>
      <c r="Q172" s="205"/>
      <c r="R172" s="205"/>
      <c r="AC172" s="190"/>
      <c r="AD172" s="190"/>
      <c r="AE172" s="190"/>
      <c r="AF172" s="191"/>
      <c r="AG172" s="191"/>
      <c r="AH172" s="191"/>
      <c r="AI172" s="185"/>
      <c r="AJ172" s="185"/>
      <c r="AK172" s="185"/>
      <c r="AL172" s="185"/>
      <c r="AM172" s="185"/>
      <c r="AN172" s="185"/>
    </row>
    <row r="173" spans="2:40" hidden="1" x14ac:dyDescent="0.2">
      <c r="B173" s="189" t="e">
        <f t="shared" si="2"/>
        <v>#VALUE!</v>
      </c>
      <c r="C173" s="185"/>
      <c r="D173" s="205"/>
      <c r="E173" s="205"/>
      <c r="F173" s="205"/>
      <c r="G173" s="205"/>
      <c r="H173" s="205"/>
      <c r="I173" s="205"/>
      <c r="J173" s="205"/>
      <c r="K173" s="205"/>
      <c r="L173" s="205"/>
      <c r="M173" s="205"/>
      <c r="N173" s="205"/>
      <c r="O173" s="205"/>
      <c r="P173" s="205"/>
      <c r="Q173" s="205"/>
      <c r="R173" s="205"/>
      <c r="AC173" s="190"/>
      <c r="AD173" s="190"/>
      <c r="AE173" s="190"/>
      <c r="AF173" s="191"/>
      <c r="AG173" s="191"/>
      <c r="AH173" s="191"/>
      <c r="AI173" s="185"/>
      <c r="AJ173" s="185"/>
      <c r="AK173" s="185"/>
      <c r="AL173" s="185"/>
      <c r="AM173" s="185"/>
      <c r="AN173" s="185"/>
    </row>
    <row r="174" spans="2:40" hidden="1" x14ac:dyDescent="0.2">
      <c r="B174" s="189" t="e">
        <f t="shared" si="2"/>
        <v>#VALUE!</v>
      </c>
      <c r="C174" s="185"/>
      <c r="D174" s="205"/>
      <c r="E174" s="205"/>
      <c r="F174" s="205"/>
      <c r="G174" s="205"/>
      <c r="H174" s="205"/>
      <c r="I174" s="205"/>
      <c r="J174" s="205"/>
      <c r="K174" s="205"/>
      <c r="L174" s="205"/>
      <c r="M174" s="205"/>
      <c r="N174" s="205"/>
      <c r="O174" s="205"/>
      <c r="P174" s="205"/>
      <c r="Q174" s="205"/>
      <c r="R174" s="205"/>
      <c r="AC174" s="190"/>
      <c r="AD174" s="190"/>
      <c r="AE174" s="190"/>
      <c r="AF174" s="191"/>
      <c r="AG174" s="191"/>
      <c r="AH174" s="191"/>
      <c r="AI174" s="185"/>
      <c r="AJ174" s="185"/>
      <c r="AK174" s="185"/>
      <c r="AL174" s="185"/>
      <c r="AM174" s="185"/>
      <c r="AN174" s="185"/>
    </row>
    <row r="175" spans="2:40" hidden="1" x14ac:dyDescent="0.2">
      <c r="B175" s="189" t="e">
        <f t="shared" si="2"/>
        <v>#VALUE!</v>
      </c>
      <c r="C175" s="185"/>
      <c r="D175" s="205"/>
      <c r="E175" s="205"/>
      <c r="F175" s="205"/>
      <c r="G175" s="205"/>
      <c r="H175" s="205"/>
      <c r="I175" s="205"/>
      <c r="J175" s="205"/>
      <c r="K175" s="205"/>
      <c r="L175" s="205"/>
      <c r="M175" s="205"/>
      <c r="N175" s="205"/>
      <c r="O175" s="205"/>
      <c r="P175" s="205"/>
      <c r="Q175" s="205"/>
      <c r="R175" s="205"/>
      <c r="AC175" s="190"/>
      <c r="AD175" s="190"/>
      <c r="AE175" s="190"/>
      <c r="AF175" s="191"/>
      <c r="AG175" s="191"/>
      <c r="AH175" s="191"/>
      <c r="AI175" s="185"/>
      <c r="AJ175" s="185"/>
      <c r="AK175" s="185"/>
      <c r="AL175" s="185"/>
      <c r="AM175" s="185"/>
      <c r="AN175" s="185"/>
    </row>
    <row r="176" spans="2:40" hidden="1" x14ac:dyDescent="0.2">
      <c r="B176" s="189" t="e">
        <f t="shared" si="2"/>
        <v>#VALUE!</v>
      </c>
      <c r="C176" s="185"/>
      <c r="D176" s="205"/>
      <c r="E176" s="205"/>
      <c r="F176" s="205"/>
      <c r="G176" s="205"/>
      <c r="H176" s="205"/>
      <c r="I176" s="205"/>
      <c r="J176" s="205"/>
      <c r="K176" s="205"/>
      <c r="L176" s="205"/>
      <c r="M176" s="205"/>
      <c r="N176" s="205"/>
      <c r="O176" s="205"/>
      <c r="P176" s="205"/>
      <c r="Q176" s="205"/>
      <c r="R176" s="205"/>
      <c r="AC176" s="190"/>
      <c r="AD176" s="190"/>
      <c r="AE176" s="190"/>
      <c r="AF176" s="191"/>
      <c r="AG176" s="191"/>
      <c r="AH176" s="191"/>
      <c r="AI176" s="185"/>
      <c r="AJ176" s="185"/>
      <c r="AK176" s="185"/>
      <c r="AL176" s="185"/>
      <c r="AM176" s="185"/>
      <c r="AN176" s="185"/>
    </row>
    <row r="177" spans="2:40" hidden="1" x14ac:dyDescent="0.2">
      <c r="B177" s="189" t="e">
        <f t="shared" si="2"/>
        <v>#VALUE!</v>
      </c>
      <c r="C177" s="185"/>
      <c r="D177" s="205"/>
      <c r="E177" s="205"/>
      <c r="F177" s="205"/>
      <c r="G177" s="205"/>
      <c r="H177" s="205"/>
      <c r="I177" s="205"/>
      <c r="J177" s="205"/>
      <c r="K177" s="205"/>
      <c r="L177" s="205"/>
      <c r="M177" s="205"/>
      <c r="N177" s="205"/>
      <c r="O177" s="205"/>
      <c r="P177" s="205"/>
      <c r="Q177" s="205"/>
      <c r="R177" s="205"/>
      <c r="AC177" s="190"/>
      <c r="AD177" s="190"/>
      <c r="AE177" s="190"/>
      <c r="AF177" s="191"/>
      <c r="AG177" s="191"/>
      <c r="AH177" s="191"/>
      <c r="AI177" s="185"/>
      <c r="AJ177" s="185"/>
      <c r="AK177" s="185"/>
      <c r="AL177" s="185"/>
      <c r="AM177" s="185"/>
      <c r="AN177" s="185"/>
    </row>
    <row r="178" spans="2:40" hidden="1" x14ac:dyDescent="0.2">
      <c r="B178" s="189" t="e">
        <f t="shared" si="2"/>
        <v>#VALUE!</v>
      </c>
      <c r="C178" s="185"/>
      <c r="D178" s="205"/>
      <c r="E178" s="205"/>
      <c r="F178" s="205"/>
      <c r="G178" s="205"/>
      <c r="H178" s="205"/>
      <c r="I178" s="205"/>
      <c r="J178" s="205"/>
      <c r="K178" s="205"/>
      <c r="L178" s="205"/>
      <c r="M178" s="205"/>
      <c r="N178" s="205"/>
      <c r="O178" s="205"/>
      <c r="P178" s="205"/>
      <c r="Q178" s="205"/>
      <c r="R178" s="205"/>
      <c r="AC178" s="190"/>
      <c r="AD178" s="190"/>
      <c r="AE178" s="190"/>
      <c r="AF178" s="191"/>
      <c r="AG178" s="191"/>
      <c r="AH178" s="191"/>
      <c r="AI178" s="185"/>
      <c r="AJ178" s="185"/>
      <c r="AK178" s="185"/>
      <c r="AL178" s="185"/>
      <c r="AM178" s="185"/>
      <c r="AN178" s="185"/>
    </row>
    <row r="179" spans="2:40" hidden="1" x14ac:dyDescent="0.2">
      <c r="B179" s="189" t="e">
        <f t="shared" si="2"/>
        <v>#VALUE!</v>
      </c>
      <c r="C179" s="185"/>
      <c r="D179" s="205"/>
      <c r="E179" s="205"/>
      <c r="F179" s="205"/>
      <c r="G179" s="205"/>
      <c r="H179" s="205"/>
      <c r="I179" s="205"/>
      <c r="J179" s="205"/>
      <c r="K179" s="205"/>
      <c r="L179" s="205"/>
      <c r="M179" s="205"/>
      <c r="N179" s="205"/>
      <c r="O179" s="205"/>
      <c r="P179" s="205"/>
      <c r="Q179" s="205"/>
      <c r="R179" s="205"/>
      <c r="AC179" s="190"/>
      <c r="AD179" s="190"/>
      <c r="AE179" s="190"/>
      <c r="AF179" s="191"/>
      <c r="AG179" s="191"/>
      <c r="AH179" s="191"/>
      <c r="AI179" s="185"/>
      <c r="AJ179" s="185"/>
      <c r="AK179" s="185"/>
      <c r="AL179" s="185"/>
      <c r="AM179" s="185"/>
      <c r="AN179" s="185"/>
    </row>
    <row r="180" spans="2:40" hidden="1" x14ac:dyDescent="0.2">
      <c r="B180" s="189" t="e">
        <f t="shared" si="2"/>
        <v>#VALUE!</v>
      </c>
      <c r="C180" s="185"/>
      <c r="D180" s="205"/>
      <c r="E180" s="205"/>
      <c r="F180" s="205"/>
      <c r="G180" s="205"/>
      <c r="H180" s="205"/>
      <c r="I180" s="205"/>
      <c r="J180" s="205"/>
      <c r="K180" s="205"/>
      <c r="L180" s="205"/>
      <c r="M180" s="205"/>
      <c r="N180" s="205"/>
      <c r="O180" s="205"/>
      <c r="P180" s="205"/>
      <c r="Q180" s="205"/>
      <c r="R180" s="205"/>
      <c r="AC180" s="190"/>
      <c r="AD180" s="190"/>
      <c r="AE180" s="190"/>
      <c r="AF180" s="191"/>
      <c r="AG180" s="191"/>
      <c r="AH180" s="191"/>
      <c r="AI180" s="185"/>
      <c r="AJ180" s="185"/>
      <c r="AK180" s="185"/>
      <c r="AL180" s="185"/>
      <c r="AM180" s="185"/>
      <c r="AN180" s="185"/>
    </row>
    <row r="181" spans="2:40" hidden="1" x14ac:dyDescent="0.2">
      <c r="B181" s="189" t="e">
        <f t="shared" si="2"/>
        <v>#VALUE!</v>
      </c>
      <c r="C181" s="185"/>
      <c r="D181" s="205"/>
      <c r="E181" s="205"/>
      <c r="F181" s="205"/>
      <c r="G181" s="205"/>
      <c r="H181" s="205"/>
      <c r="I181" s="205"/>
      <c r="J181" s="205"/>
      <c r="K181" s="205"/>
      <c r="L181" s="205"/>
      <c r="M181" s="205"/>
      <c r="N181" s="205"/>
      <c r="O181" s="205"/>
      <c r="P181" s="205"/>
      <c r="Q181" s="205"/>
      <c r="R181" s="205"/>
      <c r="AC181" s="190"/>
      <c r="AD181" s="190"/>
      <c r="AE181" s="190"/>
      <c r="AF181" s="191"/>
      <c r="AG181" s="191"/>
      <c r="AH181" s="191"/>
      <c r="AI181" s="185"/>
      <c r="AJ181" s="185"/>
      <c r="AK181" s="185"/>
      <c r="AL181" s="185"/>
      <c r="AM181" s="185"/>
      <c r="AN181" s="185"/>
    </row>
    <row r="182" spans="2:40" hidden="1" x14ac:dyDescent="0.2">
      <c r="B182" s="189" t="e">
        <f t="shared" si="2"/>
        <v>#VALUE!</v>
      </c>
      <c r="C182" s="185"/>
      <c r="D182" s="205"/>
      <c r="E182" s="205"/>
      <c r="F182" s="205"/>
      <c r="G182" s="205"/>
      <c r="H182" s="205"/>
      <c r="I182" s="205"/>
      <c r="J182" s="205"/>
      <c r="K182" s="205"/>
      <c r="L182" s="205"/>
      <c r="M182" s="205"/>
      <c r="N182" s="205"/>
      <c r="O182" s="205"/>
      <c r="P182" s="205"/>
      <c r="Q182" s="205"/>
      <c r="R182" s="205"/>
      <c r="AC182" s="190"/>
      <c r="AD182" s="190"/>
      <c r="AE182" s="190"/>
      <c r="AF182" s="191"/>
      <c r="AG182" s="191"/>
      <c r="AH182" s="191"/>
      <c r="AI182" s="185"/>
      <c r="AJ182" s="185"/>
      <c r="AK182" s="185"/>
      <c r="AL182" s="185"/>
      <c r="AM182" s="185"/>
      <c r="AN182" s="185"/>
    </row>
    <row r="183" spans="2:40" hidden="1" x14ac:dyDescent="0.2">
      <c r="B183" s="189" t="e">
        <f t="shared" si="2"/>
        <v>#VALUE!</v>
      </c>
      <c r="C183" s="185"/>
      <c r="D183" s="205"/>
      <c r="E183" s="205"/>
      <c r="F183" s="205"/>
      <c r="G183" s="205"/>
      <c r="H183" s="205"/>
      <c r="I183" s="205"/>
      <c r="J183" s="205"/>
      <c r="K183" s="205"/>
      <c r="L183" s="205"/>
      <c r="M183" s="205"/>
      <c r="N183" s="205"/>
      <c r="O183" s="205"/>
      <c r="P183" s="205"/>
      <c r="Q183" s="205"/>
      <c r="R183" s="205"/>
      <c r="AC183" s="190"/>
      <c r="AD183" s="190"/>
      <c r="AE183" s="190"/>
      <c r="AF183" s="191"/>
      <c r="AG183" s="191"/>
      <c r="AH183" s="191"/>
      <c r="AI183" s="185"/>
      <c r="AJ183" s="185"/>
      <c r="AK183" s="185"/>
      <c r="AL183" s="185"/>
      <c r="AM183" s="185"/>
      <c r="AN183" s="185"/>
    </row>
    <row r="184" spans="2:40" hidden="1" x14ac:dyDescent="0.2">
      <c r="B184" s="189" t="e">
        <f t="shared" si="2"/>
        <v>#VALUE!</v>
      </c>
      <c r="C184" s="185"/>
      <c r="D184" s="205"/>
      <c r="E184" s="205"/>
      <c r="F184" s="205"/>
      <c r="G184" s="205"/>
      <c r="H184" s="205"/>
      <c r="I184" s="205"/>
      <c r="J184" s="205"/>
      <c r="K184" s="205"/>
      <c r="L184" s="205"/>
      <c r="M184" s="205"/>
      <c r="N184" s="205"/>
      <c r="O184" s="205"/>
      <c r="P184" s="205"/>
      <c r="Q184" s="205"/>
      <c r="R184" s="205"/>
      <c r="AC184" s="190"/>
      <c r="AD184" s="190"/>
      <c r="AE184" s="190"/>
      <c r="AF184" s="191"/>
      <c r="AG184" s="191"/>
      <c r="AH184" s="191"/>
      <c r="AI184" s="185"/>
      <c r="AJ184" s="185"/>
      <c r="AK184" s="185"/>
      <c r="AL184" s="185"/>
      <c r="AM184" s="185"/>
      <c r="AN184" s="185"/>
    </row>
    <row r="185" spans="2:40" hidden="1" x14ac:dyDescent="0.2">
      <c r="B185" s="205"/>
      <c r="C185" s="205"/>
      <c r="D185" s="205"/>
      <c r="E185" s="205"/>
      <c r="F185" s="205"/>
      <c r="G185" s="205"/>
      <c r="H185" s="205"/>
      <c r="I185" s="205"/>
      <c r="J185" s="205"/>
      <c r="K185" s="205"/>
      <c r="L185" s="205"/>
      <c r="M185" s="205"/>
      <c r="N185" s="205"/>
      <c r="O185" s="205"/>
      <c r="P185" s="205"/>
      <c r="Q185" s="205"/>
      <c r="R185" s="205"/>
      <c r="AC185" s="190"/>
      <c r="AD185" s="190"/>
      <c r="AE185" s="190"/>
      <c r="AF185" s="191"/>
      <c r="AG185" s="191"/>
      <c r="AH185" s="191"/>
      <c r="AI185" s="185"/>
      <c r="AJ185" s="185"/>
      <c r="AK185" s="185"/>
      <c r="AL185" s="185"/>
      <c r="AM185" s="185"/>
      <c r="AN185" s="185"/>
    </row>
    <row r="186" spans="2:40" hidden="1" x14ac:dyDescent="0.2">
      <c r="B186" s="205"/>
      <c r="C186" s="205"/>
      <c r="D186" s="205"/>
      <c r="E186" s="205"/>
      <c r="F186" s="205"/>
      <c r="G186" s="205"/>
      <c r="H186" s="205"/>
      <c r="I186" s="205"/>
      <c r="J186" s="205"/>
      <c r="K186" s="205"/>
      <c r="L186" s="205"/>
      <c r="M186" s="205"/>
      <c r="N186" s="205"/>
      <c r="O186" s="205"/>
      <c r="P186" s="205"/>
      <c r="Q186" s="205"/>
      <c r="R186" s="205"/>
      <c r="AC186" s="190"/>
      <c r="AD186" s="190"/>
      <c r="AE186" s="190"/>
      <c r="AF186" s="191"/>
      <c r="AG186" s="191"/>
      <c r="AH186" s="191"/>
      <c r="AI186" s="185"/>
      <c r="AJ186" s="185"/>
      <c r="AK186" s="185"/>
      <c r="AL186" s="185"/>
      <c r="AM186" s="185"/>
      <c r="AN186" s="185"/>
    </row>
    <row r="187" spans="2:40" ht="23.25" customHeight="1" thickBot="1" x14ac:dyDescent="0.25">
      <c r="B187" s="1523"/>
      <c r="C187" s="1524"/>
      <c r="D187" s="1524"/>
      <c r="E187" s="1524"/>
      <c r="F187" s="1524"/>
      <c r="G187" s="1524"/>
      <c r="H187" s="1524"/>
      <c r="I187" s="1524"/>
      <c r="J187" s="1524"/>
      <c r="K187" s="1524"/>
      <c r="L187" s="1524"/>
      <c r="M187" s="1524"/>
      <c r="N187" s="1524"/>
      <c r="O187" s="1524"/>
      <c r="P187" s="1524"/>
      <c r="Q187" s="1524"/>
      <c r="R187" s="1525"/>
      <c r="AC187" s="190"/>
      <c r="AD187" s="190"/>
      <c r="AE187" s="190"/>
      <c r="AF187" s="191"/>
      <c r="AG187" s="191"/>
      <c r="AH187" s="191"/>
      <c r="AI187" s="185"/>
      <c r="AJ187" s="185"/>
      <c r="AK187" s="185"/>
      <c r="AL187" s="185"/>
      <c r="AM187" s="185"/>
      <c r="AN187" s="185"/>
    </row>
    <row r="188" spans="2:40" ht="22.5" customHeight="1" x14ac:dyDescent="0.2">
      <c r="B188" s="205"/>
      <c r="C188" s="205"/>
      <c r="D188" s="205"/>
      <c r="E188" s="205"/>
      <c r="F188" s="205"/>
      <c r="G188" s="205"/>
      <c r="H188" s="205"/>
      <c r="I188" s="205"/>
      <c r="J188" s="205"/>
      <c r="K188" s="205"/>
      <c r="L188" s="205"/>
      <c r="M188" s="205"/>
      <c r="N188" s="205"/>
      <c r="O188" s="205"/>
      <c r="P188" s="205"/>
      <c r="Q188" s="205"/>
      <c r="R188" s="205"/>
      <c r="AC188" s="190"/>
      <c r="AD188" s="190"/>
      <c r="AE188" s="190"/>
      <c r="AF188" s="191"/>
      <c r="AG188" s="191"/>
      <c r="AH188" s="191"/>
      <c r="AI188" s="185"/>
      <c r="AJ188" s="185"/>
      <c r="AK188" s="185"/>
      <c r="AL188" s="185"/>
      <c r="AM188" s="185"/>
      <c r="AN188" s="185"/>
    </row>
    <row r="189" spans="2:40" x14ac:dyDescent="0.2">
      <c r="B189" s="205"/>
      <c r="C189" s="205"/>
      <c r="D189" s="205"/>
      <c r="E189" s="205"/>
      <c r="F189" s="205"/>
      <c r="G189" s="205"/>
      <c r="H189" s="205"/>
      <c r="I189" s="205"/>
      <c r="J189" s="205"/>
      <c r="K189" s="205"/>
      <c r="L189" s="205"/>
      <c r="M189" s="205"/>
      <c r="N189" s="205"/>
      <c r="O189" s="205"/>
      <c r="P189" s="205"/>
      <c r="Q189" s="205"/>
      <c r="R189" s="205"/>
      <c r="AC189" s="190"/>
      <c r="AD189" s="190"/>
      <c r="AE189" s="190"/>
      <c r="AF189" s="191"/>
      <c r="AG189" s="191"/>
      <c r="AH189" s="191"/>
      <c r="AI189" s="185"/>
      <c r="AJ189" s="185"/>
      <c r="AK189" s="185"/>
      <c r="AL189" s="185"/>
      <c r="AM189" s="185"/>
      <c r="AN189" s="185"/>
    </row>
    <row r="190" spans="2:40" x14ac:dyDescent="0.2">
      <c r="B190" s="205"/>
      <c r="C190" s="205"/>
      <c r="D190" s="205"/>
      <c r="E190" s="205"/>
      <c r="F190" s="205"/>
      <c r="G190" s="205"/>
      <c r="H190" s="205"/>
      <c r="I190" s="205"/>
      <c r="J190" s="205"/>
      <c r="K190" s="205"/>
      <c r="L190" s="205"/>
      <c r="M190" s="205"/>
      <c r="N190" s="205"/>
      <c r="O190" s="205"/>
      <c r="P190" s="205"/>
      <c r="Q190" s="205"/>
      <c r="R190" s="205"/>
      <c r="AC190" s="190"/>
      <c r="AD190" s="190"/>
      <c r="AE190" s="190"/>
      <c r="AF190" s="191"/>
      <c r="AG190" s="191"/>
      <c r="AH190" s="191"/>
      <c r="AI190" s="185"/>
      <c r="AJ190" s="185"/>
      <c r="AK190" s="185"/>
      <c r="AL190" s="185"/>
      <c r="AM190" s="185"/>
      <c r="AN190" s="185"/>
    </row>
    <row r="191" spans="2:40" x14ac:dyDescent="0.2">
      <c r="B191" s="205"/>
      <c r="C191" s="205"/>
      <c r="D191" s="205"/>
      <c r="E191" s="205"/>
      <c r="F191" s="205"/>
      <c r="G191" s="205"/>
      <c r="H191" s="205"/>
      <c r="I191" s="205"/>
      <c r="J191" s="205"/>
      <c r="K191" s="205"/>
      <c r="L191" s="205"/>
      <c r="M191" s="205"/>
      <c r="N191" s="205"/>
      <c r="O191" s="205"/>
      <c r="P191" s="205"/>
      <c r="Q191" s="205"/>
      <c r="R191" s="205"/>
      <c r="AC191" s="190"/>
      <c r="AD191" s="190"/>
      <c r="AE191" s="190"/>
      <c r="AF191" s="191"/>
      <c r="AG191" s="191"/>
      <c r="AH191" s="191"/>
      <c r="AI191" s="185"/>
      <c r="AJ191" s="185"/>
      <c r="AK191" s="185"/>
      <c r="AL191" s="185"/>
      <c r="AM191" s="185"/>
      <c r="AN191" s="185"/>
    </row>
    <row r="192" spans="2:40" x14ac:dyDescent="0.2">
      <c r="B192" s="205"/>
      <c r="C192" s="205"/>
      <c r="D192" s="205"/>
      <c r="E192" s="205"/>
      <c r="F192" s="205"/>
      <c r="G192" s="205"/>
      <c r="H192" s="205"/>
      <c r="I192" s="205"/>
      <c r="J192" s="205"/>
      <c r="K192" s="205"/>
      <c r="L192" s="205"/>
      <c r="M192" s="205"/>
      <c r="N192" s="205"/>
      <c r="O192" s="205"/>
      <c r="P192" s="205"/>
      <c r="Q192" s="205"/>
      <c r="R192" s="205"/>
      <c r="AC192" s="190"/>
      <c r="AD192" s="190"/>
      <c r="AE192" s="190"/>
      <c r="AF192" s="191"/>
      <c r="AG192" s="191"/>
      <c r="AH192" s="191"/>
      <c r="AI192" s="185"/>
      <c r="AJ192" s="185"/>
      <c r="AK192" s="185"/>
      <c r="AL192" s="185"/>
      <c r="AM192" s="185"/>
      <c r="AN192" s="185"/>
    </row>
    <row r="193" spans="2:40" x14ac:dyDescent="0.2">
      <c r="B193" s="205"/>
      <c r="C193" s="205"/>
      <c r="D193" s="205"/>
      <c r="E193" s="205"/>
      <c r="F193" s="205"/>
      <c r="G193" s="205"/>
      <c r="H193" s="205"/>
      <c r="I193" s="205"/>
      <c r="J193" s="205"/>
      <c r="K193" s="205"/>
      <c r="L193" s="205"/>
      <c r="M193" s="205"/>
      <c r="N193" s="205"/>
      <c r="O193" s="205"/>
      <c r="P193" s="205"/>
      <c r="Q193" s="205"/>
      <c r="R193" s="205"/>
      <c r="AC193" s="190"/>
      <c r="AD193" s="190"/>
      <c r="AE193" s="190"/>
      <c r="AF193" s="191"/>
      <c r="AG193" s="191"/>
      <c r="AH193" s="191"/>
      <c r="AI193" s="185"/>
      <c r="AJ193" s="185"/>
      <c r="AK193" s="185"/>
      <c r="AL193" s="185"/>
      <c r="AM193" s="185"/>
      <c r="AN193" s="185"/>
    </row>
    <row r="194" spans="2:40" x14ac:dyDescent="0.2">
      <c r="B194" s="205"/>
      <c r="C194" s="205"/>
      <c r="D194" s="205"/>
      <c r="E194" s="205"/>
      <c r="F194" s="205"/>
      <c r="G194" s="205"/>
      <c r="H194" s="205"/>
      <c r="I194" s="205"/>
      <c r="J194" s="205"/>
      <c r="K194" s="205"/>
      <c r="L194" s="205"/>
      <c r="M194" s="205"/>
      <c r="N194" s="205"/>
      <c r="O194" s="205"/>
      <c r="P194" s="205"/>
      <c r="Q194" s="205"/>
      <c r="R194" s="205"/>
      <c r="AC194" s="190"/>
      <c r="AD194" s="190"/>
      <c r="AE194" s="190"/>
      <c r="AF194" s="191"/>
      <c r="AG194" s="191"/>
      <c r="AH194" s="191"/>
      <c r="AI194" s="185"/>
      <c r="AJ194" s="185"/>
      <c r="AK194" s="185"/>
      <c r="AL194" s="185"/>
      <c r="AM194" s="185"/>
      <c r="AN194" s="185"/>
    </row>
    <row r="195" spans="2:40" x14ac:dyDescent="0.2">
      <c r="B195" s="205"/>
      <c r="C195" s="205"/>
      <c r="D195" s="205"/>
      <c r="E195" s="205"/>
      <c r="F195" s="205"/>
      <c r="G195" s="205"/>
      <c r="H195" s="205"/>
      <c r="I195" s="205"/>
      <c r="J195" s="205"/>
      <c r="K195" s="205"/>
      <c r="L195" s="205"/>
      <c r="M195" s="205"/>
      <c r="N195" s="205"/>
      <c r="O195" s="205"/>
      <c r="P195" s="205"/>
      <c r="Q195" s="205"/>
      <c r="R195" s="205"/>
      <c r="AC195" s="190"/>
      <c r="AD195" s="190"/>
      <c r="AE195" s="190"/>
      <c r="AF195" s="191"/>
      <c r="AG195" s="191"/>
      <c r="AH195" s="191"/>
      <c r="AI195" s="185"/>
      <c r="AJ195" s="185"/>
      <c r="AK195" s="185"/>
      <c r="AL195" s="185"/>
      <c r="AM195" s="185"/>
      <c r="AN195" s="185"/>
    </row>
    <row r="196" spans="2:40" x14ac:dyDescent="0.2">
      <c r="B196" s="205"/>
      <c r="C196" s="205"/>
      <c r="D196" s="205"/>
      <c r="E196" s="205"/>
      <c r="F196" s="205"/>
      <c r="G196" s="205"/>
      <c r="H196" s="205"/>
      <c r="I196" s="205"/>
      <c r="J196" s="205"/>
      <c r="K196" s="205"/>
      <c r="L196" s="205"/>
      <c r="M196" s="205"/>
      <c r="N196" s="205"/>
      <c r="O196" s="205"/>
      <c r="P196" s="205"/>
      <c r="Q196" s="205"/>
      <c r="R196" s="205"/>
      <c r="AC196" s="190"/>
      <c r="AD196" s="190"/>
      <c r="AE196" s="190"/>
      <c r="AF196" s="191"/>
      <c r="AG196" s="191"/>
      <c r="AH196" s="191"/>
      <c r="AI196" s="185"/>
      <c r="AJ196" s="185"/>
      <c r="AK196" s="185"/>
      <c r="AL196" s="185"/>
      <c r="AM196" s="185"/>
      <c r="AN196" s="185"/>
    </row>
    <row r="197" spans="2:40" x14ac:dyDescent="0.2">
      <c r="B197" s="205"/>
      <c r="C197" s="205"/>
      <c r="D197" s="205"/>
      <c r="E197" s="205"/>
      <c r="F197" s="205"/>
      <c r="G197" s="205"/>
      <c r="H197" s="205"/>
      <c r="I197" s="205"/>
      <c r="J197" s="205"/>
      <c r="K197" s="205"/>
      <c r="L197" s="205"/>
      <c r="M197" s="205"/>
      <c r="N197" s="205"/>
      <c r="O197" s="205"/>
      <c r="P197" s="205"/>
      <c r="Q197" s="205"/>
      <c r="R197" s="205"/>
      <c r="AC197" s="190"/>
      <c r="AD197" s="190"/>
      <c r="AE197" s="190"/>
      <c r="AF197" s="191"/>
      <c r="AG197" s="191"/>
      <c r="AH197" s="191"/>
      <c r="AI197" s="185"/>
      <c r="AJ197" s="185"/>
      <c r="AK197" s="185"/>
      <c r="AL197" s="185"/>
      <c r="AM197" s="185"/>
      <c r="AN197" s="185"/>
    </row>
    <row r="198" spans="2:40" x14ac:dyDescent="0.2">
      <c r="B198" s="205"/>
      <c r="C198" s="205"/>
      <c r="D198" s="205"/>
      <c r="E198" s="205"/>
      <c r="F198" s="205"/>
      <c r="G198" s="205"/>
      <c r="H198" s="205"/>
      <c r="I198" s="205"/>
      <c r="J198" s="205"/>
      <c r="K198" s="205"/>
      <c r="L198" s="205"/>
      <c r="M198" s="205"/>
      <c r="N198" s="205"/>
      <c r="O198" s="205"/>
      <c r="P198" s="205"/>
      <c r="Q198" s="205"/>
      <c r="R198" s="205"/>
      <c r="AC198" s="190"/>
      <c r="AD198" s="190"/>
      <c r="AE198" s="190"/>
      <c r="AF198" s="191"/>
      <c r="AG198" s="191"/>
      <c r="AH198" s="191"/>
      <c r="AI198" s="185"/>
      <c r="AJ198" s="185"/>
      <c r="AK198" s="185"/>
      <c r="AL198" s="185"/>
      <c r="AM198" s="185"/>
      <c r="AN198" s="185"/>
    </row>
    <row r="199" spans="2:40" x14ac:dyDescent="0.2">
      <c r="B199" s="205"/>
      <c r="C199" s="205"/>
      <c r="D199" s="205"/>
      <c r="E199" s="205"/>
      <c r="F199" s="205"/>
      <c r="G199" s="205"/>
      <c r="H199" s="205"/>
      <c r="I199" s="205"/>
      <c r="J199" s="205"/>
      <c r="K199" s="205"/>
      <c r="L199" s="205"/>
      <c r="M199" s="205"/>
      <c r="N199" s="205"/>
      <c r="O199" s="205"/>
      <c r="P199" s="205"/>
      <c r="Q199" s="205"/>
      <c r="R199" s="205"/>
      <c r="AC199" s="190"/>
      <c r="AD199" s="190"/>
      <c r="AE199" s="190"/>
      <c r="AF199" s="191"/>
      <c r="AG199" s="191"/>
      <c r="AH199" s="191"/>
      <c r="AI199" s="185"/>
      <c r="AJ199" s="185"/>
      <c r="AK199" s="185"/>
      <c r="AL199" s="185"/>
      <c r="AM199" s="185"/>
      <c r="AN199" s="185"/>
    </row>
    <row r="200" spans="2:40" x14ac:dyDescent="0.2">
      <c r="B200" s="205"/>
      <c r="C200" s="205"/>
      <c r="D200" s="205"/>
      <c r="E200" s="205"/>
      <c r="F200" s="205"/>
      <c r="G200" s="205"/>
      <c r="H200" s="205"/>
      <c r="I200" s="205"/>
      <c r="J200" s="205"/>
      <c r="K200" s="205"/>
      <c r="L200" s="205"/>
      <c r="M200" s="205"/>
      <c r="N200" s="205"/>
      <c r="O200" s="205"/>
      <c r="P200" s="205"/>
      <c r="Q200" s="205"/>
      <c r="R200" s="205"/>
      <c r="AC200" s="190"/>
      <c r="AD200" s="190"/>
      <c r="AE200" s="190"/>
      <c r="AF200" s="191"/>
      <c r="AG200" s="191"/>
      <c r="AH200" s="191"/>
      <c r="AI200" s="185"/>
      <c r="AJ200" s="185"/>
      <c r="AK200" s="185"/>
      <c r="AL200" s="185"/>
      <c r="AM200" s="185"/>
      <c r="AN200" s="185"/>
    </row>
    <row r="201" spans="2:40" x14ac:dyDescent="0.2">
      <c r="B201" s="205"/>
      <c r="C201" s="205"/>
      <c r="D201" s="205"/>
      <c r="E201" s="205"/>
      <c r="F201" s="205"/>
      <c r="G201" s="205"/>
      <c r="H201" s="205"/>
      <c r="I201" s="205"/>
      <c r="J201" s="205"/>
      <c r="K201" s="205"/>
      <c r="L201" s="205"/>
      <c r="M201" s="205"/>
      <c r="N201" s="205"/>
      <c r="O201" s="205"/>
      <c r="P201" s="205"/>
      <c r="Q201" s="205"/>
      <c r="R201" s="205"/>
      <c r="AC201" s="190"/>
      <c r="AD201" s="190"/>
      <c r="AE201" s="190"/>
      <c r="AF201" s="191"/>
      <c r="AG201" s="191"/>
      <c r="AH201" s="191"/>
      <c r="AI201" s="185"/>
      <c r="AJ201" s="185"/>
      <c r="AK201" s="185"/>
      <c r="AL201" s="185"/>
      <c r="AM201" s="185"/>
      <c r="AN201" s="185"/>
    </row>
    <row r="202" spans="2:40" x14ac:dyDescent="0.2">
      <c r="B202" s="205"/>
      <c r="C202" s="205"/>
      <c r="D202" s="205"/>
      <c r="E202" s="205"/>
      <c r="F202" s="205"/>
      <c r="G202" s="205"/>
      <c r="H202" s="205"/>
      <c r="I202" s="205"/>
      <c r="J202" s="205"/>
      <c r="K202" s="205"/>
      <c r="L202" s="205"/>
      <c r="M202" s="205"/>
      <c r="N202" s="205"/>
      <c r="O202" s="205"/>
      <c r="P202" s="205"/>
      <c r="Q202" s="205"/>
      <c r="R202" s="205"/>
      <c r="AC202" s="190"/>
      <c r="AD202" s="190"/>
      <c r="AE202" s="190"/>
      <c r="AF202" s="191"/>
      <c r="AG202" s="191"/>
      <c r="AH202" s="191"/>
      <c r="AI202" s="185"/>
      <c r="AJ202" s="185"/>
      <c r="AK202" s="185"/>
      <c r="AL202" s="185"/>
      <c r="AM202" s="185"/>
      <c r="AN202" s="185"/>
    </row>
    <row r="203" spans="2:40" x14ac:dyDescent="0.2">
      <c r="B203" s="205"/>
      <c r="C203" s="205"/>
      <c r="D203" s="205"/>
      <c r="E203" s="205"/>
      <c r="F203" s="205"/>
      <c r="G203" s="205"/>
      <c r="H203" s="205"/>
      <c r="I203" s="205"/>
      <c r="J203" s="205"/>
      <c r="K203" s="205"/>
      <c r="L203" s="205"/>
      <c r="M203" s="205"/>
      <c r="N203" s="205"/>
      <c r="O203" s="205"/>
      <c r="P203" s="205"/>
      <c r="Q203" s="205"/>
      <c r="R203" s="205"/>
      <c r="AC203" s="190"/>
      <c r="AD203" s="190"/>
      <c r="AE203" s="190"/>
      <c r="AF203" s="191"/>
      <c r="AG203" s="191"/>
      <c r="AH203" s="191"/>
      <c r="AI203" s="185"/>
      <c r="AJ203" s="185"/>
      <c r="AK203" s="185"/>
      <c r="AL203" s="185"/>
      <c r="AM203" s="185"/>
      <c r="AN203" s="185"/>
    </row>
    <row r="204" spans="2:40" x14ac:dyDescent="0.2">
      <c r="B204" s="205"/>
      <c r="C204" s="205"/>
      <c r="D204" s="205"/>
      <c r="E204" s="205"/>
      <c r="F204" s="205"/>
      <c r="G204" s="205"/>
      <c r="H204" s="205"/>
      <c r="I204" s="205"/>
      <c r="J204" s="205"/>
      <c r="K204" s="205"/>
      <c r="L204" s="205"/>
      <c r="M204" s="205"/>
      <c r="N204" s="205"/>
      <c r="O204" s="205"/>
      <c r="P204" s="205"/>
      <c r="Q204" s="205"/>
      <c r="R204" s="205"/>
      <c r="AC204" s="190"/>
      <c r="AD204" s="190"/>
      <c r="AE204" s="190"/>
      <c r="AF204" s="191"/>
      <c r="AG204" s="191"/>
      <c r="AH204" s="191"/>
      <c r="AI204" s="185"/>
      <c r="AJ204" s="185"/>
      <c r="AK204" s="185"/>
      <c r="AL204" s="185"/>
      <c r="AM204" s="185"/>
      <c r="AN204" s="185"/>
    </row>
    <row r="205" spans="2:40" x14ac:dyDescent="0.2">
      <c r="B205" s="205"/>
      <c r="C205" s="205"/>
      <c r="D205" s="205"/>
      <c r="E205" s="205"/>
      <c r="F205" s="205"/>
      <c r="G205" s="205"/>
      <c r="H205" s="205"/>
      <c r="I205" s="205"/>
      <c r="J205" s="205"/>
      <c r="K205" s="205"/>
      <c r="L205" s="205"/>
      <c r="M205" s="205"/>
      <c r="N205" s="205"/>
      <c r="O205" s="205"/>
      <c r="P205" s="205"/>
      <c r="Q205" s="205"/>
      <c r="R205" s="205"/>
      <c r="AC205" s="190"/>
      <c r="AD205" s="190"/>
      <c r="AE205" s="190"/>
      <c r="AF205" s="191"/>
      <c r="AG205" s="191"/>
      <c r="AH205" s="191"/>
      <c r="AI205" s="185"/>
      <c r="AJ205" s="185"/>
      <c r="AK205" s="185"/>
      <c r="AL205" s="185"/>
      <c r="AM205" s="185"/>
      <c r="AN205" s="185"/>
    </row>
    <row r="206" spans="2:40" x14ac:dyDescent="0.2">
      <c r="B206" s="205"/>
      <c r="C206" s="205"/>
      <c r="D206" s="205"/>
      <c r="E206" s="205"/>
      <c r="F206" s="205"/>
      <c r="G206" s="205"/>
      <c r="H206" s="205"/>
      <c r="I206" s="205"/>
      <c r="J206" s="205"/>
      <c r="K206" s="205"/>
      <c r="L206" s="205"/>
      <c r="M206" s="205"/>
      <c r="N206" s="205"/>
      <c r="O206" s="205"/>
      <c r="P206" s="205"/>
      <c r="Q206" s="205"/>
      <c r="R206" s="205"/>
      <c r="AC206" s="190"/>
      <c r="AD206" s="190"/>
      <c r="AE206" s="190"/>
      <c r="AF206" s="191"/>
      <c r="AG206" s="191"/>
      <c r="AH206" s="191"/>
      <c r="AI206" s="185"/>
      <c r="AJ206" s="185"/>
      <c r="AK206" s="185"/>
      <c r="AL206" s="185"/>
      <c r="AM206" s="185"/>
      <c r="AN206" s="185"/>
    </row>
    <row r="207" spans="2:40" x14ac:dyDescent="0.2">
      <c r="B207" s="205"/>
      <c r="C207" s="205"/>
      <c r="D207" s="205"/>
      <c r="E207" s="205"/>
      <c r="F207" s="205"/>
      <c r="G207" s="205"/>
      <c r="H207" s="205"/>
      <c r="I207" s="205"/>
      <c r="J207" s="205"/>
      <c r="K207" s="205"/>
      <c r="L207" s="205"/>
      <c r="M207" s="205"/>
      <c r="N207" s="205"/>
      <c r="O207" s="205"/>
      <c r="P207" s="205"/>
      <c r="Q207" s="205"/>
      <c r="R207" s="205"/>
      <c r="AC207" s="190"/>
      <c r="AD207" s="190"/>
      <c r="AE207" s="190"/>
      <c r="AF207" s="191"/>
      <c r="AG207" s="191"/>
      <c r="AH207" s="191"/>
      <c r="AI207" s="185"/>
      <c r="AJ207" s="185"/>
      <c r="AK207" s="185"/>
      <c r="AL207" s="185"/>
      <c r="AM207" s="185"/>
      <c r="AN207" s="185"/>
    </row>
    <row r="208" spans="2:40" x14ac:dyDescent="0.2">
      <c r="B208" s="205"/>
      <c r="C208" s="205"/>
      <c r="D208" s="205"/>
      <c r="E208" s="205"/>
      <c r="F208" s="205"/>
      <c r="G208" s="205"/>
      <c r="H208" s="205"/>
      <c r="I208" s="205"/>
      <c r="J208" s="205"/>
      <c r="K208" s="205"/>
      <c r="L208" s="205"/>
      <c r="M208" s="205"/>
      <c r="N208" s="205"/>
      <c r="O208" s="205"/>
      <c r="P208" s="205"/>
      <c r="Q208" s="205"/>
      <c r="R208" s="205"/>
      <c r="AC208" s="190"/>
      <c r="AD208" s="190"/>
      <c r="AE208" s="190"/>
      <c r="AF208" s="191"/>
      <c r="AG208" s="191"/>
      <c r="AH208" s="191"/>
      <c r="AI208" s="185"/>
      <c r="AJ208" s="185"/>
      <c r="AK208" s="185"/>
      <c r="AL208" s="185"/>
      <c r="AM208" s="185"/>
      <c r="AN208" s="185"/>
    </row>
    <row r="209" spans="2:40" x14ac:dyDescent="0.2">
      <c r="B209" s="205"/>
      <c r="C209" s="205"/>
      <c r="D209" s="205"/>
      <c r="E209" s="205"/>
      <c r="F209" s="205"/>
      <c r="G209" s="205"/>
      <c r="H209" s="205"/>
      <c r="I209" s="205"/>
      <c r="J209" s="205"/>
      <c r="K209" s="205"/>
      <c r="L209" s="205"/>
      <c r="M209" s="205"/>
      <c r="N209" s="205"/>
      <c r="O209" s="205"/>
      <c r="P209" s="205"/>
      <c r="Q209" s="205"/>
      <c r="R209" s="205"/>
      <c r="AC209" s="190"/>
      <c r="AD209" s="190"/>
      <c r="AE209" s="190"/>
      <c r="AF209" s="191"/>
      <c r="AG209" s="191"/>
      <c r="AH209" s="191"/>
      <c r="AI209" s="185"/>
      <c r="AJ209" s="185"/>
      <c r="AK209" s="185"/>
      <c r="AL209" s="185"/>
      <c r="AM209" s="185"/>
      <c r="AN209" s="185"/>
    </row>
    <row r="210" spans="2:40" hidden="1" x14ac:dyDescent="0.2">
      <c r="B210" s="205"/>
      <c r="C210" s="205"/>
      <c r="D210" s="205"/>
      <c r="E210" s="205"/>
      <c r="F210" s="205"/>
      <c r="G210" s="205"/>
      <c r="H210" s="205"/>
      <c r="I210" s="205"/>
      <c r="J210" s="205"/>
      <c r="K210" s="205"/>
      <c r="L210" s="205"/>
      <c r="M210" s="205"/>
      <c r="N210" s="205"/>
      <c r="O210" s="205"/>
      <c r="P210" s="205"/>
      <c r="Q210" s="205"/>
      <c r="R210" s="205"/>
      <c r="AC210" s="190"/>
      <c r="AD210" s="190"/>
      <c r="AE210" s="190"/>
      <c r="AF210" s="191"/>
      <c r="AG210" s="191"/>
      <c r="AH210" s="191"/>
      <c r="AI210" s="185"/>
      <c r="AJ210" s="185"/>
      <c r="AK210" s="185"/>
      <c r="AL210" s="185"/>
      <c r="AM210" s="185"/>
      <c r="AN210" s="185"/>
    </row>
    <row r="211" spans="2:40" hidden="1" x14ac:dyDescent="0.2">
      <c r="B211" s="205"/>
      <c r="C211" s="205"/>
      <c r="D211" s="205"/>
      <c r="E211" s="205"/>
      <c r="F211" s="205"/>
      <c r="G211" s="205"/>
      <c r="H211" s="205"/>
      <c r="I211" s="205"/>
      <c r="J211" s="205"/>
      <c r="K211" s="205"/>
      <c r="L211" s="205"/>
      <c r="M211" s="205"/>
      <c r="N211" s="205"/>
      <c r="O211" s="205"/>
      <c r="P211" s="205"/>
      <c r="Q211" s="205"/>
      <c r="R211" s="205"/>
      <c r="AC211" s="190"/>
      <c r="AD211" s="190"/>
      <c r="AE211" s="190"/>
      <c r="AF211" s="191"/>
      <c r="AG211" s="191"/>
      <c r="AH211" s="191"/>
      <c r="AI211" s="185"/>
      <c r="AJ211" s="185"/>
      <c r="AK211" s="185"/>
      <c r="AL211" s="185"/>
      <c r="AM211" s="185"/>
      <c r="AN211" s="185"/>
    </row>
    <row r="212" spans="2:40" hidden="1" x14ac:dyDescent="0.2">
      <c r="B212" s="205"/>
      <c r="C212" s="205"/>
      <c r="D212" s="205"/>
      <c r="E212" s="205"/>
      <c r="F212" s="205"/>
      <c r="G212" s="205"/>
      <c r="H212" s="205"/>
      <c r="I212" s="205"/>
      <c r="J212" s="205"/>
      <c r="K212" s="205"/>
      <c r="L212" s="205"/>
      <c r="M212" s="205"/>
      <c r="N212" s="205"/>
      <c r="O212" s="205"/>
      <c r="P212" s="205"/>
      <c r="Q212" s="205"/>
      <c r="R212" s="205"/>
      <c r="AC212" s="190"/>
      <c r="AD212" s="190"/>
      <c r="AE212" s="190"/>
      <c r="AF212" s="191"/>
      <c r="AG212" s="191"/>
      <c r="AH212" s="191"/>
      <c r="AI212" s="185"/>
      <c r="AJ212" s="185"/>
      <c r="AK212" s="185"/>
      <c r="AL212" s="185"/>
      <c r="AM212" s="185"/>
      <c r="AN212" s="185"/>
    </row>
    <row r="213" spans="2:40" hidden="1" x14ac:dyDescent="0.2">
      <c r="B213" s="205"/>
      <c r="C213" s="205"/>
      <c r="D213" s="205"/>
      <c r="E213" s="205"/>
      <c r="F213" s="205"/>
      <c r="G213" s="205"/>
      <c r="H213" s="205"/>
      <c r="I213" s="205"/>
      <c r="J213" s="205"/>
      <c r="K213" s="205"/>
      <c r="L213" s="205"/>
      <c r="M213" s="205"/>
      <c r="N213" s="205"/>
      <c r="O213" s="205"/>
      <c r="P213" s="205"/>
      <c r="Q213" s="205"/>
      <c r="R213" s="205"/>
      <c r="AC213" s="190"/>
      <c r="AD213" s="190"/>
      <c r="AE213" s="190"/>
      <c r="AF213" s="191"/>
      <c r="AG213" s="191"/>
      <c r="AH213" s="191"/>
      <c r="AI213" s="185"/>
      <c r="AJ213" s="185"/>
      <c r="AK213" s="185"/>
      <c r="AL213" s="185"/>
      <c r="AM213" s="185"/>
      <c r="AN213" s="185"/>
    </row>
    <row r="214" spans="2:40" hidden="1" x14ac:dyDescent="0.2">
      <c r="B214" s="205"/>
      <c r="C214" s="205"/>
      <c r="D214" s="205"/>
      <c r="E214" s="205"/>
      <c r="F214" s="205"/>
      <c r="G214" s="205"/>
      <c r="H214" s="205"/>
      <c r="I214" s="205"/>
      <c r="J214" s="205"/>
      <c r="K214" s="205"/>
      <c r="L214" s="205"/>
      <c r="M214" s="205"/>
      <c r="N214" s="205"/>
      <c r="O214" s="205"/>
      <c r="P214" s="205"/>
      <c r="Q214" s="205"/>
      <c r="R214" s="205"/>
      <c r="AC214" s="190"/>
      <c r="AD214" s="190"/>
      <c r="AE214" s="190"/>
      <c r="AF214" s="191"/>
      <c r="AG214" s="191"/>
      <c r="AH214" s="191"/>
      <c r="AI214" s="185"/>
      <c r="AJ214" s="185"/>
      <c r="AK214" s="185"/>
      <c r="AL214" s="185"/>
      <c r="AM214" s="185"/>
      <c r="AN214" s="185"/>
    </row>
    <row r="215" spans="2:40" hidden="1" x14ac:dyDescent="0.2">
      <c r="B215" s="205"/>
      <c r="C215" s="205"/>
      <c r="D215" s="205"/>
      <c r="E215" s="205"/>
      <c r="F215" s="205"/>
      <c r="G215" s="205"/>
      <c r="H215" s="205"/>
      <c r="I215" s="205"/>
      <c r="J215" s="205"/>
      <c r="K215" s="205"/>
      <c r="L215" s="205"/>
      <c r="M215" s="205"/>
      <c r="N215" s="205"/>
      <c r="O215" s="205"/>
      <c r="P215" s="205"/>
      <c r="Q215" s="205"/>
      <c r="R215" s="205"/>
      <c r="AC215" s="190"/>
      <c r="AD215" s="190"/>
      <c r="AE215" s="190"/>
      <c r="AF215" s="191"/>
      <c r="AG215" s="191"/>
      <c r="AH215" s="191"/>
      <c r="AI215" s="185"/>
      <c r="AJ215" s="185"/>
      <c r="AK215" s="185"/>
      <c r="AL215" s="185"/>
      <c r="AM215" s="185"/>
      <c r="AN215" s="185"/>
    </row>
    <row r="216" spans="2:40" hidden="1" x14ac:dyDescent="0.2">
      <c r="B216" s="205"/>
      <c r="C216" s="205"/>
      <c r="D216" s="205"/>
      <c r="E216" s="205"/>
      <c r="F216" s="205"/>
      <c r="G216" s="205"/>
      <c r="H216" s="205"/>
      <c r="I216" s="205"/>
      <c r="J216" s="205"/>
      <c r="K216" s="205"/>
      <c r="L216" s="205"/>
      <c r="M216" s="205"/>
      <c r="N216" s="205"/>
      <c r="O216" s="205"/>
      <c r="P216" s="205"/>
      <c r="Q216" s="205"/>
      <c r="R216" s="205"/>
      <c r="AC216" s="190"/>
      <c r="AD216" s="190"/>
      <c r="AE216" s="190"/>
      <c r="AF216" s="191"/>
      <c r="AG216" s="191"/>
      <c r="AH216" s="191"/>
      <c r="AI216" s="185"/>
      <c r="AJ216" s="185"/>
      <c r="AK216" s="185"/>
      <c r="AL216" s="185"/>
      <c r="AM216" s="185"/>
      <c r="AN216" s="185"/>
    </row>
    <row r="217" spans="2:40" hidden="1" x14ac:dyDescent="0.2">
      <c r="B217" s="205"/>
      <c r="C217" s="205"/>
      <c r="D217" s="205"/>
      <c r="E217" s="205"/>
      <c r="F217" s="205"/>
      <c r="G217" s="205"/>
      <c r="H217" s="205"/>
      <c r="I217" s="205"/>
      <c r="J217" s="205"/>
      <c r="K217" s="205"/>
      <c r="L217" s="205"/>
      <c r="M217" s="205"/>
      <c r="N217" s="205"/>
      <c r="O217" s="205"/>
      <c r="P217" s="205"/>
      <c r="Q217" s="205"/>
      <c r="R217" s="205"/>
      <c r="AC217" s="190"/>
      <c r="AD217" s="190"/>
      <c r="AE217" s="190"/>
      <c r="AF217" s="191"/>
      <c r="AG217" s="191"/>
      <c r="AH217" s="191"/>
      <c r="AI217" s="185"/>
      <c r="AJ217" s="185"/>
      <c r="AK217" s="185"/>
      <c r="AL217" s="185"/>
      <c r="AM217" s="185"/>
      <c r="AN217" s="185"/>
    </row>
    <row r="218" spans="2:40" hidden="1" x14ac:dyDescent="0.2">
      <c r="B218" s="205"/>
      <c r="C218" s="205"/>
      <c r="D218" s="205"/>
      <c r="E218" s="205"/>
      <c r="F218" s="205"/>
      <c r="G218" s="205"/>
      <c r="H218" s="205"/>
      <c r="I218" s="205"/>
      <c r="J218" s="205"/>
      <c r="K218" s="205"/>
      <c r="L218" s="205"/>
      <c r="M218" s="205"/>
      <c r="N218" s="205"/>
      <c r="O218" s="205"/>
      <c r="P218" s="205"/>
      <c r="Q218" s="205"/>
      <c r="R218" s="205"/>
      <c r="AC218" s="190"/>
      <c r="AD218" s="190"/>
      <c r="AE218" s="190"/>
      <c r="AF218" s="191"/>
      <c r="AG218" s="191"/>
      <c r="AH218" s="191"/>
      <c r="AI218" s="185"/>
      <c r="AJ218" s="185"/>
      <c r="AK218" s="185"/>
      <c r="AL218" s="185"/>
      <c r="AM218" s="185"/>
      <c r="AN218" s="185"/>
    </row>
    <row r="219" spans="2:40" hidden="1" x14ac:dyDescent="0.2">
      <c r="B219" s="205"/>
      <c r="C219" s="205"/>
      <c r="D219" s="205"/>
      <c r="E219" s="205"/>
      <c r="F219" s="205"/>
      <c r="G219" s="205"/>
      <c r="H219" s="205"/>
      <c r="I219" s="205"/>
      <c r="J219" s="205"/>
      <c r="K219" s="205"/>
      <c r="L219" s="205"/>
      <c r="M219" s="205"/>
      <c r="N219" s="205"/>
      <c r="O219" s="205"/>
      <c r="P219" s="205"/>
      <c r="Q219" s="205"/>
      <c r="R219" s="205"/>
      <c r="AC219" s="190"/>
      <c r="AD219" s="190"/>
      <c r="AE219" s="190"/>
      <c r="AF219" s="191"/>
      <c r="AG219" s="191"/>
      <c r="AH219" s="191"/>
      <c r="AI219" s="185"/>
      <c r="AJ219" s="185"/>
      <c r="AK219" s="185"/>
      <c r="AL219" s="185"/>
      <c r="AM219" s="185"/>
      <c r="AN219" s="185"/>
    </row>
    <row r="220" spans="2:40" hidden="1" x14ac:dyDescent="0.2">
      <c r="B220" s="205"/>
      <c r="C220" s="205"/>
      <c r="D220" s="205"/>
      <c r="E220" s="205"/>
      <c r="F220" s="205"/>
      <c r="G220" s="205"/>
      <c r="H220" s="205"/>
      <c r="I220" s="205"/>
      <c r="J220" s="205"/>
      <c r="K220" s="205"/>
      <c r="L220" s="205"/>
      <c r="M220" s="205"/>
      <c r="N220" s="205"/>
      <c r="O220" s="205"/>
      <c r="P220" s="205"/>
      <c r="Q220" s="205"/>
      <c r="R220" s="205"/>
      <c r="AC220" s="190"/>
      <c r="AD220" s="190"/>
      <c r="AE220" s="190"/>
      <c r="AF220" s="191"/>
      <c r="AG220" s="191"/>
      <c r="AH220" s="191"/>
      <c r="AI220" s="185"/>
      <c r="AJ220" s="185"/>
      <c r="AK220" s="185"/>
      <c r="AL220" s="185"/>
      <c r="AM220" s="185"/>
      <c r="AN220" s="185"/>
    </row>
    <row r="221" spans="2:40" hidden="1" x14ac:dyDescent="0.2">
      <c r="B221" s="205"/>
      <c r="C221" s="205"/>
      <c r="D221" s="205"/>
      <c r="E221" s="205"/>
      <c r="F221" s="205"/>
      <c r="G221" s="205"/>
      <c r="H221" s="205"/>
      <c r="I221" s="205"/>
      <c r="J221" s="205"/>
      <c r="K221" s="205"/>
      <c r="L221" s="205"/>
      <c r="M221" s="205"/>
      <c r="N221" s="205"/>
      <c r="O221" s="205"/>
      <c r="P221" s="205"/>
      <c r="Q221" s="205"/>
      <c r="R221" s="205"/>
      <c r="AC221" s="190"/>
      <c r="AD221" s="190"/>
      <c r="AE221" s="190"/>
      <c r="AF221" s="191"/>
      <c r="AG221" s="191"/>
      <c r="AH221" s="191"/>
      <c r="AI221" s="185"/>
      <c r="AJ221" s="185"/>
      <c r="AK221" s="185"/>
      <c r="AL221" s="185"/>
      <c r="AM221" s="185"/>
      <c r="AN221" s="185"/>
    </row>
    <row r="222" spans="2:40" hidden="1" x14ac:dyDescent="0.2">
      <c r="B222" s="205"/>
      <c r="C222" s="205"/>
      <c r="D222" s="205"/>
      <c r="E222" s="205"/>
      <c r="F222" s="205"/>
      <c r="G222" s="205"/>
      <c r="H222" s="205"/>
      <c r="I222" s="205"/>
      <c r="J222" s="205"/>
      <c r="K222" s="205"/>
      <c r="L222" s="205"/>
      <c r="M222" s="205"/>
      <c r="N222" s="205"/>
      <c r="O222" s="205"/>
      <c r="P222" s="205"/>
      <c r="Q222" s="205"/>
      <c r="R222" s="205"/>
      <c r="AC222" s="190"/>
      <c r="AD222" s="190"/>
      <c r="AE222" s="190"/>
      <c r="AF222" s="191"/>
      <c r="AG222" s="191"/>
      <c r="AH222" s="191"/>
      <c r="AI222" s="185"/>
      <c r="AJ222" s="185"/>
      <c r="AK222" s="185"/>
      <c r="AL222" s="185"/>
      <c r="AM222" s="185"/>
      <c r="AN222" s="185"/>
    </row>
    <row r="223" spans="2:40" hidden="1" x14ac:dyDescent="0.2">
      <c r="B223" s="205"/>
      <c r="C223" s="205"/>
      <c r="D223" s="205"/>
      <c r="E223" s="205"/>
      <c r="F223" s="205"/>
      <c r="G223" s="205"/>
      <c r="H223" s="205"/>
      <c r="I223" s="205"/>
      <c r="J223" s="205"/>
      <c r="K223" s="205"/>
      <c r="L223" s="205"/>
      <c r="M223" s="205"/>
      <c r="N223" s="205"/>
      <c r="O223" s="205"/>
      <c r="P223" s="205"/>
      <c r="Q223" s="205"/>
      <c r="R223" s="205"/>
      <c r="AC223" s="190"/>
      <c r="AD223" s="190"/>
      <c r="AE223" s="190"/>
      <c r="AF223" s="191"/>
      <c r="AG223" s="191"/>
      <c r="AH223" s="191"/>
      <c r="AI223" s="185"/>
      <c r="AJ223" s="185"/>
      <c r="AK223" s="185"/>
      <c r="AL223" s="185"/>
      <c r="AM223" s="185"/>
      <c r="AN223" s="185"/>
    </row>
    <row r="224" spans="2:40" hidden="1" x14ac:dyDescent="0.2">
      <c r="B224" s="205"/>
      <c r="C224" s="205"/>
      <c r="D224" s="205"/>
      <c r="E224" s="205"/>
      <c r="F224" s="205"/>
      <c r="G224" s="205"/>
      <c r="H224" s="205"/>
      <c r="I224" s="205"/>
      <c r="J224" s="205"/>
      <c r="K224" s="205"/>
      <c r="L224" s="205"/>
      <c r="M224" s="205"/>
      <c r="N224" s="205"/>
      <c r="O224" s="205"/>
      <c r="P224" s="205"/>
      <c r="Q224" s="205"/>
      <c r="R224" s="205"/>
      <c r="AC224" s="190"/>
      <c r="AD224" s="190"/>
      <c r="AE224" s="190"/>
      <c r="AF224" s="191"/>
      <c r="AG224" s="191"/>
      <c r="AH224" s="191"/>
      <c r="AI224" s="185"/>
      <c r="AJ224" s="185"/>
      <c r="AK224" s="185"/>
      <c r="AL224" s="185"/>
      <c r="AM224" s="185"/>
      <c r="AN224" s="185"/>
    </row>
    <row r="225" spans="2:40" hidden="1" x14ac:dyDescent="0.2">
      <c r="B225" s="205"/>
      <c r="C225" s="205"/>
      <c r="D225" s="205"/>
      <c r="E225" s="205"/>
      <c r="F225" s="205"/>
      <c r="G225" s="205"/>
      <c r="H225" s="205"/>
      <c r="I225" s="205"/>
      <c r="J225" s="205"/>
      <c r="K225" s="205"/>
      <c r="L225" s="205"/>
      <c r="M225" s="205"/>
      <c r="N225" s="205"/>
      <c r="O225" s="205"/>
      <c r="P225" s="205"/>
      <c r="Q225" s="205"/>
      <c r="R225" s="205"/>
      <c r="AC225" s="190"/>
      <c r="AD225" s="190"/>
      <c r="AE225" s="190"/>
      <c r="AF225" s="191"/>
      <c r="AG225" s="191"/>
      <c r="AH225" s="191"/>
      <c r="AI225" s="185"/>
      <c r="AJ225" s="185"/>
      <c r="AK225" s="185"/>
      <c r="AL225" s="185"/>
      <c r="AM225" s="185"/>
      <c r="AN225" s="185"/>
    </row>
    <row r="226" spans="2:40" hidden="1" x14ac:dyDescent="0.2">
      <c r="B226" s="205"/>
      <c r="C226" s="205"/>
      <c r="D226" s="205"/>
      <c r="E226" s="205"/>
      <c r="F226" s="205"/>
      <c r="G226" s="205"/>
      <c r="H226" s="205"/>
      <c r="I226" s="205"/>
      <c r="J226" s="205"/>
      <c r="K226" s="205"/>
      <c r="L226" s="205"/>
      <c r="M226" s="205"/>
      <c r="N226" s="205"/>
      <c r="O226" s="205"/>
      <c r="P226" s="205"/>
      <c r="Q226" s="205"/>
      <c r="R226" s="205"/>
      <c r="AC226" s="190"/>
      <c r="AD226" s="190"/>
      <c r="AE226" s="190"/>
      <c r="AF226" s="191"/>
      <c r="AG226" s="191"/>
      <c r="AH226" s="191"/>
      <c r="AI226" s="185"/>
      <c r="AJ226" s="185"/>
      <c r="AK226" s="185"/>
      <c r="AL226" s="185"/>
      <c r="AM226" s="185"/>
      <c r="AN226" s="185"/>
    </row>
    <row r="227" spans="2:40" hidden="1" x14ac:dyDescent="0.2">
      <c r="B227" s="205"/>
      <c r="C227" s="205"/>
      <c r="D227" s="205"/>
      <c r="E227" s="205"/>
      <c r="F227" s="205"/>
      <c r="G227" s="205"/>
      <c r="H227" s="205"/>
      <c r="I227" s="205"/>
      <c r="J227" s="205"/>
      <c r="K227" s="205"/>
      <c r="L227" s="205"/>
      <c r="M227" s="205"/>
      <c r="N227" s="205"/>
      <c r="O227" s="205"/>
      <c r="P227" s="205"/>
      <c r="Q227" s="205"/>
      <c r="R227" s="205"/>
      <c r="AC227" s="190"/>
      <c r="AD227" s="190"/>
      <c r="AE227" s="190"/>
      <c r="AF227" s="191"/>
      <c r="AG227" s="191"/>
      <c r="AH227" s="191"/>
      <c r="AI227" s="185"/>
      <c r="AJ227" s="185"/>
      <c r="AK227" s="185"/>
      <c r="AL227" s="185"/>
      <c r="AM227" s="185"/>
      <c r="AN227" s="185"/>
    </row>
    <row r="228" spans="2:40" hidden="1" x14ac:dyDescent="0.2">
      <c r="B228" s="205"/>
      <c r="C228" s="205"/>
      <c r="D228" s="205"/>
      <c r="E228" s="205"/>
      <c r="F228" s="205"/>
      <c r="G228" s="205"/>
      <c r="H228" s="205"/>
      <c r="I228" s="205"/>
      <c r="J228" s="205"/>
      <c r="K228" s="205"/>
      <c r="L228" s="205"/>
      <c r="M228" s="205"/>
      <c r="N228" s="205"/>
      <c r="O228" s="205"/>
      <c r="P228" s="205"/>
      <c r="Q228" s="205"/>
      <c r="R228" s="205"/>
      <c r="AC228" s="190"/>
      <c r="AD228" s="190"/>
      <c r="AE228" s="190"/>
      <c r="AF228" s="191"/>
      <c r="AG228" s="191"/>
      <c r="AH228" s="191"/>
      <c r="AI228" s="185"/>
      <c r="AJ228" s="185"/>
      <c r="AK228" s="185"/>
      <c r="AL228" s="185"/>
      <c r="AM228" s="185"/>
      <c r="AN228" s="185"/>
    </row>
    <row r="229" spans="2:40" hidden="1" x14ac:dyDescent="0.2">
      <c r="B229" s="205"/>
      <c r="C229" s="205"/>
      <c r="D229" s="205"/>
      <c r="E229" s="205"/>
      <c r="F229" s="205"/>
      <c r="G229" s="205"/>
      <c r="H229" s="205"/>
      <c r="I229" s="205"/>
      <c r="J229" s="205"/>
      <c r="K229" s="205"/>
      <c r="L229" s="205"/>
      <c r="M229" s="205"/>
      <c r="N229" s="205"/>
      <c r="O229" s="205"/>
      <c r="P229" s="205"/>
      <c r="Q229" s="205"/>
      <c r="R229" s="205"/>
      <c r="AC229" s="190"/>
      <c r="AD229" s="190"/>
      <c r="AE229" s="190"/>
      <c r="AF229" s="191"/>
      <c r="AG229" s="191"/>
      <c r="AH229" s="191"/>
      <c r="AI229" s="185"/>
      <c r="AJ229" s="185"/>
      <c r="AK229" s="185"/>
      <c r="AL229" s="185"/>
      <c r="AM229" s="185"/>
      <c r="AN229" s="185"/>
    </row>
    <row r="230" spans="2:40" hidden="1" x14ac:dyDescent="0.2">
      <c r="B230" s="205"/>
      <c r="C230" s="205"/>
      <c r="D230" s="205"/>
      <c r="E230" s="205"/>
      <c r="F230" s="205"/>
      <c r="G230" s="205"/>
      <c r="H230" s="205"/>
      <c r="I230" s="205"/>
      <c r="J230" s="205"/>
      <c r="K230" s="205"/>
      <c r="L230" s="205"/>
      <c r="M230" s="205"/>
      <c r="N230" s="205"/>
      <c r="O230" s="205"/>
      <c r="P230" s="205"/>
      <c r="Q230" s="205"/>
      <c r="R230" s="205"/>
      <c r="AC230" s="190"/>
      <c r="AD230" s="190"/>
      <c r="AE230" s="190"/>
      <c r="AF230" s="191"/>
      <c r="AG230" s="191"/>
      <c r="AH230" s="191"/>
      <c r="AI230" s="185"/>
      <c r="AJ230" s="185"/>
      <c r="AK230" s="185"/>
      <c r="AL230" s="185"/>
      <c r="AM230" s="185"/>
      <c r="AN230" s="185"/>
    </row>
    <row r="231" spans="2:40" x14ac:dyDescent="0.2">
      <c r="B231" s="205"/>
      <c r="C231" s="205"/>
      <c r="D231" s="205"/>
      <c r="E231" s="205"/>
      <c r="F231" s="205"/>
      <c r="G231" s="205"/>
      <c r="H231" s="205"/>
      <c r="I231" s="205"/>
      <c r="J231" s="205"/>
      <c r="K231" s="205"/>
      <c r="L231" s="205"/>
      <c r="M231" s="205"/>
      <c r="N231" s="205"/>
      <c r="O231" s="205"/>
      <c r="P231" s="205"/>
      <c r="Q231" s="205"/>
      <c r="R231" s="205"/>
      <c r="AC231" s="190"/>
      <c r="AD231" s="190"/>
      <c r="AE231" s="190"/>
      <c r="AF231" s="191"/>
      <c r="AG231" s="191"/>
      <c r="AH231" s="191"/>
      <c r="AI231" s="185"/>
      <c r="AJ231" s="185"/>
      <c r="AK231" s="185"/>
      <c r="AL231" s="185"/>
      <c r="AM231" s="185"/>
      <c r="AN231" s="185"/>
    </row>
    <row r="232" spans="2:40" x14ac:dyDescent="0.2">
      <c r="B232" s="205"/>
      <c r="C232" s="205"/>
      <c r="D232" s="205"/>
      <c r="E232" s="205"/>
      <c r="F232" s="205"/>
      <c r="G232" s="205"/>
      <c r="H232" s="205"/>
      <c r="I232" s="205"/>
      <c r="J232" s="205"/>
      <c r="K232" s="205"/>
      <c r="L232" s="205"/>
      <c r="M232" s="205"/>
      <c r="N232" s="205"/>
      <c r="O232" s="205"/>
      <c r="P232" s="205"/>
      <c r="Q232" s="205"/>
      <c r="R232" s="205"/>
      <c r="AC232" s="190"/>
      <c r="AD232" s="190"/>
      <c r="AE232" s="190"/>
      <c r="AF232" s="191"/>
      <c r="AG232" s="191"/>
      <c r="AH232" s="191"/>
      <c r="AI232" s="185"/>
      <c r="AJ232" s="185"/>
      <c r="AK232" s="185"/>
      <c r="AL232" s="185"/>
      <c r="AM232" s="185"/>
      <c r="AN232" s="185"/>
    </row>
    <row r="233" spans="2:40" x14ac:dyDescent="0.2">
      <c r="B233" s="205"/>
      <c r="C233" s="205"/>
      <c r="D233" s="205"/>
      <c r="E233" s="205"/>
      <c r="F233" s="205"/>
      <c r="G233" s="205"/>
      <c r="H233" s="205"/>
      <c r="I233" s="205"/>
      <c r="J233" s="205"/>
      <c r="K233" s="205"/>
      <c r="L233" s="205"/>
      <c r="M233" s="205"/>
      <c r="N233" s="205"/>
      <c r="O233" s="205"/>
      <c r="P233" s="205"/>
      <c r="Q233" s="205"/>
      <c r="R233" s="205"/>
      <c r="AC233" s="190"/>
      <c r="AD233" s="190"/>
      <c r="AE233" s="190"/>
      <c r="AF233" s="191"/>
      <c r="AG233" s="191"/>
      <c r="AH233" s="191"/>
      <c r="AI233" s="185"/>
      <c r="AJ233" s="185"/>
      <c r="AK233" s="185"/>
      <c r="AL233" s="185"/>
      <c r="AM233" s="185"/>
      <c r="AN233" s="185"/>
    </row>
    <row r="234" spans="2:40" x14ac:dyDescent="0.2">
      <c r="B234" s="205"/>
      <c r="C234" s="205"/>
      <c r="D234" s="205"/>
      <c r="E234" s="205"/>
      <c r="F234" s="205"/>
      <c r="G234" s="205"/>
      <c r="H234" s="205"/>
      <c r="I234" s="205"/>
      <c r="J234" s="205"/>
      <c r="K234" s="205"/>
      <c r="L234" s="205"/>
      <c r="M234" s="205"/>
      <c r="N234" s="205"/>
      <c r="O234" s="205"/>
      <c r="P234" s="205"/>
      <c r="Q234" s="205"/>
      <c r="R234" s="205"/>
      <c r="AC234" s="190"/>
      <c r="AD234" s="190"/>
      <c r="AE234" s="190"/>
      <c r="AF234" s="191"/>
      <c r="AG234" s="191"/>
      <c r="AH234" s="191"/>
      <c r="AI234" s="185"/>
      <c r="AJ234" s="185"/>
      <c r="AK234" s="185"/>
      <c r="AL234" s="185"/>
      <c r="AM234" s="185"/>
      <c r="AN234" s="185"/>
    </row>
    <row r="235" spans="2:40" x14ac:dyDescent="0.2">
      <c r="B235" s="205"/>
      <c r="C235" s="205"/>
      <c r="D235" s="205"/>
      <c r="E235" s="205"/>
      <c r="F235" s="205"/>
      <c r="G235" s="205"/>
      <c r="H235" s="205"/>
      <c r="I235" s="205"/>
      <c r="J235" s="205"/>
      <c r="K235" s="205"/>
      <c r="L235" s="205"/>
      <c r="M235" s="205"/>
      <c r="N235" s="205"/>
      <c r="O235" s="205"/>
      <c r="P235" s="205"/>
      <c r="Q235" s="205"/>
      <c r="R235" s="205"/>
      <c r="AC235" s="190"/>
      <c r="AD235" s="190"/>
      <c r="AE235" s="190"/>
      <c r="AF235" s="191"/>
      <c r="AG235" s="191"/>
      <c r="AH235" s="191"/>
      <c r="AI235" s="185"/>
      <c r="AJ235" s="185"/>
      <c r="AK235" s="185"/>
      <c r="AL235" s="185"/>
      <c r="AM235" s="185"/>
      <c r="AN235" s="185"/>
    </row>
    <row r="236" spans="2:40" x14ac:dyDescent="0.2">
      <c r="B236" s="205"/>
      <c r="C236" s="205"/>
      <c r="D236" s="205"/>
      <c r="E236" s="205"/>
      <c r="F236" s="205"/>
      <c r="G236" s="205"/>
      <c r="H236" s="205"/>
      <c r="I236" s="205"/>
      <c r="J236" s="205"/>
      <c r="K236" s="205"/>
      <c r="L236" s="205"/>
      <c r="M236" s="205"/>
      <c r="N236" s="205"/>
      <c r="O236" s="205"/>
      <c r="P236" s="205"/>
      <c r="Q236" s="205"/>
      <c r="R236" s="205"/>
      <c r="AC236" s="190"/>
      <c r="AD236" s="190"/>
      <c r="AE236" s="190"/>
      <c r="AF236" s="191"/>
      <c r="AG236" s="191"/>
      <c r="AH236" s="191"/>
      <c r="AI236" s="185"/>
      <c r="AJ236" s="185"/>
      <c r="AK236" s="185"/>
      <c r="AL236" s="185"/>
      <c r="AM236" s="185"/>
      <c r="AN236" s="185"/>
    </row>
    <row r="237" spans="2:40" x14ac:dyDescent="0.2">
      <c r="B237" s="205"/>
      <c r="C237" s="205"/>
      <c r="D237" s="205"/>
      <c r="E237" s="205"/>
      <c r="F237" s="205"/>
      <c r="G237" s="205"/>
      <c r="H237" s="205"/>
      <c r="I237" s="205"/>
      <c r="J237" s="205"/>
      <c r="K237" s="205"/>
      <c r="L237" s="205"/>
      <c r="M237" s="205"/>
      <c r="N237" s="205"/>
      <c r="O237" s="205"/>
      <c r="P237" s="205"/>
      <c r="Q237" s="205"/>
      <c r="R237" s="205"/>
      <c r="AC237" s="190"/>
      <c r="AD237" s="190"/>
      <c r="AE237" s="190"/>
      <c r="AF237" s="191"/>
      <c r="AG237" s="191"/>
      <c r="AH237" s="191"/>
      <c r="AI237" s="185"/>
      <c r="AJ237" s="185"/>
      <c r="AK237" s="185"/>
      <c r="AL237" s="185"/>
      <c r="AM237" s="185"/>
      <c r="AN237" s="185"/>
    </row>
    <row r="238" spans="2:40" x14ac:dyDescent="0.2">
      <c r="B238" s="205"/>
      <c r="C238" s="205"/>
      <c r="D238" s="205"/>
      <c r="E238" s="205"/>
      <c r="F238" s="205"/>
      <c r="G238" s="205"/>
      <c r="H238" s="205"/>
      <c r="I238" s="205"/>
      <c r="J238" s="205"/>
      <c r="K238" s="205"/>
      <c r="L238" s="205"/>
      <c r="M238" s="205"/>
      <c r="N238" s="205"/>
      <c r="O238" s="205"/>
      <c r="P238" s="205"/>
      <c r="Q238" s="205"/>
      <c r="R238" s="205"/>
      <c r="AC238" s="190"/>
      <c r="AD238" s="190"/>
      <c r="AE238" s="190"/>
      <c r="AF238" s="191"/>
      <c r="AG238" s="191"/>
      <c r="AH238" s="191"/>
      <c r="AI238" s="185"/>
      <c r="AJ238" s="185"/>
      <c r="AK238" s="185"/>
      <c r="AL238" s="185"/>
      <c r="AM238" s="185"/>
      <c r="AN238" s="185"/>
    </row>
    <row r="239" spans="2:40" x14ac:dyDescent="0.2">
      <c r="B239" s="205"/>
      <c r="C239" s="205"/>
      <c r="D239" s="205"/>
      <c r="E239" s="205"/>
      <c r="F239" s="205"/>
      <c r="G239" s="205"/>
      <c r="H239" s="205"/>
      <c r="I239" s="205"/>
      <c r="J239" s="205"/>
      <c r="K239" s="205"/>
      <c r="L239" s="205"/>
      <c r="M239" s="205"/>
      <c r="N239" s="205"/>
      <c r="O239" s="205"/>
      <c r="P239" s="205"/>
      <c r="Q239" s="205"/>
      <c r="R239" s="205"/>
      <c r="AC239" s="190"/>
      <c r="AD239" s="190"/>
      <c r="AE239" s="190"/>
      <c r="AF239" s="191"/>
      <c r="AG239" s="191"/>
      <c r="AH239" s="191"/>
      <c r="AI239" s="185"/>
      <c r="AJ239" s="185"/>
      <c r="AK239" s="185"/>
      <c r="AL239" s="185"/>
      <c r="AM239" s="185"/>
      <c r="AN239" s="185"/>
    </row>
    <row r="240" spans="2:40" x14ac:dyDescent="0.2">
      <c r="B240" s="205"/>
      <c r="C240" s="205"/>
      <c r="D240" s="205"/>
      <c r="E240" s="205"/>
      <c r="F240" s="205"/>
      <c r="G240" s="205"/>
      <c r="H240" s="205"/>
      <c r="I240" s="205"/>
      <c r="J240" s="205"/>
      <c r="K240" s="205"/>
      <c r="L240" s="205"/>
      <c r="M240" s="205"/>
      <c r="N240" s="205"/>
      <c r="O240" s="205"/>
      <c r="P240" s="205"/>
      <c r="Q240" s="205"/>
      <c r="R240" s="205"/>
      <c r="AC240" s="190"/>
      <c r="AD240" s="190"/>
      <c r="AE240" s="190"/>
      <c r="AF240" s="191"/>
      <c r="AG240" s="191"/>
      <c r="AH240" s="191"/>
      <c r="AI240" s="185"/>
      <c r="AJ240" s="185"/>
      <c r="AK240" s="185"/>
      <c r="AL240" s="185"/>
      <c r="AM240" s="185"/>
      <c r="AN240" s="185"/>
    </row>
    <row r="241" spans="2:40" hidden="1" x14ac:dyDescent="0.2">
      <c r="B241" s="205"/>
      <c r="C241" s="205" t="s">
        <v>1552</v>
      </c>
      <c r="D241" s="205"/>
      <c r="E241" s="205"/>
      <c r="F241" s="205"/>
      <c r="G241" s="205"/>
      <c r="H241" s="205"/>
      <c r="I241" s="205"/>
      <c r="J241" s="205"/>
      <c r="K241" s="205"/>
      <c r="L241" s="205"/>
      <c r="M241" s="205"/>
      <c r="N241" s="205"/>
      <c r="O241" s="205"/>
      <c r="P241" s="205"/>
      <c r="Q241" s="205"/>
      <c r="R241" s="205"/>
      <c r="AC241" s="190"/>
      <c r="AD241" s="190"/>
      <c r="AE241" s="190"/>
      <c r="AF241" s="191"/>
      <c r="AG241" s="191"/>
      <c r="AH241" s="191"/>
      <c r="AI241" s="185"/>
      <c r="AJ241" s="185"/>
      <c r="AK241" s="185"/>
      <c r="AL241" s="185"/>
      <c r="AM241" s="185"/>
      <c r="AN241" s="185"/>
    </row>
    <row r="242" spans="2:40" hidden="1" x14ac:dyDescent="0.2">
      <c r="B242" s="205"/>
      <c r="C242" s="205" t="s">
        <v>257</v>
      </c>
      <c r="D242" s="205"/>
      <c r="E242" s="205"/>
      <c r="F242" s="205"/>
      <c r="G242" s="205"/>
      <c r="H242" s="205"/>
      <c r="I242" s="205"/>
      <c r="J242" s="205"/>
      <c r="K242" s="205"/>
      <c r="L242" s="205"/>
      <c r="M242" s="205"/>
      <c r="N242" s="205"/>
      <c r="O242" s="205"/>
      <c r="P242" s="205"/>
      <c r="Q242" s="205"/>
      <c r="R242" s="205"/>
      <c r="AC242" s="190"/>
      <c r="AD242" s="190"/>
      <c r="AE242" s="190"/>
      <c r="AF242" s="191"/>
      <c r="AG242" s="191"/>
      <c r="AH242" s="191"/>
      <c r="AI242" s="185"/>
      <c r="AJ242" s="185"/>
      <c r="AK242" s="185"/>
      <c r="AL242" s="185"/>
      <c r="AM242" s="185"/>
      <c r="AN242" s="185"/>
    </row>
    <row r="243" spans="2:40" hidden="1" x14ac:dyDescent="0.2">
      <c r="B243" s="205"/>
      <c r="C243" s="205" t="s">
        <v>1553</v>
      </c>
      <c r="D243" s="205"/>
      <c r="E243" s="205"/>
      <c r="F243" s="205"/>
      <c r="G243" s="205"/>
      <c r="H243" s="205"/>
      <c r="I243" s="205"/>
      <c r="J243" s="205"/>
      <c r="K243" s="205"/>
      <c r="L243" s="205"/>
      <c r="M243" s="205"/>
      <c r="N243" s="205"/>
      <c r="O243" s="205"/>
      <c r="P243" s="205"/>
      <c r="Q243" s="205"/>
      <c r="R243" s="205"/>
      <c r="AC243" s="190"/>
      <c r="AD243" s="190"/>
      <c r="AE243" s="190"/>
      <c r="AF243" s="191"/>
      <c r="AG243" s="191"/>
      <c r="AH243" s="191"/>
      <c r="AI243" s="185"/>
      <c r="AJ243" s="185"/>
      <c r="AK243" s="185"/>
      <c r="AL243" s="185"/>
      <c r="AM243" s="185"/>
      <c r="AN243" s="185"/>
    </row>
    <row r="244" spans="2:40" hidden="1" x14ac:dyDescent="0.2">
      <c r="B244" s="205"/>
      <c r="C244" s="205" t="s">
        <v>1554</v>
      </c>
      <c r="D244" s="205"/>
      <c r="E244" s="205"/>
      <c r="F244" s="205"/>
      <c r="G244" s="205"/>
      <c r="H244" s="205"/>
      <c r="I244" s="205"/>
      <c r="J244" s="205"/>
      <c r="K244" s="205"/>
      <c r="L244" s="205"/>
      <c r="M244" s="205"/>
      <c r="N244" s="205"/>
      <c r="O244" s="205"/>
      <c r="P244" s="205"/>
      <c r="Q244" s="205"/>
      <c r="R244" s="205"/>
      <c r="AC244" s="190"/>
      <c r="AD244" s="190"/>
      <c r="AE244" s="190"/>
      <c r="AF244" s="191"/>
      <c r="AG244" s="191"/>
      <c r="AH244" s="191"/>
      <c r="AI244" s="185"/>
      <c r="AJ244" s="185"/>
      <c r="AK244" s="185"/>
      <c r="AL244" s="185"/>
      <c r="AM244" s="185"/>
      <c r="AN244" s="185"/>
    </row>
    <row r="245" spans="2:40" hidden="1" x14ac:dyDescent="0.2">
      <c r="B245" s="205"/>
      <c r="C245" s="205" t="s">
        <v>1555</v>
      </c>
      <c r="D245" s="205"/>
      <c r="E245" s="205"/>
      <c r="F245" s="205"/>
      <c r="G245" s="205"/>
      <c r="H245" s="205"/>
      <c r="I245" s="205"/>
      <c r="J245" s="205"/>
      <c r="K245" s="205"/>
      <c r="L245" s="205"/>
      <c r="M245" s="205"/>
      <c r="N245" s="205"/>
      <c r="O245" s="205"/>
      <c r="P245" s="205"/>
      <c r="Q245" s="205"/>
      <c r="R245" s="205"/>
      <c r="AC245" s="190"/>
      <c r="AD245" s="190"/>
      <c r="AE245" s="190"/>
      <c r="AF245" s="191"/>
      <c r="AG245" s="191"/>
      <c r="AH245" s="191"/>
      <c r="AI245" s="185"/>
      <c r="AJ245" s="185"/>
      <c r="AK245" s="185"/>
      <c r="AL245" s="185"/>
      <c r="AM245" s="185"/>
      <c r="AN245" s="185"/>
    </row>
    <row r="246" spans="2:40" hidden="1" x14ac:dyDescent="0.2">
      <c r="B246" s="205"/>
      <c r="C246" s="205"/>
      <c r="D246" s="205"/>
      <c r="E246" s="205"/>
      <c r="F246" s="205"/>
      <c r="G246" s="205"/>
      <c r="H246" s="205"/>
      <c r="I246" s="205"/>
      <c r="J246" s="205"/>
      <c r="K246" s="205"/>
      <c r="L246" s="205"/>
      <c r="M246" s="205"/>
      <c r="N246" s="205"/>
      <c r="O246" s="205"/>
      <c r="P246" s="205"/>
      <c r="Q246" s="205"/>
      <c r="R246" s="205"/>
      <c r="AC246" s="190"/>
      <c r="AD246" s="190"/>
      <c r="AE246" s="190"/>
      <c r="AF246" s="191"/>
      <c r="AG246" s="191"/>
      <c r="AH246" s="191"/>
      <c r="AI246" s="185"/>
      <c r="AJ246" s="185"/>
      <c r="AK246" s="185"/>
      <c r="AL246" s="185"/>
      <c r="AM246" s="185"/>
      <c r="AN246" s="185"/>
    </row>
    <row r="247" spans="2:40" x14ac:dyDescent="0.2">
      <c r="B247" s="205"/>
      <c r="C247" s="205"/>
      <c r="D247" s="205"/>
      <c r="E247" s="205"/>
      <c r="F247" s="205"/>
      <c r="G247" s="205"/>
      <c r="H247" s="205"/>
      <c r="I247" s="205"/>
      <c r="J247" s="205"/>
      <c r="K247" s="205"/>
      <c r="L247" s="205"/>
      <c r="M247" s="205"/>
      <c r="N247" s="205"/>
      <c r="O247" s="205"/>
      <c r="P247" s="205"/>
      <c r="Q247" s="205"/>
      <c r="R247" s="205"/>
      <c r="AC247" s="190"/>
      <c r="AD247" s="190"/>
      <c r="AE247" s="190"/>
      <c r="AF247" s="191"/>
      <c r="AG247" s="191"/>
      <c r="AH247" s="191"/>
      <c r="AI247" s="185"/>
      <c r="AJ247" s="185"/>
      <c r="AK247" s="185"/>
      <c r="AL247" s="185"/>
      <c r="AM247" s="185"/>
      <c r="AN247" s="185"/>
    </row>
    <row r="248" spans="2:40" x14ac:dyDescent="0.2">
      <c r="B248" s="205"/>
      <c r="C248" s="205"/>
      <c r="D248" s="205"/>
      <c r="E248" s="205"/>
      <c r="F248" s="205"/>
      <c r="G248" s="205"/>
      <c r="H248" s="205"/>
      <c r="I248" s="205"/>
      <c r="J248" s="205"/>
      <c r="K248" s="205"/>
      <c r="L248" s="205"/>
      <c r="M248" s="205"/>
      <c r="N248" s="205"/>
      <c r="O248" s="205"/>
      <c r="P248" s="205"/>
      <c r="Q248" s="205"/>
      <c r="R248" s="205"/>
      <c r="AC248" s="190"/>
      <c r="AD248" s="190"/>
      <c r="AE248" s="190"/>
      <c r="AF248" s="191"/>
      <c r="AG248" s="191"/>
      <c r="AH248" s="191"/>
      <c r="AI248" s="185"/>
      <c r="AJ248" s="185"/>
      <c r="AK248" s="185"/>
      <c r="AL248" s="185"/>
      <c r="AM248" s="185"/>
      <c r="AN248" s="185"/>
    </row>
    <row r="249" spans="2:40" x14ac:dyDescent="0.2">
      <c r="B249" s="205"/>
      <c r="C249" s="205"/>
      <c r="D249" s="205"/>
      <c r="E249" s="205"/>
      <c r="F249" s="205"/>
      <c r="G249" s="205"/>
      <c r="H249" s="205"/>
      <c r="I249" s="205"/>
      <c r="J249" s="205"/>
      <c r="K249" s="205"/>
      <c r="L249" s="205"/>
      <c r="M249" s="205"/>
      <c r="N249" s="205"/>
      <c r="O249" s="205"/>
      <c r="P249" s="205"/>
      <c r="Q249" s="205"/>
      <c r="R249" s="205"/>
      <c r="AC249" s="190"/>
      <c r="AD249" s="190"/>
      <c r="AE249" s="190"/>
      <c r="AF249" s="191"/>
      <c r="AG249" s="191"/>
      <c r="AH249" s="191"/>
      <c r="AI249" s="185"/>
      <c r="AJ249" s="185"/>
      <c r="AK249" s="185"/>
      <c r="AL249" s="185"/>
      <c r="AM249" s="185"/>
      <c r="AN249" s="185"/>
    </row>
    <row r="250" spans="2:40" x14ac:dyDescent="0.2">
      <c r="B250" s="205"/>
      <c r="C250" s="205"/>
      <c r="D250" s="205"/>
      <c r="E250" s="205"/>
      <c r="F250" s="205"/>
      <c r="G250" s="205"/>
      <c r="H250" s="205"/>
      <c r="I250" s="205"/>
      <c r="J250" s="205"/>
      <c r="K250" s="205"/>
      <c r="L250" s="205"/>
      <c r="M250" s="205"/>
      <c r="N250" s="205"/>
      <c r="O250" s="205"/>
      <c r="P250" s="205"/>
      <c r="Q250" s="205"/>
      <c r="R250" s="205"/>
      <c r="AC250" s="190"/>
      <c r="AD250" s="190"/>
      <c r="AE250" s="190"/>
      <c r="AF250" s="191"/>
      <c r="AG250" s="191"/>
      <c r="AH250" s="191"/>
      <c r="AI250" s="185"/>
      <c r="AJ250" s="185"/>
      <c r="AK250" s="185"/>
      <c r="AL250" s="185"/>
      <c r="AM250" s="185"/>
      <c r="AN250" s="185"/>
    </row>
    <row r="251" spans="2:40" x14ac:dyDescent="0.2">
      <c r="B251" s="205"/>
      <c r="C251" s="205"/>
      <c r="D251" s="205"/>
      <c r="E251" s="205"/>
      <c r="F251" s="205"/>
      <c r="G251" s="205"/>
      <c r="H251" s="205"/>
      <c r="I251" s="205"/>
      <c r="J251" s="205"/>
      <c r="K251" s="205"/>
      <c r="L251" s="205"/>
      <c r="M251" s="205"/>
      <c r="N251" s="205"/>
      <c r="O251" s="205"/>
      <c r="P251" s="205"/>
      <c r="Q251" s="205"/>
      <c r="R251" s="205"/>
      <c r="AC251" s="190"/>
      <c r="AD251" s="190"/>
      <c r="AE251" s="190"/>
      <c r="AF251" s="191"/>
      <c r="AG251" s="191"/>
      <c r="AH251" s="191"/>
      <c r="AI251" s="185"/>
      <c r="AJ251" s="185"/>
      <c r="AK251" s="185"/>
      <c r="AL251" s="185"/>
      <c r="AM251" s="185"/>
      <c r="AN251" s="185"/>
    </row>
    <row r="252" spans="2:40" x14ac:dyDescent="0.2">
      <c r="B252" s="205"/>
      <c r="C252" s="205"/>
      <c r="D252" s="205"/>
      <c r="E252" s="205"/>
      <c r="F252" s="205"/>
      <c r="G252" s="205"/>
      <c r="H252" s="205"/>
      <c r="I252" s="205"/>
      <c r="J252" s="205"/>
      <c r="K252" s="205"/>
      <c r="L252" s="205"/>
      <c r="M252" s="205"/>
      <c r="N252" s="205"/>
      <c r="O252" s="205"/>
      <c r="P252" s="205"/>
      <c r="Q252" s="205"/>
      <c r="R252" s="205"/>
      <c r="AC252" s="190"/>
      <c r="AD252" s="190"/>
      <c r="AE252" s="190"/>
      <c r="AF252" s="191"/>
      <c r="AG252" s="191"/>
      <c r="AH252" s="191"/>
      <c r="AI252" s="185"/>
      <c r="AJ252" s="185"/>
      <c r="AK252" s="185"/>
      <c r="AL252" s="185"/>
      <c r="AM252" s="185"/>
      <c r="AN252" s="185"/>
    </row>
    <row r="253" spans="2:40" x14ac:dyDescent="0.2">
      <c r="B253" s="205"/>
      <c r="C253" s="205"/>
      <c r="D253" s="205"/>
      <c r="E253" s="205"/>
      <c r="F253" s="205"/>
      <c r="G253" s="205"/>
      <c r="H253" s="205"/>
      <c r="I253" s="205"/>
      <c r="J253" s="205"/>
      <c r="K253" s="205"/>
      <c r="L253" s="205"/>
      <c r="M253" s="205"/>
      <c r="N253" s="205"/>
      <c r="O253" s="205"/>
      <c r="P253" s="205"/>
      <c r="Q253" s="205"/>
      <c r="R253" s="205"/>
      <c r="AC253" s="190"/>
      <c r="AD253" s="190"/>
      <c r="AE253" s="190"/>
      <c r="AF253" s="191"/>
      <c r="AG253" s="191"/>
      <c r="AH253" s="191"/>
      <c r="AI253" s="185"/>
      <c r="AJ253" s="185"/>
      <c r="AK253" s="185"/>
      <c r="AL253" s="185"/>
      <c r="AM253" s="185"/>
      <c r="AN253" s="185"/>
    </row>
    <row r="254" spans="2:40" x14ac:dyDescent="0.2">
      <c r="B254" s="205"/>
      <c r="C254" s="205"/>
      <c r="D254" s="205"/>
      <c r="E254" s="205"/>
      <c r="F254" s="205"/>
      <c r="G254" s="205"/>
      <c r="H254" s="205"/>
      <c r="I254" s="205"/>
      <c r="J254" s="205"/>
      <c r="K254" s="205"/>
      <c r="L254" s="205"/>
      <c r="M254" s="205"/>
      <c r="N254" s="205"/>
      <c r="O254" s="205"/>
      <c r="P254" s="205"/>
      <c r="Q254" s="205"/>
      <c r="R254" s="205"/>
      <c r="AC254" s="190"/>
      <c r="AD254" s="190"/>
      <c r="AE254" s="190"/>
      <c r="AF254" s="191"/>
      <c r="AG254" s="191"/>
      <c r="AH254" s="191"/>
      <c r="AI254" s="185"/>
      <c r="AJ254" s="185"/>
      <c r="AK254" s="185"/>
      <c r="AL254" s="185"/>
      <c r="AM254" s="185"/>
      <c r="AN254" s="185"/>
    </row>
    <row r="255" spans="2:40" x14ac:dyDescent="0.2">
      <c r="B255" s="205"/>
      <c r="C255" s="205"/>
      <c r="D255" s="205"/>
      <c r="E255" s="205"/>
      <c r="F255" s="205"/>
      <c r="G255" s="205"/>
      <c r="H255" s="205"/>
      <c r="I255" s="205"/>
      <c r="J255" s="205"/>
      <c r="K255" s="205"/>
      <c r="L255" s="205"/>
      <c r="M255" s="205"/>
      <c r="N255" s="205"/>
      <c r="O255" s="205"/>
      <c r="P255" s="205"/>
      <c r="Q255" s="205"/>
      <c r="R255" s="205"/>
      <c r="AC255" s="190"/>
      <c r="AD255" s="190"/>
      <c r="AE255" s="190"/>
      <c r="AF255" s="191"/>
      <c r="AG255" s="191"/>
      <c r="AH255" s="191"/>
      <c r="AI255" s="185"/>
      <c r="AJ255" s="185"/>
      <c r="AK255" s="185"/>
      <c r="AL255" s="185"/>
      <c r="AM255" s="185"/>
      <c r="AN255" s="185"/>
    </row>
    <row r="256" spans="2:40" x14ac:dyDescent="0.2">
      <c r="B256" s="205"/>
      <c r="C256" s="205"/>
      <c r="D256" s="205"/>
      <c r="E256" s="205"/>
      <c r="F256" s="205"/>
      <c r="G256" s="205"/>
      <c r="H256" s="205"/>
      <c r="I256" s="205"/>
      <c r="J256" s="205"/>
      <c r="K256" s="205"/>
      <c r="L256" s="205"/>
      <c r="M256" s="205"/>
      <c r="N256" s="205"/>
      <c r="O256" s="205"/>
      <c r="P256" s="205"/>
      <c r="Q256" s="205"/>
      <c r="R256" s="205"/>
      <c r="AC256" s="190"/>
      <c r="AD256" s="190"/>
      <c r="AE256" s="190"/>
      <c r="AF256" s="191"/>
      <c r="AG256" s="191"/>
      <c r="AH256" s="191"/>
      <c r="AI256" s="185"/>
      <c r="AJ256" s="185"/>
      <c r="AK256" s="185"/>
      <c r="AL256" s="185"/>
      <c r="AM256" s="185"/>
      <c r="AN256" s="185"/>
    </row>
    <row r="257" spans="2:40" x14ac:dyDescent="0.2">
      <c r="B257" s="205"/>
      <c r="C257" s="205"/>
      <c r="D257" s="205"/>
      <c r="E257" s="205"/>
      <c r="F257" s="205"/>
      <c r="G257" s="205"/>
      <c r="H257" s="205"/>
      <c r="I257" s="205"/>
      <c r="J257" s="205"/>
      <c r="K257" s="205"/>
      <c r="L257" s="205"/>
      <c r="M257" s="205"/>
      <c r="N257" s="205"/>
      <c r="O257" s="205"/>
      <c r="P257" s="205"/>
      <c r="Q257" s="205"/>
      <c r="R257" s="205"/>
      <c r="AC257" s="190"/>
      <c r="AD257" s="190"/>
      <c r="AE257" s="190"/>
      <c r="AF257" s="191"/>
      <c r="AG257" s="191"/>
      <c r="AH257" s="191"/>
      <c r="AI257" s="185"/>
      <c r="AJ257" s="185"/>
      <c r="AK257" s="185"/>
      <c r="AL257" s="185"/>
      <c r="AM257" s="185"/>
      <c r="AN257" s="185"/>
    </row>
    <row r="258" spans="2:40" x14ac:dyDescent="0.2">
      <c r="B258" s="205"/>
      <c r="C258" s="205"/>
      <c r="D258" s="205"/>
      <c r="E258" s="205"/>
      <c r="F258" s="205"/>
      <c r="G258" s="205"/>
      <c r="H258" s="205"/>
      <c r="I258" s="205"/>
      <c r="J258" s="205"/>
      <c r="K258" s="205"/>
      <c r="L258" s="205"/>
      <c r="M258" s="205"/>
      <c r="N258" s="205"/>
      <c r="O258" s="205"/>
      <c r="P258" s="205"/>
      <c r="Q258" s="205"/>
      <c r="R258" s="205"/>
      <c r="AC258" s="190"/>
      <c r="AD258" s="190"/>
      <c r="AE258" s="190"/>
      <c r="AF258" s="191"/>
      <c r="AG258" s="191"/>
      <c r="AH258" s="191"/>
      <c r="AI258" s="185"/>
      <c r="AJ258" s="185"/>
      <c r="AK258" s="185"/>
      <c r="AL258" s="185"/>
      <c r="AM258" s="185"/>
      <c r="AN258" s="185"/>
    </row>
    <row r="259" spans="2:40" x14ac:dyDescent="0.2">
      <c r="B259" s="205"/>
      <c r="C259" s="205"/>
      <c r="D259" s="205"/>
      <c r="E259" s="205"/>
      <c r="F259" s="205"/>
      <c r="G259" s="205"/>
      <c r="H259" s="205"/>
      <c r="I259" s="205"/>
      <c r="J259" s="205"/>
      <c r="K259" s="205"/>
      <c r="L259" s="205"/>
      <c r="M259" s="205"/>
      <c r="N259" s="205"/>
      <c r="O259" s="205"/>
      <c r="P259" s="205"/>
      <c r="Q259" s="205"/>
      <c r="R259" s="205"/>
      <c r="AC259" s="190"/>
      <c r="AD259" s="190"/>
      <c r="AE259" s="190"/>
      <c r="AF259" s="191"/>
      <c r="AG259" s="191"/>
      <c r="AH259" s="191"/>
      <c r="AI259" s="185"/>
      <c r="AJ259" s="185"/>
      <c r="AK259" s="185"/>
      <c r="AL259" s="185"/>
      <c r="AM259" s="185"/>
      <c r="AN259" s="185"/>
    </row>
    <row r="260" spans="2:40" x14ac:dyDescent="0.2">
      <c r="B260" s="205"/>
      <c r="C260" s="205"/>
      <c r="D260" s="205"/>
      <c r="E260" s="205"/>
      <c r="F260" s="205"/>
      <c r="G260" s="205"/>
      <c r="H260" s="205"/>
      <c r="I260" s="205"/>
      <c r="J260" s="205"/>
      <c r="K260" s="205"/>
      <c r="L260" s="205"/>
      <c r="M260" s="205"/>
      <c r="N260" s="205"/>
      <c r="O260" s="205"/>
      <c r="P260" s="205"/>
      <c r="Q260" s="205"/>
      <c r="R260" s="205"/>
      <c r="AC260" s="190"/>
      <c r="AD260" s="190"/>
      <c r="AE260" s="190"/>
      <c r="AF260" s="191"/>
      <c r="AG260" s="191"/>
      <c r="AH260" s="191"/>
      <c r="AI260" s="185"/>
      <c r="AJ260" s="185"/>
      <c r="AK260" s="185"/>
      <c r="AL260" s="185"/>
      <c r="AM260" s="185"/>
      <c r="AN260" s="185"/>
    </row>
    <row r="261" spans="2:40" x14ac:dyDescent="0.2">
      <c r="B261" s="205"/>
      <c r="C261" s="205"/>
      <c r="D261" s="205"/>
      <c r="E261" s="205"/>
      <c r="F261" s="205"/>
      <c r="G261" s="205"/>
      <c r="H261" s="205"/>
      <c r="I261" s="205"/>
      <c r="J261" s="205"/>
      <c r="K261" s="205"/>
      <c r="L261" s="205"/>
      <c r="M261" s="205"/>
      <c r="N261" s="205"/>
      <c r="O261" s="205"/>
      <c r="P261" s="205"/>
      <c r="Q261" s="205"/>
      <c r="R261" s="205"/>
      <c r="AC261" s="190"/>
      <c r="AD261" s="190"/>
      <c r="AE261" s="190"/>
      <c r="AF261" s="191"/>
      <c r="AG261" s="191"/>
      <c r="AH261" s="191"/>
      <c r="AI261" s="185"/>
      <c r="AJ261" s="185"/>
      <c r="AK261" s="185"/>
      <c r="AL261" s="185"/>
      <c r="AM261" s="185"/>
      <c r="AN261" s="185"/>
    </row>
    <row r="262" spans="2:40" x14ac:dyDescent="0.2">
      <c r="B262" s="205"/>
      <c r="C262" s="205"/>
      <c r="D262" s="205"/>
      <c r="E262" s="205"/>
      <c r="F262" s="205"/>
      <c r="G262" s="205"/>
      <c r="H262" s="205"/>
      <c r="I262" s="205"/>
      <c r="J262" s="205"/>
      <c r="K262" s="205"/>
      <c r="L262" s="205"/>
      <c r="M262" s="205"/>
      <c r="N262" s="205"/>
      <c r="O262" s="205"/>
      <c r="P262" s="205"/>
      <c r="Q262" s="205"/>
      <c r="R262" s="205"/>
      <c r="AC262" s="190"/>
      <c r="AD262" s="190"/>
      <c r="AE262" s="190"/>
      <c r="AF262" s="191"/>
      <c r="AG262" s="191"/>
      <c r="AH262" s="191"/>
      <c r="AI262" s="185"/>
      <c r="AJ262" s="185"/>
      <c r="AK262" s="185"/>
      <c r="AL262" s="185"/>
      <c r="AM262" s="185"/>
      <c r="AN262" s="185"/>
    </row>
    <row r="263" spans="2:40" x14ac:dyDescent="0.2">
      <c r="B263" s="205"/>
      <c r="C263" s="205"/>
      <c r="D263" s="205"/>
      <c r="E263" s="205"/>
      <c r="F263" s="205"/>
      <c r="G263" s="205"/>
      <c r="H263" s="205"/>
      <c r="I263" s="205"/>
      <c r="J263" s="205"/>
      <c r="K263" s="205"/>
      <c r="L263" s="205"/>
      <c r="M263" s="205"/>
      <c r="N263" s="205"/>
      <c r="O263" s="205"/>
      <c r="P263" s="205"/>
      <c r="Q263" s="205"/>
      <c r="R263" s="205"/>
      <c r="AC263" s="190"/>
      <c r="AD263" s="190"/>
      <c r="AE263" s="190"/>
      <c r="AF263" s="191"/>
      <c r="AG263" s="191"/>
      <c r="AH263" s="191"/>
      <c r="AI263" s="185"/>
      <c r="AJ263" s="185"/>
      <c r="AK263" s="185"/>
      <c r="AL263" s="185"/>
      <c r="AM263" s="185"/>
      <c r="AN263" s="185"/>
    </row>
    <row r="264" spans="2:40" x14ac:dyDescent="0.2">
      <c r="B264" s="205"/>
      <c r="C264" s="205"/>
      <c r="D264" s="205"/>
      <c r="E264" s="205"/>
      <c r="F264" s="205"/>
      <c r="G264" s="205"/>
      <c r="H264" s="205"/>
      <c r="I264" s="205"/>
      <c r="J264" s="205"/>
      <c r="K264" s="205"/>
      <c r="L264" s="205"/>
      <c r="M264" s="205"/>
      <c r="N264" s="205"/>
      <c r="O264" s="205"/>
      <c r="P264" s="205"/>
      <c r="Q264" s="205"/>
      <c r="R264" s="205"/>
      <c r="AC264" s="190"/>
      <c r="AD264" s="190"/>
      <c r="AE264" s="190"/>
      <c r="AF264" s="191"/>
      <c r="AG264" s="191"/>
      <c r="AH264" s="191"/>
      <c r="AI264" s="185"/>
      <c r="AJ264" s="185"/>
      <c r="AK264" s="185"/>
      <c r="AL264" s="185"/>
      <c r="AM264" s="185"/>
      <c r="AN264" s="185"/>
    </row>
    <row r="265" spans="2:40" x14ac:dyDescent="0.2">
      <c r="B265" s="205"/>
      <c r="C265" s="205"/>
      <c r="D265" s="205"/>
      <c r="E265" s="205"/>
      <c r="F265" s="205"/>
      <c r="G265" s="205"/>
      <c r="H265" s="205"/>
      <c r="I265" s="205"/>
      <c r="J265" s="205"/>
      <c r="K265" s="205"/>
      <c r="L265" s="205"/>
      <c r="M265" s="205"/>
      <c r="N265" s="205"/>
      <c r="O265" s="205"/>
      <c r="P265" s="205"/>
      <c r="Q265" s="205"/>
      <c r="R265" s="205"/>
      <c r="AC265" s="190"/>
      <c r="AD265" s="190"/>
      <c r="AE265" s="190"/>
      <c r="AF265" s="191"/>
      <c r="AG265" s="191"/>
      <c r="AH265" s="191"/>
      <c r="AI265" s="185"/>
      <c r="AJ265" s="185"/>
      <c r="AK265" s="185"/>
      <c r="AL265" s="185"/>
      <c r="AM265" s="185"/>
      <c r="AN265" s="185"/>
    </row>
    <row r="266" spans="2:40" x14ac:dyDescent="0.2">
      <c r="B266" s="205"/>
      <c r="C266" s="205"/>
      <c r="D266" s="205"/>
      <c r="E266" s="205"/>
      <c r="F266" s="205"/>
      <c r="G266" s="205"/>
      <c r="H266" s="205"/>
      <c r="I266" s="205"/>
      <c r="J266" s="205"/>
      <c r="K266" s="205"/>
      <c r="L266" s="205"/>
      <c r="M266" s="205"/>
      <c r="N266" s="205"/>
      <c r="O266" s="205"/>
      <c r="P266" s="205"/>
      <c r="Q266" s="205"/>
      <c r="R266" s="205"/>
      <c r="AC266" s="190"/>
      <c r="AD266" s="190"/>
      <c r="AE266" s="190"/>
      <c r="AF266" s="191"/>
      <c r="AG266" s="191"/>
      <c r="AH266" s="191"/>
      <c r="AI266" s="185"/>
      <c r="AJ266" s="185"/>
      <c r="AK266" s="185"/>
      <c r="AL266" s="185"/>
      <c r="AM266" s="185"/>
      <c r="AN266" s="185"/>
    </row>
    <row r="267" spans="2:40" x14ac:dyDescent="0.2">
      <c r="B267" s="205"/>
      <c r="C267" s="205"/>
      <c r="D267" s="205"/>
      <c r="E267" s="205"/>
      <c r="F267" s="205"/>
      <c r="G267" s="205"/>
      <c r="H267" s="205"/>
      <c r="I267" s="205"/>
      <c r="J267" s="205"/>
      <c r="K267" s="205"/>
      <c r="L267" s="205"/>
      <c r="M267" s="205"/>
      <c r="N267" s="205"/>
      <c r="O267" s="205"/>
      <c r="P267" s="205"/>
      <c r="Q267" s="205"/>
      <c r="R267" s="205"/>
      <c r="AC267" s="190"/>
      <c r="AD267" s="190"/>
      <c r="AE267" s="190"/>
      <c r="AF267" s="191"/>
      <c r="AG267" s="191"/>
      <c r="AH267" s="191"/>
      <c r="AI267" s="185"/>
      <c r="AJ267" s="185"/>
      <c r="AK267" s="185"/>
      <c r="AL267" s="185"/>
      <c r="AM267" s="185"/>
      <c r="AN267" s="185"/>
    </row>
    <row r="268" spans="2:40" x14ac:dyDescent="0.2">
      <c r="B268" s="205"/>
      <c r="C268" s="205"/>
      <c r="D268" s="205"/>
      <c r="E268" s="205"/>
      <c r="F268" s="205"/>
      <c r="G268" s="205"/>
      <c r="H268" s="205"/>
      <c r="I268" s="205"/>
      <c r="J268" s="205"/>
      <c r="K268" s="205"/>
      <c r="L268" s="205"/>
      <c r="M268" s="205"/>
      <c r="N268" s="205"/>
      <c r="O268" s="205"/>
      <c r="P268" s="205"/>
      <c r="Q268" s="205"/>
      <c r="R268" s="205"/>
      <c r="AC268" s="190"/>
      <c r="AD268" s="190"/>
      <c r="AE268" s="190"/>
      <c r="AF268" s="191"/>
      <c r="AG268" s="191"/>
      <c r="AH268" s="191"/>
      <c r="AI268" s="185"/>
      <c r="AJ268" s="185"/>
      <c r="AK268" s="185"/>
      <c r="AL268" s="185"/>
      <c r="AM268" s="185"/>
      <c r="AN268" s="185"/>
    </row>
    <row r="269" spans="2:40" x14ac:dyDescent="0.2">
      <c r="B269" s="205"/>
      <c r="C269" s="205"/>
      <c r="D269" s="205"/>
      <c r="E269" s="205"/>
      <c r="F269" s="205"/>
      <c r="G269" s="205"/>
      <c r="H269" s="205"/>
      <c r="I269" s="205"/>
      <c r="J269" s="205"/>
      <c r="K269" s="205"/>
      <c r="L269" s="205"/>
      <c r="M269" s="205"/>
      <c r="N269" s="205"/>
      <c r="O269" s="205"/>
      <c r="P269" s="205"/>
      <c r="Q269" s="205"/>
      <c r="R269" s="205"/>
      <c r="AC269" s="190"/>
      <c r="AD269" s="190"/>
      <c r="AE269" s="190"/>
      <c r="AF269" s="191"/>
      <c r="AG269" s="191"/>
      <c r="AH269" s="191"/>
      <c r="AI269" s="185"/>
      <c r="AJ269" s="185"/>
      <c r="AK269" s="185"/>
      <c r="AL269" s="185"/>
      <c r="AM269" s="185"/>
      <c r="AN269" s="185"/>
    </row>
    <row r="270" spans="2:40" x14ac:dyDescent="0.2">
      <c r="B270" s="205"/>
      <c r="C270" s="205"/>
      <c r="D270" s="205"/>
      <c r="E270" s="205"/>
      <c r="F270" s="205"/>
      <c r="G270" s="205"/>
      <c r="H270" s="205"/>
      <c r="I270" s="205"/>
      <c r="J270" s="205"/>
      <c r="K270" s="205"/>
      <c r="L270" s="205"/>
      <c r="M270" s="205"/>
      <c r="N270" s="205"/>
      <c r="O270" s="205"/>
      <c r="P270" s="205"/>
      <c r="Q270" s="205"/>
      <c r="R270" s="205"/>
      <c r="AC270" s="190"/>
      <c r="AD270" s="190"/>
      <c r="AE270" s="190"/>
      <c r="AF270" s="191"/>
      <c r="AG270" s="191"/>
      <c r="AH270" s="191"/>
      <c r="AI270" s="185"/>
      <c r="AJ270" s="185"/>
      <c r="AK270" s="185"/>
      <c r="AL270" s="185"/>
      <c r="AM270" s="185"/>
      <c r="AN270" s="185"/>
    </row>
    <row r="271" spans="2:40" x14ac:dyDescent="0.2">
      <c r="B271" s="205"/>
      <c r="C271" s="205"/>
      <c r="D271" s="205"/>
      <c r="E271" s="205"/>
      <c r="F271" s="205"/>
      <c r="G271" s="205"/>
      <c r="H271" s="205"/>
      <c r="I271" s="205"/>
      <c r="J271" s="205"/>
      <c r="K271" s="205"/>
      <c r="L271" s="205"/>
      <c r="M271" s="205"/>
      <c r="N271" s="205"/>
      <c r="O271" s="205"/>
      <c r="P271" s="205"/>
      <c r="Q271" s="205"/>
      <c r="R271" s="205"/>
      <c r="AC271" s="190"/>
      <c r="AD271" s="190"/>
      <c r="AE271" s="190"/>
      <c r="AF271" s="191"/>
      <c r="AG271" s="191"/>
      <c r="AH271" s="191"/>
      <c r="AI271" s="185"/>
      <c r="AJ271" s="185"/>
      <c r="AK271" s="185"/>
      <c r="AL271" s="185"/>
      <c r="AM271" s="185"/>
      <c r="AN271" s="185"/>
    </row>
    <row r="272" spans="2:40" x14ac:dyDescent="0.2">
      <c r="B272" s="205"/>
      <c r="C272" s="205"/>
      <c r="D272" s="205"/>
      <c r="E272" s="205"/>
      <c r="F272" s="205"/>
      <c r="G272" s="205"/>
      <c r="H272" s="205"/>
      <c r="I272" s="205"/>
      <c r="J272" s="205"/>
      <c r="K272" s="205"/>
      <c r="L272" s="205"/>
      <c r="M272" s="205"/>
      <c r="N272" s="205"/>
      <c r="O272" s="205"/>
      <c r="P272" s="205"/>
      <c r="Q272" s="205"/>
      <c r="R272" s="205"/>
      <c r="AC272" s="190"/>
      <c r="AD272" s="190"/>
      <c r="AE272" s="190"/>
      <c r="AF272" s="191"/>
      <c r="AG272" s="191"/>
      <c r="AH272" s="191"/>
      <c r="AI272" s="185"/>
      <c r="AJ272" s="185"/>
      <c r="AK272" s="185"/>
      <c r="AL272" s="185"/>
      <c r="AM272" s="185"/>
      <c r="AN272" s="185"/>
    </row>
    <row r="273" spans="2:40" x14ac:dyDescent="0.2">
      <c r="B273" s="205"/>
      <c r="C273" s="205"/>
      <c r="D273" s="205"/>
      <c r="E273" s="205"/>
      <c r="F273" s="205"/>
      <c r="G273" s="205"/>
      <c r="H273" s="205"/>
      <c r="I273" s="205"/>
      <c r="J273" s="205"/>
      <c r="K273" s="205"/>
      <c r="L273" s="205"/>
      <c r="M273" s="205"/>
      <c r="N273" s="205"/>
      <c r="O273" s="205"/>
      <c r="P273" s="205"/>
      <c r="Q273" s="205"/>
      <c r="R273" s="205"/>
      <c r="AC273" s="190"/>
      <c r="AD273" s="190"/>
      <c r="AE273" s="190"/>
      <c r="AF273" s="191"/>
      <c r="AG273" s="191"/>
      <c r="AH273" s="191"/>
      <c r="AI273" s="185"/>
      <c r="AJ273" s="185"/>
      <c r="AK273" s="185"/>
      <c r="AL273" s="185"/>
      <c r="AM273" s="185"/>
      <c r="AN273" s="185"/>
    </row>
    <row r="274" spans="2:40" x14ac:dyDescent="0.2">
      <c r="B274" s="205"/>
      <c r="C274" s="205"/>
      <c r="D274" s="205"/>
      <c r="E274" s="205"/>
      <c r="F274" s="205"/>
      <c r="G274" s="205"/>
      <c r="H274" s="205"/>
      <c r="I274" s="205"/>
      <c r="J274" s="205"/>
      <c r="K274" s="205"/>
      <c r="L274" s="205"/>
      <c r="M274" s="205"/>
      <c r="N274" s="205"/>
      <c r="O274" s="205"/>
      <c r="P274" s="205"/>
      <c r="Q274" s="205"/>
      <c r="R274" s="205"/>
      <c r="AC274" s="190"/>
      <c r="AD274" s="190"/>
      <c r="AE274" s="190"/>
      <c r="AF274" s="191"/>
      <c r="AG274" s="191"/>
      <c r="AH274" s="191"/>
      <c r="AI274" s="185"/>
      <c r="AJ274" s="185"/>
      <c r="AK274" s="185"/>
      <c r="AL274" s="185"/>
      <c r="AM274" s="185"/>
      <c r="AN274" s="185"/>
    </row>
    <row r="275" spans="2:40" x14ac:dyDescent="0.2">
      <c r="B275" s="205"/>
      <c r="C275" s="205"/>
      <c r="D275" s="205"/>
      <c r="E275" s="205"/>
      <c r="F275" s="205"/>
      <c r="G275" s="205"/>
      <c r="H275" s="205"/>
      <c r="I275" s="205"/>
      <c r="J275" s="205"/>
      <c r="K275" s="205"/>
      <c r="L275" s="205"/>
      <c r="M275" s="205"/>
      <c r="N275" s="205"/>
      <c r="O275" s="205"/>
      <c r="P275" s="205"/>
      <c r="Q275" s="205"/>
      <c r="R275" s="205"/>
      <c r="AC275" s="190"/>
      <c r="AD275" s="190"/>
      <c r="AE275" s="190"/>
      <c r="AF275" s="191"/>
      <c r="AG275" s="191"/>
      <c r="AH275" s="191"/>
      <c r="AI275" s="185"/>
      <c r="AJ275" s="185"/>
      <c r="AK275" s="185"/>
      <c r="AL275" s="185"/>
      <c r="AM275" s="185"/>
      <c r="AN275" s="185"/>
    </row>
    <row r="276" spans="2:40" x14ac:dyDescent="0.2">
      <c r="B276" s="205"/>
      <c r="C276" s="205"/>
      <c r="D276" s="205"/>
      <c r="E276" s="205"/>
      <c r="F276" s="205"/>
      <c r="G276" s="205"/>
      <c r="H276" s="205"/>
      <c r="I276" s="205"/>
      <c r="J276" s="205"/>
      <c r="K276" s="205"/>
      <c r="L276" s="205"/>
      <c r="M276" s="205"/>
      <c r="N276" s="205"/>
      <c r="O276" s="205"/>
      <c r="P276" s="205"/>
      <c r="Q276" s="205"/>
      <c r="R276" s="205"/>
      <c r="AC276" s="190"/>
      <c r="AD276" s="190"/>
      <c r="AE276" s="190"/>
      <c r="AF276" s="191"/>
      <c r="AG276" s="191"/>
      <c r="AH276" s="191"/>
      <c r="AI276" s="185"/>
      <c r="AJ276" s="185"/>
      <c r="AK276" s="185"/>
      <c r="AL276" s="185"/>
      <c r="AM276" s="185"/>
      <c r="AN276" s="185"/>
    </row>
    <row r="277" spans="2:40" x14ac:dyDescent="0.2">
      <c r="B277" s="205"/>
      <c r="C277" s="205"/>
      <c r="D277" s="205"/>
      <c r="E277" s="205"/>
      <c r="F277" s="205"/>
      <c r="G277" s="205"/>
      <c r="H277" s="205"/>
      <c r="I277" s="205"/>
      <c r="J277" s="205"/>
      <c r="K277" s="205"/>
      <c r="L277" s="205"/>
      <c r="M277" s="205"/>
      <c r="N277" s="205"/>
      <c r="O277" s="205"/>
      <c r="P277" s="205"/>
      <c r="Q277" s="205"/>
      <c r="R277" s="205"/>
      <c r="AC277" s="190"/>
      <c r="AD277" s="190"/>
      <c r="AE277" s="190"/>
      <c r="AF277" s="191"/>
      <c r="AG277" s="191"/>
      <c r="AH277" s="191"/>
      <c r="AI277" s="185"/>
      <c r="AJ277" s="185"/>
      <c r="AK277" s="185"/>
      <c r="AL277" s="185"/>
      <c r="AM277" s="185"/>
      <c r="AN277" s="185"/>
    </row>
    <row r="278" spans="2:40" x14ac:dyDescent="0.2">
      <c r="B278" s="205"/>
      <c r="C278" s="205"/>
      <c r="D278" s="205"/>
      <c r="E278" s="205"/>
      <c r="F278" s="205"/>
      <c r="G278" s="205"/>
      <c r="H278" s="205"/>
      <c r="I278" s="205"/>
      <c r="J278" s="205"/>
      <c r="K278" s="205"/>
      <c r="L278" s="205"/>
      <c r="M278" s="205"/>
      <c r="N278" s="205"/>
      <c r="O278" s="205"/>
      <c r="P278" s="205"/>
      <c r="Q278" s="205"/>
      <c r="R278" s="205"/>
      <c r="AC278" s="190"/>
      <c r="AD278" s="190"/>
      <c r="AE278" s="190"/>
      <c r="AF278" s="191"/>
      <c r="AG278" s="191"/>
      <c r="AH278" s="191"/>
      <c r="AI278" s="185"/>
      <c r="AJ278" s="185"/>
      <c r="AK278" s="185"/>
      <c r="AL278" s="185"/>
      <c r="AM278" s="185"/>
      <c r="AN278" s="185"/>
    </row>
    <row r="279" spans="2:40" x14ac:dyDescent="0.2">
      <c r="B279" s="205"/>
      <c r="C279" s="205"/>
      <c r="D279" s="205"/>
      <c r="E279" s="205"/>
      <c r="F279" s="205"/>
      <c r="G279" s="205"/>
      <c r="H279" s="205"/>
      <c r="I279" s="205"/>
      <c r="J279" s="205"/>
      <c r="K279" s="205"/>
      <c r="L279" s="205"/>
      <c r="M279" s="205"/>
      <c r="N279" s="205"/>
      <c r="O279" s="205"/>
      <c r="P279" s="205"/>
      <c r="Q279" s="205"/>
      <c r="R279" s="205"/>
      <c r="AC279" s="190"/>
      <c r="AD279" s="190"/>
      <c r="AE279" s="190"/>
      <c r="AF279" s="191"/>
      <c r="AG279" s="191"/>
      <c r="AH279" s="191"/>
      <c r="AI279" s="185"/>
      <c r="AJ279" s="185"/>
      <c r="AK279" s="185"/>
      <c r="AL279" s="185"/>
      <c r="AM279" s="185"/>
      <c r="AN279" s="185"/>
    </row>
    <row r="280" spans="2:40" x14ac:dyDescent="0.2">
      <c r="B280" s="205"/>
      <c r="C280" s="205"/>
      <c r="D280" s="205"/>
      <c r="E280" s="205"/>
      <c r="F280" s="205"/>
      <c r="G280" s="205"/>
      <c r="H280" s="205"/>
      <c r="I280" s="205"/>
      <c r="J280" s="205"/>
      <c r="K280" s="205"/>
      <c r="L280" s="205"/>
      <c r="M280" s="205"/>
      <c r="N280" s="205"/>
      <c r="O280" s="205"/>
      <c r="P280" s="205"/>
      <c r="Q280" s="205"/>
      <c r="R280" s="205"/>
      <c r="AC280" s="190"/>
      <c r="AD280" s="190"/>
      <c r="AE280" s="190"/>
      <c r="AF280" s="191"/>
      <c r="AG280" s="191"/>
      <c r="AH280" s="191"/>
      <c r="AI280" s="185"/>
      <c r="AJ280" s="185"/>
      <c r="AK280" s="185"/>
      <c r="AL280" s="185"/>
      <c r="AM280" s="185"/>
      <c r="AN280" s="185"/>
    </row>
    <row r="281" spans="2:40" x14ac:dyDescent="0.2">
      <c r="B281" s="205"/>
      <c r="C281" s="205"/>
      <c r="D281" s="205"/>
      <c r="E281" s="205"/>
      <c r="F281" s="205"/>
      <c r="G281" s="205"/>
      <c r="H281" s="205"/>
      <c r="I281" s="205"/>
      <c r="J281" s="205"/>
      <c r="K281" s="205"/>
      <c r="L281" s="205"/>
      <c r="M281" s="205"/>
      <c r="N281" s="205"/>
      <c r="O281" s="205"/>
      <c r="P281" s="205"/>
      <c r="Q281" s="205"/>
      <c r="R281" s="205"/>
      <c r="AC281" s="190"/>
      <c r="AD281" s="190"/>
      <c r="AE281" s="190"/>
      <c r="AF281" s="185"/>
      <c r="AG281" s="185"/>
      <c r="AH281" s="185"/>
      <c r="AI281" s="185"/>
      <c r="AJ281" s="185"/>
      <c r="AK281" s="185"/>
      <c r="AL281" s="185"/>
      <c r="AM281" s="185"/>
      <c r="AN281" s="185"/>
    </row>
    <row r="282" spans="2:40" x14ac:dyDescent="0.2">
      <c r="B282" s="205"/>
      <c r="C282" s="205"/>
      <c r="D282" s="205"/>
      <c r="E282" s="205"/>
      <c r="F282" s="205"/>
      <c r="G282" s="205"/>
      <c r="H282" s="205"/>
      <c r="I282" s="205"/>
      <c r="J282" s="205"/>
      <c r="K282" s="205"/>
      <c r="L282" s="205"/>
      <c r="M282" s="205"/>
      <c r="N282" s="205"/>
      <c r="O282" s="205"/>
      <c r="P282" s="205"/>
      <c r="Q282" s="205"/>
      <c r="R282" s="205"/>
      <c r="AC282" s="190"/>
      <c r="AD282" s="190"/>
      <c r="AE282" s="190"/>
      <c r="AF282" s="185"/>
      <c r="AG282" s="185"/>
      <c r="AH282" s="185"/>
      <c r="AI282" s="185"/>
      <c r="AJ282" s="185"/>
      <c r="AK282" s="185"/>
      <c r="AL282" s="185"/>
      <c r="AM282" s="185"/>
      <c r="AN282" s="185"/>
    </row>
    <row r="283" spans="2:40" x14ac:dyDescent="0.2">
      <c r="B283" s="205"/>
      <c r="C283" s="205"/>
      <c r="D283" s="205"/>
      <c r="E283" s="205"/>
      <c r="F283" s="205"/>
      <c r="G283" s="205"/>
      <c r="H283" s="205"/>
      <c r="I283" s="205"/>
      <c r="J283" s="205"/>
      <c r="K283" s="205"/>
      <c r="L283" s="205"/>
      <c r="M283" s="205"/>
      <c r="N283" s="205"/>
      <c r="O283" s="205"/>
      <c r="P283" s="205"/>
      <c r="Q283" s="205"/>
      <c r="R283" s="205"/>
      <c r="AC283" s="190"/>
      <c r="AD283" s="190"/>
      <c r="AE283" s="190"/>
      <c r="AF283" s="185"/>
      <c r="AG283" s="185"/>
      <c r="AH283" s="185"/>
      <c r="AI283" s="185"/>
      <c r="AJ283" s="185"/>
      <c r="AK283" s="185"/>
      <c r="AL283" s="185"/>
      <c r="AM283" s="185"/>
      <c r="AN283" s="185"/>
    </row>
    <row r="284" spans="2:40" x14ac:dyDescent="0.2">
      <c r="B284" s="205"/>
      <c r="C284" s="205"/>
      <c r="D284" s="205"/>
      <c r="E284" s="205"/>
      <c r="F284" s="205"/>
      <c r="G284" s="205"/>
      <c r="H284" s="205"/>
      <c r="I284" s="205"/>
      <c r="J284" s="205"/>
      <c r="K284" s="205"/>
      <c r="L284" s="205"/>
      <c r="M284" s="205"/>
      <c r="N284" s="205"/>
      <c r="O284" s="205"/>
      <c r="P284" s="205"/>
      <c r="Q284" s="205"/>
      <c r="R284" s="205"/>
      <c r="AC284" s="190"/>
      <c r="AD284" s="190"/>
      <c r="AE284" s="190"/>
      <c r="AF284" s="185"/>
      <c r="AG284" s="185"/>
      <c r="AH284" s="185"/>
      <c r="AI284" s="185"/>
      <c r="AJ284" s="185"/>
      <c r="AK284" s="185"/>
      <c r="AL284" s="185"/>
      <c r="AM284" s="185"/>
      <c r="AN284" s="185"/>
    </row>
    <row r="285" spans="2:40" x14ac:dyDescent="0.2">
      <c r="B285" s="205"/>
      <c r="C285" s="205"/>
      <c r="D285" s="205"/>
      <c r="E285" s="205"/>
      <c r="F285" s="205"/>
      <c r="G285" s="205"/>
      <c r="H285" s="205"/>
      <c r="I285" s="205"/>
      <c r="J285" s="205"/>
      <c r="K285" s="205"/>
      <c r="L285" s="205"/>
      <c r="M285" s="205"/>
      <c r="N285" s="205"/>
      <c r="O285" s="205"/>
      <c r="P285" s="205"/>
      <c r="Q285" s="205"/>
      <c r="R285" s="205"/>
      <c r="AC285" s="190"/>
      <c r="AD285" s="190"/>
      <c r="AE285" s="190"/>
      <c r="AF285" s="185"/>
      <c r="AG285" s="185"/>
      <c r="AH285" s="185"/>
      <c r="AI285" s="185"/>
      <c r="AJ285" s="185"/>
      <c r="AK285" s="185"/>
      <c r="AL285" s="185"/>
      <c r="AM285" s="185"/>
      <c r="AN285" s="185"/>
    </row>
    <row r="286" spans="2:40" x14ac:dyDescent="0.2">
      <c r="B286" s="205"/>
      <c r="C286" s="205"/>
      <c r="D286" s="205"/>
      <c r="E286" s="205"/>
      <c r="F286" s="205"/>
      <c r="G286" s="205"/>
      <c r="H286" s="205"/>
      <c r="I286" s="205"/>
      <c r="J286" s="205"/>
      <c r="K286" s="205"/>
      <c r="L286" s="205"/>
      <c r="M286" s="205"/>
      <c r="N286" s="205"/>
      <c r="O286" s="205"/>
      <c r="P286" s="205"/>
      <c r="Q286" s="205"/>
      <c r="R286" s="205"/>
      <c r="AC286" s="190"/>
      <c r="AD286" s="190"/>
      <c r="AE286" s="190"/>
      <c r="AF286" s="185"/>
      <c r="AG286" s="185"/>
      <c r="AH286" s="185"/>
      <c r="AI286" s="185"/>
      <c r="AJ286" s="185"/>
      <c r="AK286" s="185"/>
      <c r="AL286" s="185"/>
      <c r="AM286" s="185"/>
      <c r="AN286" s="185"/>
    </row>
    <row r="287" spans="2:40" x14ac:dyDescent="0.2">
      <c r="B287" s="205"/>
      <c r="C287" s="205"/>
      <c r="D287" s="205"/>
      <c r="E287" s="205"/>
      <c r="F287" s="205"/>
      <c r="G287" s="205"/>
      <c r="H287" s="205"/>
      <c r="I287" s="205"/>
      <c r="J287" s="205"/>
      <c r="K287" s="205"/>
      <c r="L287" s="205"/>
      <c r="M287" s="205"/>
      <c r="N287" s="205"/>
      <c r="O287" s="205"/>
      <c r="P287" s="205"/>
      <c r="Q287" s="205"/>
      <c r="R287" s="205"/>
      <c r="AC287" s="190"/>
      <c r="AD287" s="190"/>
      <c r="AE287" s="190"/>
      <c r="AF287" s="185"/>
      <c r="AG287" s="185"/>
      <c r="AH287" s="185"/>
      <c r="AI287" s="185"/>
      <c r="AJ287" s="185"/>
      <c r="AK287" s="185"/>
      <c r="AL287" s="185"/>
      <c r="AM287" s="185"/>
      <c r="AN287" s="185"/>
    </row>
    <row r="288" spans="2:40" x14ac:dyDescent="0.2">
      <c r="B288" s="205"/>
      <c r="C288" s="205"/>
      <c r="D288" s="205"/>
      <c r="E288" s="205"/>
      <c r="F288" s="205"/>
      <c r="G288" s="205"/>
      <c r="H288" s="205"/>
      <c r="I288" s="205"/>
      <c r="J288" s="205"/>
      <c r="K288" s="205"/>
      <c r="L288" s="205"/>
      <c r="M288" s="205"/>
      <c r="N288" s="205"/>
      <c r="O288" s="205"/>
      <c r="P288" s="205"/>
      <c r="Q288" s="205"/>
      <c r="R288" s="205"/>
      <c r="AC288" s="190"/>
      <c r="AD288" s="190"/>
      <c r="AE288" s="190"/>
      <c r="AF288" s="185"/>
      <c r="AG288" s="185"/>
      <c r="AH288" s="185"/>
      <c r="AI288" s="185"/>
      <c r="AJ288" s="185"/>
      <c r="AK288" s="185"/>
      <c r="AL288" s="185"/>
      <c r="AM288" s="185"/>
      <c r="AN288" s="185"/>
    </row>
    <row r="289" spans="2:40" x14ac:dyDescent="0.2">
      <c r="B289" s="205"/>
      <c r="C289" s="205"/>
      <c r="D289" s="205"/>
      <c r="E289" s="205"/>
      <c r="F289" s="205"/>
      <c r="G289" s="205"/>
      <c r="H289" s="205"/>
      <c r="I289" s="205"/>
      <c r="J289" s="205"/>
      <c r="K289" s="205"/>
      <c r="L289" s="205"/>
      <c r="M289" s="205"/>
      <c r="N289" s="205"/>
      <c r="O289" s="205"/>
      <c r="P289" s="205"/>
      <c r="Q289" s="205"/>
      <c r="R289" s="205"/>
      <c r="AC289" s="190"/>
      <c r="AD289" s="190"/>
      <c r="AE289" s="190"/>
      <c r="AF289" s="185"/>
      <c r="AG289" s="185"/>
      <c r="AH289" s="185"/>
      <c r="AI289" s="185"/>
      <c r="AJ289" s="185"/>
      <c r="AK289" s="185"/>
      <c r="AL289" s="185"/>
      <c r="AM289" s="185"/>
      <c r="AN289" s="185"/>
    </row>
    <row r="290" spans="2:40" x14ac:dyDescent="0.2">
      <c r="B290" s="205"/>
      <c r="C290" s="205"/>
      <c r="D290" s="205"/>
      <c r="E290" s="205"/>
      <c r="F290" s="205"/>
      <c r="G290" s="205"/>
      <c r="H290" s="205"/>
      <c r="I290" s="205"/>
      <c r="J290" s="205"/>
      <c r="K290" s="205"/>
      <c r="L290" s="205"/>
      <c r="M290" s="205"/>
      <c r="N290" s="205"/>
      <c r="O290" s="205"/>
      <c r="P290" s="205"/>
      <c r="Q290" s="205"/>
      <c r="R290" s="205"/>
      <c r="AC290" s="190"/>
      <c r="AD290" s="190"/>
      <c r="AE290" s="190"/>
      <c r="AF290" s="185"/>
      <c r="AG290" s="185"/>
      <c r="AH290" s="185"/>
      <c r="AI290" s="185"/>
      <c r="AJ290" s="185"/>
      <c r="AK290" s="185"/>
      <c r="AL290" s="185"/>
      <c r="AM290" s="185"/>
      <c r="AN290" s="185"/>
    </row>
    <row r="291" spans="2:40" x14ac:dyDescent="0.2">
      <c r="B291" s="205"/>
      <c r="C291" s="205"/>
      <c r="D291" s="205"/>
      <c r="E291" s="205"/>
      <c r="F291" s="205"/>
      <c r="G291" s="205"/>
      <c r="H291" s="205"/>
      <c r="I291" s="205"/>
      <c r="J291" s="205"/>
      <c r="K291" s="205"/>
      <c r="L291" s="205"/>
      <c r="M291" s="205"/>
      <c r="N291" s="205"/>
      <c r="O291" s="205"/>
      <c r="P291" s="205"/>
      <c r="Q291" s="205"/>
      <c r="R291" s="205"/>
      <c r="AC291" s="190"/>
      <c r="AD291" s="190"/>
      <c r="AE291" s="190"/>
      <c r="AF291" s="185"/>
      <c r="AG291" s="185"/>
      <c r="AH291" s="185"/>
      <c r="AI291" s="185"/>
      <c r="AJ291" s="185"/>
      <c r="AK291" s="185"/>
      <c r="AL291" s="185"/>
      <c r="AM291" s="185"/>
      <c r="AN291" s="185"/>
    </row>
    <row r="292" spans="2:40" x14ac:dyDescent="0.2">
      <c r="B292" s="205"/>
      <c r="C292" s="205"/>
      <c r="D292" s="205"/>
      <c r="E292" s="205"/>
      <c r="F292" s="205"/>
      <c r="G292" s="205"/>
      <c r="H292" s="205"/>
      <c r="I292" s="205"/>
      <c r="J292" s="205"/>
      <c r="K292" s="205"/>
      <c r="L292" s="205"/>
      <c r="M292" s="205"/>
      <c r="N292" s="205"/>
      <c r="O292" s="205"/>
      <c r="P292" s="205"/>
      <c r="Q292" s="205"/>
      <c r="R292" s="205"/>
      <c r="AC292" s="190"/>
      <c r="AD292" s="190"/>
      <c r="AE292" s="190"/>
      <c r="AF292" s="185"/>
      <c r="AG292" s="185"/>
      <c r="AH292" s="185"/>
      <c r="AI292" s="185"/>
      <c r="AJ292" s="185"/>
      <c r="AK292" s="185"/>
      <c r="AL292" s="185"/>
      <c r="AM292" s="185"/>
      <c r="AN292" s="185"/>
    </row>
    <row r="293" spans="2:40" x14ac:dyDescent="0.2">
      <c r="B293" s="205"/>
      <c r="C293" s="205"/>
      <c r="D293" s="205"/>
      <c r="E293" s="205"/>
      <c r="F293" s="205"/>
      <c r="G293" s="205"/>
      <c r="H293" s="205"/>
      <c r="I293" s="205"/>
      <c r="J293" s="205"/>
      <c r="K293" s="205"/>
      <c r="L293" s="205"/>
      <c r="M293" s="205"/>
      <c r="N293" s="205"/>
      <c r="O293" s="205"/>
      <c r="P293" s="205"/>
      <c r="Q293" s="205"/>
      <c r="R293" s="205"/>
      <c r="AC293" s="190"/>
      <c r="AD293" s="190"/>
      <c r="AE293" s="190"/>
      <c r="AF293" s="185"/>
      <c r="AG293" s="185"/>
      <c r="AH293" s="185"/>
      <c r="AI293" s="185"/>
      <c r="AJ293" s="185"/>
      <c r="AK293" s="185"/>
      <c r="AL293" s="185"/>
      <c r="AM293" s="185"/>
      <c r="AN293" s="185"/>
    </row>
    <row r="294" spans="2:40" x14ac:dyDescent="0.2">
      <c r="B294" s="205"/>
      <c r="C294" s="205"/>
      <c r="D294" s="205"/>
      <c r="E294" s="205"/>
      <c r="F294" s="205"/>
      <c r="G294" s="205"/>
      <c r="H294" s="205"/>
      <c r="I294" s="205"/>
      <c r="J294" s="205"/>
      <c r="K294" s="205"/>
      <c r="L294" s="205"/>
      <c r="M294" s="205"/>
      <c r="N294" s="205"/>
      <c r="O294" s="205"/>
      <c r="P294" s="205"/>
      <c r="Q294" s="205"/>
      <c r="R294" s="205"/>
      <c r="AC294" s="190"/>
      <c r="AD294" s="190"/>
      <c r="AE294" s="190"/>
      <c r="AF294" s="185"/>
      <c r="AG294" s="185"/>
      <c r="AH294" s="185"/>
      <c r="AI294" s="185"/>
      <c r="AJ294" s="185"/>
      <c r="AK294" s="185"/>
      <c r="AL294" s="185"/>
      <c r="AM294" s="185"/>
      <c r="AN294" s="185"/>
    </row>
    <row r="295" spans="2:40" x14ac:dyDescent="0.2">
      <c r="B295" s="205"/>
      <c r="C295" s="205"/>
      <c r="D295" s="205"/>
      <c r="E295" s="205"/>
      <c r="F295" s="205"/>
      <c r="G295" s="205"/>
      <c r="H295" s="205"/>
      <c r="I295" s="205"/>
      <c r="J295" s="205"/>
      <c r="K295" s="205"/>
      <c r="L295" s="205"/>
      <c r="M295" s="205"/>
      <c r="N295" s="205"/>
      <c r="O295" s="205"/>
      <c r="P295" s="205"/>
      <c r="Q295" s="205"/>
      <c r="R295" s="205"/>
      <c r="AC295" s="190"/>
      <c r="AD295" s="190"/>
      <c r="AE295" s="190"/>
      <c r="AF295" s="185"/>
      <c r="AG295" s="185"/>
      <c r="AH295" s="185"/>
      <c r="AI295" s="185"/>
      <c r="AJ295" s="185"/>
      <c r="AK295" s="185"/>
      <c r="AL295" s="185"/>
      <c r="AM295" s="185"/>
      <c r="AN295" s="185"/>
    </row>
    <row r="296" spans="2:40" x14ac:dyDescent="0.2">
      <c r="B296" s="205"/>
      <c r="C296" s="205"/>
      <c r="D296" s="205"/>
      <c r="E296" s="205"/>
      <c r="F296" s="205"/>
      <c r="G296" s="205"/>
      <c r="H296" s="205"/>
      <c r="I296" s="205"/>
      <c r="J296" s="205"/>
      <c r="K296" s="205"/>
      <c r="L296" s="205"/>
      <c r="M296" s="205"/>
      <c r="N296" s="205"/>
      <c r="O296" s="205"/>
      <c r="P296" s="205"/>
      <c r="Q296" s="205"/>
      <c r="R296" s="205"/>
      <c r="AC296" s="190"/>
      <c r="AD296" s="190"/>
      <c r="AE296" s="190"/>
      <c r="AF296" s="185"/>
      <c r="AG296" s="185"/>
      <c r="AH296" s="185"/>
      <c r="AI296" s="185"/>
      <c r="AJ296" s="185"/>
      <c r="AK296" s="185"/>
      <c r="AL296" s="185"/>
      <c r="AM296" s="185"/>
      <c r="AN296" s="185"/>
    </row>
    <row r="297" spans="2:40" x14ac:dyDescent="0.2">
      <c r="B297" s="205"/>
      <c r="C297" s="205"/>
      <c r="D297" s="205"/>
      <c r="E297" s="205"/>
      <c r="F297" s="205"/>
      <c r="G297" s="205"/>
      <c r="H297" s="205"/>
      <c r="I297" s="205"/>
      <c r="J297" s="205"/>
      <c r="K297" s="205"/>
      <c r="L297" s="205"/>
      <c r="M297" s="205"/>
      <c r="N297" s="205"/>
      <c r="O297" s="205"/>
      <c r="P297" s="205"/>
      <c r="Q297" s="205"/>
      <c r="R297" s="205"/>
      <c r="AC297" s="190"/>
      <c r="AD297" s="190"/>
      <c r="AE297" s="190"/>
      <c r="AF297" s="185"/>
      <c r="AG297" s="185"/>
      <c r="AH297" s="185"/>
      <c r="AI297" s="185"/>
      <c r="AJ297" s="185"/>
      <c r="AK297" s="185"/>
      <c r="AL297" s="185"/>
      <c r="AM297" s="185"/>
      <c r="AN297" s="185"/>
    </row>
    <row r="298" spans="2:40" x14ac:dyDescent="0.2">
      <c r="B298" s="205"/>
      <c r="C298" s="205"/>
      <c r="D298" s="205"/>
      <c r="E298" s="205"/>
      <c r="F298" s="205"/>
      <c r="G298" s="205"/>
      <c r="H298" s="205"/>
      <c r="I298" s="205"/>
      <c r="J298" s="205"/>
      <c r="K298" s="205"/>
      <c r="L298" s="205"/>
      <c r="M298" s="205"/>
      <c r="N298" s="205"/>
      <c r="O298" s="205"/>
      <c r="P298" s="205"/>
      <c r="Q298" s="205"/>
      <c r="R298" s="205"/>
      <c r="AC298" s="190"/>
      <c r="AD298" s="190"/>
      <c r="AE298" s="190"/>
      <c r="AF298" s="185"/>
      <c r="AG298" s="185"/>
      <c r="AH298" s="185"/>
      <c r="AI298" s="185"/>
      <c r="AJ298" s="185"/>
      <c r="AK298" s="185"/>
      <c r="AL298" s="185"/>
      <c r="AM298" s="185"/>
      <c r="AN298" s="185"/>
    </row>
    <row r="299" spans="2:40" x14ac:dyDescent="0.2">
      <c r="B299" s="205"/>
      <c r="C299" s="205"/>
      <c r="D299" s="205"/>
      <c r="E299" s="205"/>
      <c r="F299" s="205"/>
      <c r="G299" s="205"/>
      <c r="H299" s="205"/>
      <c r="I299" s="205"/>
      <c r="J299" s="205"/>
      <c r="K299" s="205"/>
      <c r="L299" s="205"/>
      <c r="M299" s="205"/>
      <c r="N299" s="205"/>
      <c r="O299" s="205"/>
      <c r="P299" s="205"/>
      <c r="Q299" s="205"/>
      <c r="R299" s="205"/>
      <c r="AC299" s="190"/>
      <c r="AD299" s="190"/>
      <c r="AE299" s="190"/>
      <c r="AF299" s="185"/>
      <c r="AG299" s="185"/>
      <c r="AH299" s="185"/>
      <c r="AI299" s="185"/>
      <c r="AJ299" s="185"/>
      <c r="AK299" s="185"/>
      <c r="AL299" s="185"/>
      <c r="AM299" s="185"/>
      <c r="AN299" s="185"/>
    </row>
    <row r="300" spans="2:40" x14ac:dyDescent="0.2">
      <c r="B300" s="205"/>
      <c r="C300" s="205"/>
      <c r="D300" s="205"/>
      <c r="E300" s="205"/>
      <c r="F300" s="205"/>
      <c r="G300" s="205"/>
      <c r="H300" s="205"/>
      <c r="I300" s="205"/>
      <c r="J300" s="205"/>
      <c r="K300" s="205"/>
      <c r="L300" s="205"/>
      <c r="M300" s="205"/>
      <c r="N300" s="205"/>
      <c r="O300" s="205"/>
      <c r="P300" s="205"/>
      <c r="Q300" s="205"/>
      <c r="R300" s="205"/>
      <c r="AC300" s="190"/>
      <c r="AD300" s="190"/>
      <c r="AE300" s="190"/>
      <c r="AF300" s="185"/>
      <c r="AG300" s="185"/>
      <c r="AH300" s="185"/>
      <c r="AI300" s="185"/>
      <c r="AJ300" s="185"/>
      <c r="AK300" s="185"/>
      <c r="AL300" s="185"/>
      <c r="AM300" s="185"/>
      <c r="AN300" s="185"/>
    </row>
    <row r="301" spans="2:40" x14ac:dyDescent="0.2">
      <c r="B301" s="205"/>
      <c r="C301" s="205"/>
      <c r="D301" s="205"/>
      <c r="E301" s="205"/>
      <c r="F301" s="205"/>
      <c r="G301" s="205"/>
      <c r="H301" s="205"/>
      <c r="I301" s="205"/>
      <c r="J301" s="205"/>
      <c r="K301" s="205"/>
      <c r="L301" s="205"/>
      <c r="M301" s="205"/>
      <c r="N301" s="205"/>
      <c r="O301" s="205"/>
      <c r="P301" s="205"/>
      <c r="Q301" s="205"/>
      <c r="R301" s="205"/>
      <c r="AC301" s="190"/>
      <c r="AD301" s="190"/>
      <c r="AE301" s="190"/>
      <c r="AF301" s="185"/>
      <c r="AG301" s="185"/>
      <c r="AH301" s="185"/>
      <c r="AI301" s="185"/>
      <c r="AJ301" s="185"/>
      <c r="AK301" s="185"/>
      <c r="AL301" s="185"/>
      <c r="AM301" s="185"/>
      <c r="AN301" s="185"/>
    </row>
    <row r="302" spans="2:40" x14ac:dyDescent="0.2">
      <c r="B302" s="205"/>
      <c r="C302" s="205"/>
      <c r="D302" s="205"/>
      <c r="E302" s="205"/>
      <c r="F302" s="205"/>
      <c r="G302" s="205"/>
      <c r="H302" s="205"/>
      <c r="I302" s="205"/>
      <c r="J302" s="205"/>
      <c r="K302" s="205"/>
      <c r="L302" s="205"/>
      <c r="M302" s="205"/>
      <c r="N302" s="205"/>
      <c r="O302" s="205"/>
      <c r="P302" s="205"/>
      <c r="Q302" s="205"/>
      <c r="R302" s="205"/>
      <c r="AC302" s="190"/>
      <c r="AD302" s="190"/>
      <c r="AE302" s="190"/>
      <c r="AF302" s="185"/>
      <c r="AG302" s="185"/>
      <c r="AH302" s="185"/>
      <c r="AI302" s="185"/>
      <c r="AJ302" s="185"/>
      <c r="AK302" s="185"/>
      <c r="AL302" s="185"/>
      <c r="AM302" s="185"/>
      <c r="AN302" s="185"/>
    </row>
    <row r="303" spans="2:40" x14ac:dyDescent="0.2">
      <c r="B303" s="205"/>
      <c r="C303" s="205"/>
      <c r="D303" s="205"/>
      <c r="E303" s="205"/>
      <c r="F303" s="205"/>
      <c r="G303" s="205"/>
      <c r="H303" s="205"/>
      <c r="I303" s="205"/>
      <c r="J303" s="205"/>
      <c r="K303" s="205"/>
      <c r="L303" s="205"/>
      <c r="M303" s="205"/>
      <c r="N303" s="205"/>
      <c r="O303" s="205"/>
      <c r="P303" s="205"/>
      <c r="Q303" s="205"/>
      <c r="R303" s="205"/>
      <c r="AC303" s="190"/>
      <c r="AD303" s="190"/>
      <c r="AE303" s="190"/>
      <c r="AF303" s="185"/>
      <c r="AG303" s="185"/>
      <c r="AH303" s="185"/>
      <c r="AI303" s="185"/>
      <c r="AJ303" s="185"/>
      <c r="AK303" s="185"/>
      <c r="AL303" s="185"/>
      <c r="AM303" s="185"/>
      <c r="AN303" s="185"/>
    </row>
    <row r="304" spans="2:40" x14ac:dyDescent="0.2">
      <c r="B304" s="205"/>
      <c r="C304" s="205"/>
      <c r="D304" s="205"/>
      <c r="E304" s="205"/>
      <c r="F304" s="205"/>
      <c r="G304" s="205"/>
      <c r="H304" s="205"/>
      <c r="I304" s="205"/>
      <c r="J304" s="205"/>
      <c r="K304" s="205"/>
      <c r="L304" s="205"/>
      <c r="M304" s="205"/>
      <c r="N304" s="205"/>
      <c r="O304" s="205"/>
      <c r="P304" s="205"/>
      <c r="Q304" s="205"/>
      <c r="R304" s="205"/>
      <c r="AC304" s="190"/>
      <c r="AD304" s="190"/>
      <c r="AE304" s="190"/>
      <c r="AF304" s="185"/>
      <c r="AG304" s="185"/>
      <c r="AH304" s="185"/>
      <c r="AI304" s="185"/>
      <c r="AJ304" s="185"/>
      <c r="AK304" s="185"/>
      <c r="AL304" s="185"/>
      <c r="AM304" s="185"/>
      <c r="AN304" s="185"/>
    </row>
    <row r="305" spans="2:40" x14ac:dyDescent="0.2">
      <c r="B305" s="205"/>
      <c r="C305" s="205"/>
      <c r="D305" s="205"/>
      <c r="E305" s="205"/>
      <c r="F305" s="205"/>
      <c r="G305" s="205"/>
      <c r="H305" s="205"/>
      <c r="I305" s="205"/>
      <c r="J305" s="205"/>
      <c r="K305" s="205"/>
      <c r="L305" s="205"/>
      <c r="M305" s="205"/>
      <c r="N305" s="205"/>
      <c r="O305" s="205"/>
      <c r="P305" s="205"/>
      <c r="Q305" s="205"/>
      <c r="R305" s="205"/>
      <c r="AC305" s="190"/>
      <c r="AD305" s="190"/>
      <c r="AE305" s="190"/>
      <c r="AF305" s="185"/>
      <c r="AG305" s="185"/>
      <c r="AH305" s="185"/>
      <c r="AI305" s="185"/>
      <c r="AJ305" s="185"/>
      <c r="AK305" s="185"/>
      <c r="AL305" s="185"/>
      <c r="AM305" s="185"/>
      <c r="AN305" s="185"/>
    </row>
    <row r="306" spans="2:40" x14ac:dyDescent="0.2">
      <c r="B306" s="205"/>
      <c r="C306" s="205"/>
      <c r="D306" s="205"/>
      <c r="E306" s="205"/>
      <c r="F306" s="205"/>
      <c r="G306" s="205"/>
      <c r="H306" s="205"/>
      <c r="I306" s="205"/>
      <c r="J306" s="205"/>
      <c r="K306" s="205"/>
      <c r="L306" s="205"/>
      <c r="M306" s="205"/>
      <c r="N306" s="205"/>
      <c r="O306" s="205"/>
      <c r="P306" s="205"/>
      <c r="Q306" s="205"/>
      <c r="R306" s="205"/>
      <c r="AC306" s="190"/>
      <c r="AD306" s="190"/>
      <c r="AE306" s="190"/>
      <c r="AF306" s="185"/>
      <c r="AG306" s="185"/>
      <c r="AH306" s="185"/>
      <c r="AI306" s="185"/>
      <c r="AJ306" s="185"/>
      <c r="AK306" s="185"/>
      <c r="AL306" s="185"/>
      <c r="AM306" s="185"/>
      <c r="AN306" s="185"/>
    </row>
    <row r="307" spans="2:40" x14ac:dyDescent="0.2">
      <c r="B307" s="205"/>
      <c r="C307" s="205"/>
      <c r="D307" s="205"/>
      <c r="E307" s="205"/>
      <c r="F307" s="205"/>
      <c r="G307" s="205"/>
      <c r="H307" s="205"/>
      <c r="I307" s="205"/>
      <c r="J307" s="205"/>
      <c r="K307" s="205"/>
      <c r="L307" s="205"/>
      <c r="M307" s="205"/>
      <c r="N307" s="205"/>
      <c r="O307" s="205"/>
      <c r="P307" s="205"/>
      <c r="Q307" s="205"/>
      <c r="R307" s="205"/>
      <c r="AC307" s="190"/>
      <c r="AD307" s="190"/>
      <c r="AE307" s="190"/>
      <c r="AF307" s="185"/>
      <c r="AG307" s="185"/>
      <c r="AH307" s="185"/>
      <c r="AI307" s="185"/>
      <c r="AJ307" s="185"/>
      <c r="AK307" s="185"/>
      <c r="AL307" s="185"/>
      <c r="AM307" s="185"/>
      <c r="AN307" s="185"/>
    </row>
    <row r="308" spans="2:40" x14ac:dyDescent="0.2">
      <c r="B308" s="205"/>
      <c r="C308" s="205"/>
      <c r="D308" s="205"/>
      <c r="E308" s="205"/>
      <c r="F308" s="205"/>
      <c r="G308" s="205"/>
      <c r="H308" s="205"/>
      <c r="I308" s="205"/>
      <c r="J308" s="205"/>
      <c r="K308" s="205"/>
      <c r="L308" s="205"/>
      <c r="M308" s="205"/>
      <c r="N308" s="205"/>
      <c r="O308" s="205"/>
      <c r="P308" s="205"/>
      <c r="Q308" s="205"/>
      <c r="R308" s="205"/>
      <c r="AC308" s="190"/>
      <c r="AD308" s="190"/>
      <c r="AE308" s="190"/>
      <c r="AF308" s="185"/>
      <c r="AG308" s="185"/>
      <c r="AH308" s="185"/>
      <c r="AI308" s="185"/>
      <c r="AJ308" s="185"/>
      <c r="AK308" s="185"/>
      <c r="AL308" s="185"/>
      <c r="AM308" s="185"/>
      <c r="AN308" s="185"/>
    </row>
    <row r="309" spans="2:40" x14ac:dyDescent="0.2">
      <c r="B309" s="205"/>
      <c r="C309" s="205"/>
      <c r="D309" s="205"/>
      <c r="E309" s="205"/>
      <c r="F309" s="205"/>
      <c r="G309" s="205"/>
      <c r="H309" s="205"/>
      <c r="I309" s="205"/>
      <c r="J309" s="205"/>
      <c r="K309" s="205"/>
      <c r="L309" s="205"/>
      <c r="M309" s="205"/>
      <c r="N309" s="205"/>
      <c r="O309" s="205"/>
      <c r="P309" s="205"/>
      <c r="Q309" s="205"/>
      <c r="R309" s="205"/>
      <c r="AC309" s="190"/>
      <c r="AD309" s="190"/>
      <c r="AE309" s="190"/>
      <c r="AF309" s="185"/>
      <c r="AG309" s="185"/>
      <c r="AH309" s="185"/>
      <c r="AI309" s="185"/>
      <c r="AJ309" s="185"/>
      <c r="AK309" s="185"/>
      <c r="AL309" s="185"/>
      <c r="AM309" s="185"/>
      <c r="AN309" s="185"/>
    </row>
    <row r="310" spans="2:40" x14ac:dyDescent="0.2">
      <c r="B310" s="205"/>
      <c r="C310" s="205"/>
      <c r="D310" s="205"/>
      <c r="E310" s="205"/>
      <c r="F310" s="205"/>
      <c r="G310" s="205"/>
      <c r="H310" s="205"/>
      <c r="I310" s="205"/>
      <c r="J310" s="205"/>
      <c r="K310" s="205"/>
      <c r="L310" s="205"/>
      <c r="M310" s="205"/>
      <c r="N310" s="205"/>
      <c r="O310" s="205"/>
      <c r="P310" s="205"/>
      <c r="Q310" s="205"/>
      <c r="R310" s="205"/>
      <c r="AC310" s="190"/>
      <c r="AD310" s="190"/>
      <c r="AE310" s="190"/>
      <c r="AF310" s="185"/>
      <c r="AG310" s="185"/>
      <c r="AH310" s="185"/>
      <c r="AI310" s="185"/>
      <c r="AJ310" s="185"/>
      <c r="AK310" s="185"/>
      <c r="AL310" s="185"/>
      <c r="AM310" s="185"/>
      <c r="AN310" s="185"/>
    </row>
    <row r="311" spans="2:40" x14ac:dyDescent="0.2">
      <c r="B311" s="205"/>
      <c r="C311" s="205"/>
      <c r="D311" s="205"/>
      <c r="E311" s="205"/>
      <c r="F311" s="205"/>
      <c r="G311" s="205"/>
      <c r="H311" s="205"/>
      <c r="I311" s="205"/>
      <c r="J311" s="205"/>
      <c r="K311" s="205"/>
      <c r="L311" s="205"/>
      <c r="M311" s="205"/>
      <c r="N311" s="205"/>
      <c r="O311" s="205"/>
      <c r="P311" s="205"/>
      <c r="Q311" s="205"/>
      <c r="R311" s="205"/>
      <c r="AC311" s="190"/>
      <c r="AD311" s="190"/>
      <c r="AE311" s="190"/>
      <c r="AF311" s="185"/>
      <c r="AG311" s="185"/>
      <c r="AH311" s="185"/>
      <c r="AI311" s="185"/>
      <c r="AJ311" s="185"/>
      <c r="AK311" s="185"/>
      <c r="AL311" s="185"/>
      <c r="AM311" s="185"/>
      <c r="AN311" s="185"/>
    </row>
    <row r="312" spans="2:40" x14ac:dyDescent="0.2">
      <c r="B312" s="205"/>
      <c r="C312" s="205"/>
      <c r="D312" s="205"/>
      <c r="E312" s="205"/>
      <c r="F312" s="205"/>
      <c r="G312" s="205"/>
      <c r="H312" s="205"/>
      <c r="I312" s="205"/>
      <c r="J312" s="205"/>
      <c r="K312" s="205"/>
      <c r="L312" s="205"/>
      <c r="M312" s="205"/>
      <c r="N312" s="205"/>
      <c r="O312" s="205"/>
      <c r="P312" s="205"/>
      <c r="Q312" s="205"/>
      <c r="R312" s="205"/>
      <c r="AC312" s="190"/>
      <c r="AD312" s="190"/>
      <c r="AE312" s="190"/>
      <c r="AF312" s="185"/>
      <c r="AG312" s="185"/>
      <c r="AH312" s="185"/>
      <c r="AI312" s="185"/>
      <c r="AJ312" s="185"/>
      <c r="AK312" s="185"/>
      <c r="AL312" s="185"/>
      <c r="AM312" s="185"/>
      <c r="AN312" s="185"/>
    </row>
    <row r="313" spans="2:40" x14ac:dyDescent="0.2">
      <c r="B313" s="205"/>
      <c r="C313" s="205"/>
      <c r="D313" s="205"/>
      <c r="E313" s="205"/>
      <c r="F313" s="205"/>
      <c r="G313" s="205"/>
      <c r="H313" s="205"/>
      <c r="I313" s="205"/>
      <c r="J313" s="205"/>
      <c r="K313" s="205"/>
      <c r="L313" s="205"/>
      <c r="M313" s="205"/>
      <c r="N313" s="205"/>
      <c r="O313" s="205"/>
      <c r="P313" s="205"/>
      <c r="Q313" s="205"/>
      <c r="R313" s="205"/>
      <c r="AC313" s="190"/>
      <c r="AD313" s="190"/>
      <c r="AE313" s="190"/>
      <c r="AF313" s="185"/>
      <c r="AG313" s="185"/>
      <c r="AH313" s="185"/>
      <c r="AI313" s="185"/>
      <c r="AJ313" s="185"/>
      <c r="AK313" s="185"/>
      <c r="AL313" s="185"/>
      <c r="AM313" s="185"/>
      <c r="AN313" s="185"/>
    </row>
    <row r="314" spans="2:40" x14ac:dyDescent="0.2">
      <c r="B314" s="205"/>
      <c r="C314" s="205"/>
      <c r="D314" s="205"/>
      <c r="E314" s="205"/>
      <c r="F314" s="205"/>
      <c r="G314" s="205"/>
      <c r="H314" s="205"/>
      <c r="I314" s="205"/>
      <c r="J314" s="205"/>
      <c r="K314" s="205"/>
      <c r="L314" s="205"/>
      <c r="M314" s="205"/>
      <c r="N314" s="205"/>
      <c r="O314" s="205"/>
      <c r="P314" s="205"/>
      <c r="Q314" s="205"/>
      <c r="R314" s="205"/>
      <c r="AC314" s="190"/>
      <c r="AD314" s="190"/>
      <c r="AE314" s="190"/>
      <c r="AF314" s="185"/>
      <c r="AG314" s="185"/>
      <c r="AH314" s="185"/>
      <c r="AI314" s="185"/>
      <c r="AJ314" s="185"/>
      <c r="AK314" s="185"/>
      <c r="AL314" s="185"/>
      <c r="AM314" s="185"/>
      <c r="AN314" s="185"/>
    </row>
    <row r="315" spans="2:40" x14ac:dyDescent="0.2">
      <c r="B315" s="205"/>
      <c r="C315" s="205"/>
      <c r="D315" s="205"/>
      <c r="E315" s="205"/>
      <c r="F315" s="205"/>
      <c r="G315" s="205"/>
      <c r="H315" s="205"/>
      <c r="I315" s="205"/>
      <c r="J315" s="205"/>
      <c r="K315" s="205"/>
      <c r="L315" s="205"/>
      <c r="M315" s="205"/>
      <c r="N315" s="205"/>
      <c r="O315" s="205"/>
      <c r="P315" s="205"/>
      <c r="Q315" s="205"/>
      <c r="R315" s="205"/>
      <c r="AC315" s="190"/>
      <c r="AD315" s="190"/>
      <c r="AE315" s="190"/>
      <c r="AF315" s="185"/>
      <c r="AG315" s="185"/>
      <c r="AH315" s="185"/>
      <c r="AI315" s="185"/>
      <c r="AJ315" s="185"/>
      <c r="AK315" s="185"/>
      <c r="AL315" s="185"/>
      <c r="AM315" s="185"/>
      <c r="AN315" s="185"/>
    </row>
    <row r="316" spans="2:40" x14ac:dyDescent="0.2">
      <c r="B316" s="205"/>
      <c r="C316" s="205"/>
      <c r="D316" s="205"/>
      <c r="E316" s="205"/>
      <c r="F316" s="205"/>
      <c r="G316" s="205"/>
      <c r="H316" s="205"/>
      <c r="I316" s="205"/>
      <c r="J316" s="205"/>
      <c r="K316" s="205"/>
      <c r="L316" s="205"/>
      <c r="M316" s="205"/>
      <c r="N316" s="205"/>
      <c r="O316" s="205"/>
      <c r="P316" s="205"/>
      <c r="Q316" s="205"/>
      <c r="R316" s="205"/>
      <c r="AC316" s="190"/>
      <c r="AD316" s="190"/>
      <c r="AE316" s="190"/>
      <c r="AF316" s="185"/>
      <c r="AG316" s="185"/>
      <c r="AH316" s="185"/>
      <c r="AI316" s="185"/>
      <c r="AJ316" s="185"/>
      <c r="AK316" s="185"/>
      <c r="AL316" s="185"/>
      <c r="AM316" s="185"/>
      <c r="AN316" s="185"/>
    </row>
    <row r="317" spans="2:40" x14ac:dyDescent="0.2">
      <c r="B317" s="205"/>
      <c r="C317" s="205"/>
      <c r="D317" s="205"/>
      <c r="E317" s="205"/>
      <c r="F317" s="205"/>
      <c r="G317" s="205"/>
      <c r="H317" s="205"/>
      <c r="I317" s="205"/>
      <c r="J317" s="205"/>
      <c r="K317" s="205"/>
      <c r="L317" s="205"/>
      <c r="M317" s="205"/>
      <c r="N317" s="205"/>
      <c r="O317" s="205"/>
      <c r="P317" s="205"/>
      <c r="Q317" s="205"/>
      <c r="R317" s="205"/>
      <c r="AC317" s="190"/>
      <c r="AD317" s="190"/>
      <c r="AE317" s="190"/>
      <c r="AF317" s="185"/>
      <c r="AG317" s="185"/>
      <c r="AH317" s="185"/>
      <c r="AI317" s="185"/>
      <c r="AJ317" s="185"/>
      <c r="AK317" s="185"/>
      <c r="AL317" s="185"/>
      <c r="AM317" s="185"/>
      <c r="AN317" s="185"/>
    </row>
    <row r="318" spans="2:40" x14ac:dyDescent="0.2">
      <c r="B318" s="205"/>
      <c r="C318" s="205"/>
      <c r="D318" s="205"/>
      <c r="E318" s="205"/>
      <c r="F318" s="205"/>
      <c r="G318" s="205"/>
      <c r="H318" s="205"/>
      <c r="I318" s="205"/>
      <c r="J318" s="205"/>
      <c r="K318" s="205"/>
      <c r="L318" s="205"/>
      <c r="M318" s="205"/>
      <c r="N318" s="205"/>
      <c r="O318" s="205"/>
      <c r="P318" s="205"/>
      <c r="Q318" s="205"/>
      <c r="R318" s="205"/>
      <c r="AC318" s="190"/>
      <c r="AD318" s="190"/>
      <c r="AE318" s="190"/>
      <c r="AF318" s="185"/>
      <c r="AG318" s="185"/>
      <c r="AH318" s="185"/>
      <c r="AI318" s="185"/>
      <c r="AJ318" s="185"/>
      <c r="AK318" s="185"/>
      <c r="AL318" s="185"/>
      <c r="AM318" s="185"/>
      <c r="AN318" s="185"/>
    </row>
    <row r="319" spans="2:40" x14ac:dyDescent="0.2">
      <c r="B319" s="205"/>
      <c r="C319" s="205"/>
      <c r="D319" s="205"/>
      <c r="E319" s="205"/>
      <c r="F319" s="205"/>
      <c r="G319" s="205"/>
      <c r="H319" s="205"/>
      <c r="I319" s="205"/>
      <c r="J319" s="205"/>
      <c r="K319" s="205"/>
      <c r="L319" s="205"/>
      <c r="M319" s="205"/>
      <c r="N319" s="205"/>
      <c r="O319" s="205"/>
      <c r="P319" s="205"/>
      <c r="Q319" s="205"/>
      <c r="R319" s="205"/>
      <c r="AC319" s="190"/>
      <c r="AD319" s="190"/>
      <c r="AE319" s="190"/>
      <c r="AF319" s="185"/>
      <c r="AG319" s="185"/>
      <c r="AH319" s="185"/>
      <c r="AI319" s="185"/>
      <c r="AJ319" s="185"/>
      <c r="AK319" s="185"/>
      <c r="AL319" s="185"/>
      <c r="AM319" s="185"/>
      <c r="AN319" s="185"/>
    </row>
    <row r="320" spans="2:40" x14ac:dyDescent="0.2">
      <c r="B320" s="205"/>
      <c r="C320" s="205"/>
      <c r="D320" s="205"/>
      <c r="E320" s="205"/>
      <c r="F320" s="205"/>
      <c r="G320" s="205"/>
      <c r="H320" s="205"/>
      <c r="I320" s="205"/>
      <c r="J320" s="205"/>
      <c r="K320" s="205"/>
      <c r="L320" s="205"/>
      <c r="M320" s="205"/>
      <c r="N320" s="205"/>
      <c r="O320" s="205"/>
      <c r="P320" s="205"/>
      <c r="Q320" s="205"/>
      <c r="R320" s="205"/>
      <c r="AC320" s="190"/>
      <c r="AD320" s="190"/>
      <c r="AE320" s="190"/>
      <c r="AF320" s="185"/>
      <c r="AG320" s="185"/>
      <c r="AH320" s="185"/>
      <c r="AI320" s="185"/>
      <c r="AJ320" s="185"/>
      <c r="AK320" s="185"/>
      <c r="AL320" s="185"/>
      <c r="AM320" s="185"/>
      <c r="AN320" s="185"/>
    </row>
    <row r="321" spans="2:40" x14ac:dyDescent="0.2">
      <c r="B321" s="205"/>
      <c r="C321" s="205"/>
      <c r="D321" s="205"/>
      <c r="E321" s="205"/>
      <c r="F321" s="205"/>
      <c r="G321" s="205"/>
      <c r="H321" s="205"/>
      <c r="I321" s="205"/>
      <c r="J321" s="205"/>
      <c r="K321" s="205"/>
      <c r="L321" s="205"/>
      <c r="M321" s="205"/>
      <c r="N321" s="205"/>
      <c r="O321" s="205"/>
      <c r="P321" s="205"/>
      <c r="Q321" s="205"/>
      <c r="R321" s="205"/>
      <c r="AC321" s="190"/>
      <c r="AD321" s="190"/>
      <c r="AE321" s="190"/>
      <c r="AF321" s="185"/>
      <c r="AG321" s="185"/>
      <c r="AH321" s="185"/>
      <c r="AI321" s="185"/>
      <c r="AJ321" s="185"/>
      <c r="AK321" s="185"/>
      <c r="AL321" s="185"/>
      <c r="AM321" s="185"/>
      <c r="AN321" s="185"/>
    </row>
    <row r="322" spans="2:40" x14ac:dyDescent="0.2">
      <c r="B322" s="205"/>
      <c r="C322" s="205"/>
      <c r="D322" s="205"/>
      <c r="E322" s="205"/>
      <c r="F322" s="205"/>
      <c r="G322" s="205"/>
      <c r="H322" s="205"/>
      <c r="I322" s="205"/>
      <c r="J322" s="205"/>
      <c r="K322" s="205"/>
      <c r="L322" s="205"/>
      <c r="M322" s="205"/>
      <c r="N322" s="205"/>
      <c r="O322" s="205"/>
      <c r="P322" s="205"/>
      <c r="Q322" s="205"/>
      <c r="R322" s="205"/>
      <c r="AC322" s="190"/>
      <c r="AD322" s="190"/>
      <c r="AE322" s="190"/>
      <c r="AF322" s="185"/>
      <c r="AG322" s="185"/>
      <c r="AH322" s="185"/>
      <c r="AI322" s="185"/>
      <c r="AJ322" s="185"/>
      <c r="AK322" s="185"/>
      <c r="AL322" s="185"/>
      <c r="AM322" s="185"/>
      <c r="AN322" s="185"/>
    </row>
    <row r="323" spans="2:40" x14ac:dyDescent="0.2">
      <c r="B323" s="205"/>
      <c r="C323" s="205"/>
      <c r="D323" s="205"/>
      <c r="E323" s="205"/>
      <c r="F323" s="205"/>
      <c r="G323" s="205"/>
      <c r="H323" s="205"/>
      <c r="I323" s="205"/>
      <c r="J323" s="205"/>
      <c r="K323" s="205"/>
      <c r="L323" s="205"/>
      <c r="M323" s="205"/>
      <c r="N323" s="205"/>
      <c r="O323" s="205"/>
      <c r="P323" s="205"/>
      <c r="Q323" s="205"/>
      <c r="R323" s="205"/>
      <c r="AC323" s="190"/>
      <c r="AD323" s="190"/>
      <c r="AE323" s="190"/>
      <c r="AF323" s="185"/>
      <c r="AG323" s="185"/>
      <c r="AH323" s="185"/>
      <c r="AI323" s="185"/>
      <c r="AJ323" s="185"/>
      <c r="AK323" s="185"/>
      <c r="AL323" s="185"/>
      <c r="AM323" s="185"/>
      <c r="AN323" s="185"/>
    </row>
    <row r="324" spans="2:40" x14ac:dyDescent="0.2">
      <c r="B324" s="205"/>
      <c r="C324" s="205"/>
      <c r="D324" s="205"/>
      <c r="E324" s="205"/>
      <c r="F324" s="205"/>
      <c r="G324" s="205"/>
      <c r="H324" s="205"/>
      <c r="I324" s="205"/>
      <c r="J324" s="205"/>
      <c r="K324" s="205"/>
      <c r="L324" s="205"/>
      <c r="M324" s="205"/>
      <c r="N324" s="205"/>
      <c r="O324" s="205"/>
      <c r="P324" s="205"/>
      <c r="Q324" s="205"/>
      <c r="R324" s="205"/>
      <c r="AC324" s="190"/>
      <c r="AD324" s="190"/>
      <c r="AE324" s="190"/>
      <c r="AF324" s="185"/>
      <c r="AG324" s="185"/>
      <c r="AH324" s="185"/>
      <c r="AI324" s="185"/>
      <c r="AJ324" s="185"/>
      <c r="AK324" s="185"/>
      <c r="AL324" s="185"/>
      <c r="AM324" s="185"/>
      <c r="AN324" s="185"/>
    </row>
    <row r="325" spans="2:40" x14ac:dyDescent="0.2">
      <c r="B325" s="205"/>
      <c r="C325" s="205"/>
      <c r="D325" s="205"/>
      <c r="E325" s="205"/>
      <c r="F325" s="205"/>
      <c r="G325" s="205"/>
      <c r="H325" s="205"/>
      <c r="I325" s="205"/>
      <c r="J325" s="205"/>
      <c r="K325" s="205"/>
      <c r="L325" s="205"/>
      <c r="M325" s="205"/>
      <c r="N325" s="205"/>
      <c r="O325" s="205"/>
      <c r="P325" s="205"/>
      <c r="Q325" s="205"/>
      <c r="R325" s="205"/>
      <c r="AC325" s="190"/>
      <c r="AD325" s="190"/>
      <c r="AE325" s="190"/>
      <c r="AF325" s="185"/>
      <c r="AG325" s="185"/>
      <c r="AH325" s="185"/>
      <c r="AI325" s="185"/>
      <c r="AJ325" s="185"/>
      <c r="AK325" s="185"/>
      <c r="AL325" s="185"/>
      <c r="AM325" s="185"/>
      <c r="AN325" s="185"/>
    </row>
    <row r="326" spans="2:40" x14ac:dyDescent="0.2">
      <c r="B326" s="205"/>
      <c r="C326" s="205"/>
      <c r="D326" s="205"/>
      <c r="E326" s="205"/>
      <c r="F326" s="205"/>
      <c r="G326" s="205"/>
      <c r="H326" s="205"/>
      <c r="I326" s="205"/>
      <c r="J326" s="205"/>
      <c r="K326" s="205"/>
      <c r="L326" s="205"/>
      <c r="M326" s="205"/>
      <c r="N326" s="205"/>
      <c r="O326" s="205"/>
      <c r="P326" s="205"/>
      <c r="Q326" s="205"/>
      <c r="R326" s="205"/>
      <c r="AC326" s="190"/>
      <c r="AD326" s="190"/>
      <c r="AE326" s="190"/>
      <c r="AF326" s="185"/>
      <c r="AG326" s="185"/>
      <c r="AH326" s="185"/>
      <c r="AI326" s="185"/>
      <c r="AJ326" s="185"/>
      <c r="AK326" s="185"/>
      <c r="AL326" s="185"/>
      <c r="AM326" s="185"/>
      <c r="AN326" s="185"/>
    </row>
    <row r="327" spans="2:40" x14ac:dyDescent="0.2">
      <c r="B327" s="205"/>
      <c r="C327" s="205"/>
      <c r="D327" s="205"/>
      <c r="E327" s="205"/>
      <c r="F327" s="205"/>
      <c r="G327" s="205"/>
      <c r="H327" s="205"/>
      <c r="I327" s="205"/>
      <c r="J327" s="205"/>
      <c r="K327" s="205"/>
      <c r="L327" s="205"/>
      <c r="M327" s="205"/>
      <c r="N327" s="205"/>
      <c r="O327" s="205"/>
      <c r="P327" s="205"/>
      <c r="Q327" s="205"/>
      <c r="R327" s="205"/>
      <c r="AC327" s="190"/>
      <c r="AD327" s="190"/>
      <c r="AE327" s="190"/>
      <c r="AF327" s="185"/>
      <c r="AG327" s="185"/>
      <c r="AH327" s="185"/>
      <c r="AI327" s="185"/>
      <c r="AJ327" s="185"/>
      <c r="AK327" s="185"/>
      <c r="AL327" s="185"/>
      <c r="AM327" s="185"/>
      <c r="AN327" s="185"/>
    </row>
    <row r="328" spans="2:40" x14ac:dyDescent="0.2">
      <c r="B328" s="205"/>
      <c r="C328" s="205"/>
      <c r="D328" s="205"/>
      <c r="E328" s="205"/>
      <c r="F328" s="205"/>
      <c r="G328" s="205"/>
      <c r="H328" s="205"/>
      <c r="I328" s="205"/>
      <c r="J328" s="205"/>
      <c r="K328" s="205"/>
      <c r="L328" s="205"/>
      <c r="M328" s="205"/>
      <c r="N328" s="205"/>
      <c r="O328" s="205"/>
      <c r="P328" s="205"/>
      <c r="Q328" s="205"/>
      <c r="R328" s="205"/>
      <c r="AC328" s="190"/>
      <c r="AD328" s="190"/>
      <c r="AE328" s="190"/>
      <c r="AF328" s="185"/>
      <c r="AG328" s="185"/>
      <c r="AH328" s="185"/>
      <c r="AI328" s="185"/>
      <c r="AJ328" s="185"/>
      <c r="AK328" s="185"/>
      <c r="AL328" s="185"/>
      <c r="AM328" s="185"/>
      <c r="AN328" s="185"/>
    </row>
    <row r="329" spans="2:40" x14ac:dyDescent="0.2">
      <c r="B329" s="205"/>
      <c r="C329" s="205"/>
      <c r="D329" s="205"/>
      <c r="E329" s="205"/>
      <c r="F329" s="205"/>
      <c r="G329" s="205"/>
      <c r="H329" s="205"/>
      <c r="I329" s="205"/>
      <c r="J329" s="205"/>
      <c r="K329" s="205"/>
      <c r="L329" s="205"/>
      <c r="M329" s="205"/>
      <c r="N329" s="205"/>
      <c r="O329" s="205"/>
      <c r="P329" s="205"/>
      <c r="Q329" s="205"/>
      <c r="R329" s="205"/>
      <c r="AC329" s="190"/>
      <c r="AD329" s="190"/>
      <c r="AE329" s="190"/>
      <c r="AF329" s="185"/>
      <c r="AG329" s="185"/>
      <c r="AH329" s="185"/>
      <c r="AI329" s="185"/>
      <c r="AJ329" s="185"/>
      <c r="AK329" s="185"/>
      <c r="AL329" s="185"/>
      <c r="AM329" s="185"/>
      <c r="AN329" s="185"/>
    </row>
    <row r="330" spans="2:40" x14ac:dyDescent="0.2">
      <c r="B330" s="205"/>
      <c r="C330" s="205"/>
      <c r="D330" s="205"/>
      <c r="E330" s="205"/>
      <c r="F330" s="205"/>
      <c r="G330" s="205"/>
      <c r="H330" s="205"/>
      <c r="I330" s="205"/>
      <c r="J330" s="205"/>
      <c r="K330" s="205"/>
      <c r="L330" s="205"/>
      <c r="M330" s="205"/>
      <c r="N330" s="205"/>
      <c r="O330" s="205"/>
      <c r="P330" s="205"/>
      <c r="Q330" s="205"/>
      <c r="R330" s="205"/>
      <c r="AC330" s="190"/>
      <c r="AD330" s="190"/>
      <c r="AE330" s="190"/>
      <c r="AF330" s="185"/>
      <c r="AG330" s="185"/>
      <c r="AH330" s="185"/>
      <c r="AI330" s="185"/>
      <c r="AJ330" s="185"/>
      <c r="AK330" s="185"/>
      <c r="AL330" s="185"/>
      <c r="AM330" s="185"/>
      <c r="AN330" s="185"/>
    </row>
    <row r="331" spans="2:40" x14ac:dyDescent="0.2">
      <c r="B331" s="205"/>
      <c r="C331" s="205"/>
      <c r="D331" s="205"/>
      <c r="E331" s="205"/>
      <c r="F331" s="205"/>
      <c r="G331" s="205"/>
      <c r="H331" s="205"/>
      <c r="I331" s="205"/>
      <c r="J331" s="205"/>
      <c r="K331" s="205"/>
      <c r="L331" s="205"/>
      <c r="M331" s="205"/>
      <c r="N331" s="205"/>
      <c r="O331" s="205"/>
      <c r="P331" s="205"/>
      <c r="Q331" s="205"/>
      <c r="R331" s="205"/>
      <c r="AC331" s="190"/>
      <c r="AD331" s="190"/>
      <c r="AE331" s="190"/>
      <c r="AF331" s="185"/>
      <c r="AG331" s="185"/>
      <c r="AH331" s="185"/>
      <c r="AI331" s="185"/>
      <c r="AJ331" s="185"/>
      <c r="AK331" s="185"/>
      <c r="AL331" s="185"/>
      <c r="AM331" s="185"/>
      <c r="AN331" s="185"/>
    </row>
    <row r="332" spans="2:40" x14ac:dyDescent="0.2">
      <c r="B332" s="205"/>
      <c r="C332" s="205"/>
      <c r="D332" s="205"/>
      <c r="E332" s="205"/>
      <c r="F332" s="205"/>
      <c r="G332" s="205"/>
      <c r="H332" s="205"/>
      <c r="I332" s="205"/>
      <c r="J332" s="205"/>
      <c r="K332" s="205"/>
      <c r="L332" s="205"/>
      <c r="M332" s="205"/>
      <c r="N332" s="205"/>
      <c r="O332" s="205"/>
      <c r="P332" s="205"/>
      <c r="Q332" s="205"/>
      <c r="R332" s="205"/>
      <c r="AC332" s="190"/>
      <c r="AD332" s="190"/>
      <c r="AE332" s="190"/>
      <c r="AF332" s="185"/>
      <c r="AG332" s="185"/>
      <c r="AH332" s="185"/>
      <c r="AI332" s="185"/>
      <c r="AJ332" s="185"/>
      <c r="AK332" s="185"/>
      <c r="AL332" s="185"/>
      <c r="AM332" s="185"/>
      <c r="AN332" s="185"/>
    </row>
    <row r="333" spans="2:40" x14ac:dyDescent="0.2">
      <c r="B333" s="205"/>
      <c r="C333" s="205"/>
      <c r="D333" s="205"/>
      <c r="E333" s="205"/>
      <c r="F333" s="205"/>
      <c r="G333" s="205"/>
      <c r="H333" s="205"/>
      <c r="I333" s="205"/>
      <c r="J333" s="205"/>
      <c r="K333" s="205"/>
      <c r="L333" s="205"/>
      <c r="M333" s="205"/>
      <c r="N333" s="205"/>
      <c r="O333" s="205"/>
      <c r="P333" s="205"/>
      <c r="Q333" s="205"/>
      <c r="R333" s="205"/>
      <c r="AC333" s="190"/>
      <c r="AD333" s="190"/>
      <c r="AE333" s="190"/>
      <c r="AF333" s="185"/>
      <c r="AG333" s="185"/>
      <c r="AH333" s="185"/>
      <c r="AI333" s="185"/>
      <c r="AJ333" s="185"/>
      <c r="AK333" s="185"/>
      <c r="AL333" s="185"/>
      <c r="AM333" s="185"/>
      <c r="AN333" s="185"/>
    </row>
    <row r="334" spans="2:40" x14ac:dyDescent="0.2">
      <c r="B334" s="205"/>
      <c r="C334" s="205"/>
      <c r="D334" s="205"/>
      <c r="E334" s="205"/>
      <c r="F334" s="205"/>
      <c r="G334" s="205"/>
      <c r="H334" s="205"/>
      <c r="I334" s="205"/>
      <c r="J334" s="205"/>
      <c r="K334" s="205"/>
      <c r="L334" s="205"/>
      <c r="M334" s="205"/>
      <c r="N334" s="205"/>
      <c r="O334" s="205"/>
      <c r="P334" s="205"/>
      <c r="Q334" s="205"/>
      <c r="R334" s="205"/>
      <c r="AC334" s="190"/>
      <c r="AD334" s="190"/>
      <c r="AE334" s="190"/>
      <c r="AF334" s="185"/>
      <c r="AG334" s="185"/>
      <c r="AH334" s="185"/>
      <c r="AI334" s="185"/>
      <c r="AJ334" s="185"/>
      <c r="AK334" s="185"/>
      <c r="AL334" s="185"/>
      <c r="AM334" s="185"/>
      <c r="AN334" s="185"/>
    </row>
    <row r="335" spans="2:40" x14ac:dyDescent="0.2">
      <c r="B335" s="205"/>
      <c r="C335" s="205"/>
      <c r="D335" s="205"/>
      <c r="E335" s="205"/>
      <c r="F335" s="205"/>
      <c r="G335" s="205"/>
      <c r="H335" s="205"/>
      <c r="I335" s="205"/>
      <c r="J335" s="205"/>
      <c r="K335" s="205"/>
      <c r="L335" s="205"/>
      <c r="M335" s="205"/>
      <c r="N335" s="205"/>
      <c r="O335" s="205"/>
      <c r="P335" s="205"/>
      <c r="Q335" s="205"/>
      <c r="R335" s="205"/>
      <c r="AC335" s="190"/>
      <c r="AD335" s="190"/>
      <c r="AE335" s="190"/>
      <c r="AF335" s="185"/>
      <c r="AG335" s="185"/>
      <c r="AH335" s="185"/>
      <c r="AI335" s="185"/>
      <c r="AJ335" s="185"/>
      <c r="AK335" s="185"/>
      <c r="AL335" s="185"/>
      <c r="AM335" s="185"/>
      <c r="AN335" s="185"/>
    </row>
    <row r="336" spans="2:40" x14ac:dyDescent="0.2">
      <c r="B336" s="205"/>
      <c r="C336" s="205"/>
      <c r="D336" s="205"/>
      <c r="E336" s="205"/>
      <c r="F336" s="205"/>
      <c r="G336" s="205"/>
      <c r="H336" s="205"/>
      <c r="I336" s="205"/>
      <c r="J336" s="205"/>
      <c r="K336" s="205"/>
      <c r="L336" s="205"/>
      <c r="M336" s="205"/>
      <c r="N336" s="205"/>
      <c r="O336" s="205"/>
      <c r="P336" s="205"/>
      <c r="Q336" s="205"/>
      <c r="R336" s="205"/>
      <c r="AC336" s="190"/>
      <c r="AD336" s="190"/>
      <c r="AE336" s="190"/>
      <c r="AF336" s="185"/>
      <c r="AG336" s="185"/>
      <c r="AH336" s="185"/>
      <c r="AI336" s="185"/>
      <c r="AJ336" s="185"/>
      <c r="AK336" s="185"/>
      <c r="AL336" s="185"/>
      <c r="AM336" s="185"/>
      <c r="AN336" s="185"/>
    </row>
    <row r="337" spans="2:40" x14ac:dyDescent="0.2">
      <c r="B337" s="205"/>
      <c r="C337" s="205"/>
      <c r="D337" s="205"/>
      <c r="E337" s="205"/>
      <c r="F337" s="205"/>
      <c r="G337" s="205"/>
      <c r="H337" s="205"/>
      <c r="I337" s="205"/>
      <c r="J337" s="205"/>
      <c r="K337" s="205"/>
      <c r="L337" s="205"/>
      <c r="M337" s="205"/>
      <c r="N337" s="205"/>
      <c r="O337" s="205"/>
      <c r="P337" s="205"/>
      <c r="Q337" s="205"/>
      <c r="R337" s="205"/>
      <c r="AC337" s="190"/>
      <c r="AD337" s="190"/>
      <c r="AE337" s="190"/>
      <c r="AF337" s="185"/>
      <c r="AG337" s="185"/>
      <c r="AH337" s="185"/>
      <c r="AI337" s="185"/>
      <c r="AJ337" s="185"/>
      <c r="AK337" s="185"/>
      <c r="AL337" s="185"/>
      <c r="AM337" s="185"/>
      <c r="AN337" s="185"/>
    </row>
    <row r="338" spans="2:40" x14ac:dyDescent="0.2">
      <c r="B338" s="205"/>
      <c r="C338" s="205"/>
      <c r="D338" s="205"/>
      <c r="E338" s="205"/>
      <c r="F338" s="205"/>
      <c r="G338" s="205"/>
      <c r="H338" s="205"/>
      <c r="I338" s="205"/>
      <c r="J338" s="205"/>
      <c r="K338" s="205"/>
      <c r="L338" s="205"/>
      <c r="M338" s="205"/>
      <c r="N338" s="205"/>
      <c r="O338" s="205"/>
      <c r="P338" s="205"/>
      <c r="Q338" s="205"/>
      <c r="R338" s="205"/>
      <c r="AC338" s="190"/>
      <c r="AD338" s="190"/>
      <c r="AE338" s="190"/>
      <c r="AF338" s="185"/>
      <c r="AG338" s="185"/>
      <c r="AH338" s="185"/>
      <c r="AI338" s="185"/>
      <c r="AJ338" s="185"/>
      <c r="AK338" s="185"/>
      <c r="AL338" s="185"/>
      <c r="AM338" s="185"/>
      <c r="AN338" s="185"/>
    </row>
    <row r="339" spans="2:40" x14ac:dyDescent="0.2">
      <c r="B339" s="205"/>
      <c r="C339" s="205"/>
      <c r="D339" s="205"/>
      <c r="E339" s="205"/>
      <c r="F339" s="205"/>
      <c r="G339" s="205"/>
      <c r="H339" s="205"/>
      <c r="I339" s="205"/>
      <c r="J339" s="205"/>
      <c r="K339" s="205"/>
      <c r="L339" s="205"/>
      <c r="M339" s="205"/>
      <c r="N339" s="205"/>
      <c r="O339" s="205"/>
      <c r="P339" s="205"/>
      <c r="Q339" s="205"/>
      <c r="R339" s="205"/>
      <c r="AC339" s="190"/>
      <c r="AD339" s="190"/>
      <c r="AE339" s="190"/>
      <c r="AF339" s="185"/>
      <c r="AG339" s="185"/>
      <c r="AH339" s="185"/>
      <c r="AI339" s="185"/>
      <c r="AJ339" s="185"/>
      <c r="AK339" s="185"/>
      <c r="AL339" s="185"/>
      <c r="AM339" s="185"/>
      <c r="AN339" s="185"/>
    </row>
    <row r="340" spans="2:40" x14ac:dyDescent="0.2">
      <c r="B340" s="205"/>
      <c r="C340" s="205"/>
      <c r="D340" s="205"/>
      <c r="E340" s="205"/>
      <c r="F340" s="205"/>
      <c r="G340" s="205"/>
      <c r="H340" s="205"/>
      <c r="I340" s="205"/>
      <c r="J340" s="205"/>
      <c r="K340" s="205"/>
      <c r="L340" s="205"/>
      <c r="M340" s="205"/>
      <c r="N340" s="205"/>
      <c r="O340" s="205"/>
      <c r="P340" s="205"/>
      <c r="Q340" s="205"/>
      <c r="R340" s="205"/>
      <c r="AC340" s="190"/>
      <c r="AD340" s="190"/>
      <c r="AE340" s="190"/>
      <c r="AF340" s="185"/>
      <c r="AG340" s="185"/>
      <c r="AH340" s="185"/>
      <c r="AI340" s="185"/>
      <c r="AJ340" s="185"/>
      <c r="AK340" s="185"/>
      <c r="AL340" s="185"/>
      <c r="AM340" s="185"/>
      <c r="AN340" s="185"/>
    </row>
    <row r="341" spans="2:40" x14ac:dyDescent="0.2">
      <c r="B341" s="205"/>
      <c r="C341" s="205"/>
      <c r="D341" s="205"/>
      <c r="E341" s="205"/>
      <c r="F341" s="205"/>
      <c r="G341" s="205"/>
      <c r="H341" s="205"/>
      <c r="I341" s="205"/>
      <c r="J341" s="205"/>
      <c r="K341" s="205"/>
      <c r="L341" s="205"/>
      <c r="M341" s="205"/>
      <c r="N341" s="205"/>
      <c r="O341" s="205"/>
      <c r="P341" s="205"/>
      <c r="Q341" s="205"/>
      <c r="R341" s="205"/>
      <c r="AC341" s="190"/>
      <c r="AD341" s="190"/>
      <c r="AE341" s="190"/>
      <c r="AF341" s="185"/>
      <c r="AG341" s="185"/>
      <c r="AH341" s="185"/>
      <c r="AI341" s="185"/>
      <c r="AJ341" s="185"/>
      <c r="AK341" s="185"/>
      <c r="AL341" s="185"/>
      <c r="AM341" s="185"/>
      <c r="AN341" s="185"/>
    </row>
    <row r="342" spans="2:40" x14ac:dyDescent="0.2">
      <c r="B342" s="205"/>
      <c r="C342" s="205"/>
      <c r="D342" s="205"/>
      <c r="E342" s="205"/>
      <c r="F342" s="205"/>
      <c r="G342" s="205"/>
      <c r="H342" s="205"/>
      <c r="I342" s="205"/>
      <c r="J342" s="205"/>
      <c r="K342" s="205"/>
      <c r="L342" s="205"/>
      <c r="M342" s="205"/>
      <c r="N342" s="205"/>
      <c r="O342" s="205"/>
      <c r="P342" s="205"/>
      <c r="Q342" s="205"/>
      <c r="R342" s="205"/>
      <c r="AC342" s="190"/>
      <c r="AD342" s="190"/>
      <c r="AE342" s="190"/>
      <c r="AF342" s="185"/>
      <c r="AG342" s="185"/>
      <c r="AH342" s="185"/>
      <c r="AI342" s="185"/>
      <c r="AJ342" s="185"/>
      <c r="AK342" s="185"/>
      <c r="AL342" s="185"/>
      <c r="AM342" s="185"/>
      <c r="AN342" s="185"/>
    </row>
    <row r="343" spans="2:40" x14ac:dyDescent="0.2">
      <c r="B343" s="205"/>
      <c r="C343" s="205"/>
      <c r="D343" s="205"/>
      <c r="E343" s="205"/>
      <c r="F343" s="205"/>
      <c r="G343" s="205"/>
      <c r="H343" s="205"/>
      <c r="I343" s="205"/>
      <c r="J343" s="205"/>
      <c r="K343" s="205"/>
      <c r="L343" s="205"/>
      <c r="M343" s="205"/>
      <c r="N343" s="205"/>
      <c r="O343" s="205"/>
      <c r="P343" s="205"/>
      <c r="Q343" s="205"/>
      <c r="R343" s="205"/>
      <c r="AC343" s="190"/>
      <c r="AD343" s="190"/>
      <c r="AE343" s="190"/>
      <c r="AF343" s="185"/>
      <c r="AG343" s="185"/>
      <c r="AH343" s="185"/>
      <c r="AI343" s="185"/>
      <c r="AJ343" s="185"/>
      <c r="AK343" s="185"/>
      <c r="AL343" s="185"/>
      <c r="AM343" s="185"/>
      <c r="AN343" s="185"/>
    </row>
    <row r="344" spans="2:40" x14ac:dyDescent="0.2">
      <c r="B344" s="205"/>
      <c r="C344" s="205"/>
      <c r="D344" s="205"/>
      <c r="E344" s="205"/>
      <c r="F344" s="205"/>
      <c r="G344" s="205"/>
      <c r="H344" s="205"/>
      <c r="I344" s="205"/>
      <c r="J344" s="205"/>
      <c r="K344" s="205"/>
      <c r="L344" s="205"/>
      <c r="M344" s="205"/>
      <c r="N344" s="205"/>
      <c r="O344" s="205"/>
      <c r="P344" s="205"/>
      <c r="Q344" s="205"/>
      <c r="R344" s="205"/>
      <c r="AC344" s="190"/>
      <c r="AD344" s="190"/>
      <c r="AE344" s="190"/>
      <c r="AF344" s="185"/>
      <c r="AG344" s="185"/>
      <c r="AH344" s="185"/>
      <c r="AI344" s="185"/>
      <c r="AJ344" s="185"/>
      <c r="AK344" s="185"/>
      <c r="AL344" s="185"/>
      <c r="AM344" s="185"/>
      <c r="AN344" s="185"/>
    </row>
    <row r="345" spans="2:40" x14ac:dyDescent="0.2">
      <c r="B345" s="205"/>
      <c r="C345" s="205"/>
      <c r="D345" s="205"/>
      <c r="E345" s="205"/>
      <c r="F345" s="205"/>
      <c r="G345" s="205"/>
      <c r="H345" s="205"/>
      <c r="I345" s="205"/>
      <c r="J345" s="205"/>
      <c r="K345" s="205"/>
      <c r="L345" s="205"/>
      <c r="M345" s="205"/>
      <c r="N345" s="205"/>
      <c r="O345" s="205"/>
      <c r="P345" s="205"/>
      <c r="Q345" s="205"/>
      <c r="R345" s="205"/>
      <c r="AC345" s="190"/>
      <c r="AD345" s="190"/>
      <c r="AE345" s="190"/>
      <c r="AF345" s="185"/>
      <c r="AG345" s="185"/>
      <c r="AH345" s="185"/>
      <c r="AI345" s="185"/>
      <c r="AJ345" s="185"/>
      <c r="AK345" s="185"/>
      <c r="AL345" s="185"/>
      <c r="AM345" s="185"/>
      <c r="AN345" s="185"/>
    </row>
    <row r="346" spans="2:40" x14ac:dyDescent="0.2">
      <c r="B346" s="205"/>
      <c r="C346" s="205"/>
      <c r="D346" s="205"/>
      <c r="E346" s="205"/>
      <c r="F346" s="205"/>
      <c r="G346" s="205"/>
      <c r="H346" s="205"/>
      <c r="I346" s="205"/>
      <c r="J346" s="205"/>
      <c r="K346" s="205"/>
      <c r="L346" s="205"/>
      <c r="M346" s="205"/>
      <c r="N346" s="205"/>
      <c r="O346" s="205"/>
      <c r="P346" s="205"/>
      <c r="Q346" s="205"/>
      <c r="R346" s="205"/>
      <c r="AC346" s="190"/>
      <c r="AD346" s="190"/>
      <c r="AE346" s="190"/>
      <c r="AF346" s="185"/>
      <c r="AG346" s="185"/>
      <c r="AH346" s="185"/>
      <c r="AI346" s="185"/>
      <c r="AJ346" s="185"/>
      <c r="AK346" s="185"/>
      <c r="AL346" s="185"/>
      <c r="AM346" s="185"/>
      <c r="AN346" s="185"/>
    </row>
    <row r="347" spans="2:40" x14ac:dyDescent="0.2">
      <c r="B347" s="205"/>
      <c r="C347" s="205"/>
      <c r="D347" s="205"/>
      <c r="E347" s="205"/>
      <c r="F347" s="205"/>
      <c r="G347" s="205"/>
      <c r="H347" s="205"/>
      <c r="I347" s="205"/>
      <c r="J347" s="205"/>
      <c r="K347" s="205"/>
      <c r="L347" s="205"/>
      <c r="M347" s="205"/>
      <c r="N347" s="205"/>
      <c r="O347" s="205"/>
      <c r="P347" s="205"/>
      <c r="Q347" s="205"/>
      <c r="R347" s="205"/>
      <c r="AC347" s="190"/>
      <c r="AD347" s="190"/>
      <c r="AE347" s="190"/>
      <c r="AF347" s="185"/>
      <c r="AG347" s="185"/>
      <c r="AH347" s="185"/>
      <c r="AI347" s="185"/>
      <c r="AJ347" s="185"/>
      <c r="AK347" s="185"/>
      <c r="AL347" s="185"/>
      <c r="AM347" s="185"/>
      <c r="AN347" s="185"/>
    </row>
    <row r="348" spans="2:40" x14ac:dyDescent="0.2">
      <c r="B348" s="205"/>
      <c r="C348" s="205"/>
      <c r="D348" s="205"/>
      <c r="E348" s="205"/>
      <c r="F348" s="205"/>
      <c r="G348" s="205"/>
      <c r="H348" s="205"/>
      <c r="I348" s="205"/>
      <c r="J348" s="205"/>
      <c r="K348" s="205"/>
      <c r="L348" s="205"/>
      <c r="M348" s="205"/>
      <c r="N348" s="205"/>
      <c r="O348" s="205"/>
      <c r="P348" s="205"/>
      <c r="Q348" s="205"/>
      <c r="R348" s="205"/>
      <c r="AC348" s="190"/>
      <c r="AD348" s="190"/>
      <c r="AE348" s="190"/>
      <c r="AF348" s="185"/>
      <c r="AG348" s="185"/>
      <c r="AH348" s="185"/>
      <c r="AI348" s="185"/>
      <c r="AJ348" s="185"/>
      <c r="AK348" s="185"/>
      <c r="AL348" s="185"/>
      <c r="AM348" s="185"/>
      <c r="AN348" s="185"/>
    </row>
    <row r="349" spans="2:40" x14ac:dyDescent="0.2">
      <c r="B349" s="205"/>
      <c r="C349" s="205"/>
      <c r="D349" s="205"/>
      <c r="E349" s="205"/>
      <c r="F349" s="205"/>
      <c r="G349" s="205"/>
      <c r="H349" s="205"/>
      <c r="I349" s="205"/>
      <c r="J349" s="205"/>
      <c r="K349" s="205"/>
      <c r="L349" s="205"/>
      <c r="M349" s="205"/>
      <c r="N349" s="205"/>
      <c r="O349" s="205"/>
      <c r="P349" s="205"/>
      <c r="Q349" s="205"/>
      <c r="R349" s="205"/>
      <c r="AC349" s="190"/>
      <c r="AD349" s="190"/>
      <c r="AE349" s="190"/>
      <c r="AF349" s="185"/>
      <c r="AG349" s="185"/>
      <c r="AH349" s="185"/>
      <c r="AI349" s="185"/>
      <c r="AJ349" s="185"/>
      <c r="AK349" s="185"/>
      <c r="AL349" s="185"/>
      <c r="AM349" s="185"/>
      <c r="AN349" s="185"/>
    </row>
    <row r="350" spans="2:40" x14ac:dyDescent="0.2">
      <c r="B350" s="205"/>
      <c r="C350" s="205"/>
      <c r="D350" s="205"/>
      <c r="E350" s="205"/>
      <c r="F350" s="205"/>
      <c r="G350" s="205"/>
      <c r="H350" s="205"/>
      <c r="I350" s="205"/>
      <c r="J350" s="205"/>
      <c r="K350" s="205"/>
      <c r="L350" s="205"/>
      <c r="M350" s="205"/>
      <c r="N350" s="205"/>
      <c r="O350" s="205"/>
      <c r="P350" s="205"/>
      <c r="Q350" s="205"/>
      <c r="R350" s="205"/>
      <c r="AC350" s="190"/>
      <c r="AD350" s="190"/>
      <c r="AE350" s="190"/>
      <c r="AF350" s="185"/>
      <c r="AG350" s="185"/>
      <c r="AH350" s="185"/>
      <c r="AI350" s="185"/>
      <c r="AJ350" s="185"/>
      <c r="AK350" s="185"/>
      <c r="AL350" s="185"/>
      <c r="AM350" s="185"/>
      <c r="AN350" s="185"/>
    </row>
    <row r="351" spans="2:40" x14ac:dyDescent="0.2">
      <c r="B351" s="205"/>
      <c r="C351" s="205"/>
      <c r="D351" s="205"/>
      <c r="E351" s="205"/>
      <c r="F351" s="205"/>
      <c r="G351" s="205"/>
      <c r="H351" s="205"/>
      <c r="I351" s="205"/>
      <c r="J351" s="205"/>
      <c r="K351" s="205"/>
      <c r="L351" s="205"/>
      <c r="M351" s="205"/>
      <c r="N351" s="205"/>
      <c r="O351" s="205"/>
      <c r="P351" s="205"/>
      <c r="Q351" s="205"/>
      <c r="R351" s="205"/>
      <c r="AC351" s="190"/>
      <c r="AD351" s="190"/>
      <c r="AE351" s="190"/>
      <c r="AF351" s="185"/>
      <c r="AG351" s="185"/>
      <c r="AH351" s="185"/>
      <c r="AI351" s="185"/>
      <c r="AJ351" s="185"/>
      <c r="AK351" s="185"/>
      <c r="AL351" s="185"/>
      <c r="AM351" s="185"/>
      <c r="AN351" s="185"/>
    </row>
    <row r="352" spans="2:40" x14ac:dyDescent="0.2">
      <c r="B352" s="205"/>
      <c r="C352" s="205"/>
      <c r="D352" s="205"/>
      <c r="E352" s="205"/>
      <c r="F352" s="205"/>
      <c r="G352" s="205"/>
      <c r="H352" s="205"/>
      <c r="I352" s="205"/>
      <c r="J352" s="205"/>
      <c r="K352" s="205"/>
      <c r="L352" s="205"/>
      <c r="M352" s="205"/>
      <c r="N352" s="205"/>
      <c r="O352" s="205"/>
      <c r="P352" s="205"/>
      <c r="Q352" s="205"/>
      <c r="R352" s="205"/>
      <c r="AC352" s="190"/>
      <c r="AD352" s="190"/>
      <c r="AE352" s="190"/>
      <c r="AF352" s="185"/>
      <c r="AG352" s="185"/>
      <c r="AH352" s="185"/>
      <c r="AI352" s="185"/>
      <c r="AJ352" s="185"/>
      <c r="AK352" s="185"/>
      <c r="AL352" s="185"/>
      <c r="AM352" s="185"/>
      <c r="AN352" s="185"/>
    </row>
    <row r="353" spans="2:40" x14ac:dyDescent="0.2">
      <c r="B353" s="205"/>
      <c r="C353" s="205"/>
      <c r="D353" s="205"/>
      <c r="E353" s="205"/>
      <c r="F353" s="205"/>
      <c r="G353" s="205"/>
      <c r="H353" s="205"/>
      <c r="I353" s="205"/>
      <c r="J353" s="205"/>
      <c r="K353" s="205"/>
      <c r="L353" s="205"/>
      <c r="M353" s="205"/>
      <c r="N353" s="205"/>
      <c r="O353" s="205"/>
      <c r="P353" s="205"/>
      <c r="Q353" s="205"/>
      <c r="R353" s="205"/>
      <c r="AC353" s="190"/>
      <c r="AD353" s="190"/>
      <c r="AE353" s="190"/>
      <c r="AF353" s="185"/>
      <c r="AG353" s="185"/>
      <c r="AH353" s="185"/>
      <c r="AI353" s="185"/>
      <c r="AJ353" s="185"/>
      <c r="AK353" s="185"/>
      <c r="AL353" s="185"/>
      <c r="AM353" s="185"/>
      <c r="AN353" s="185"/>
    </row>
    <row r="354" spans="2:40" x14ac:dyDescent="0.2">
      <c r="B354" s="205"/>
      <c r="C354" s="205"/>
      <c r="D354" s="205"/>
      <c r="E354" s="205"/>
      <c r="F354" s="205"/>
      <c r="G354" s="205"/>
      <c r="H354" s="205"/>
      <c r="I354" s="205"/>
      <c r="J354" s="205"/>
      <c r="K354" s="205"/>
      <c r="L354" s="205"/>
      <c r="M354" s="205"/>
      <c r="N354" s="205"/>
      <c r="O354" s="205"/>
      <c r="P354" s="205"/>
      <c r="Q354" s="205"/>
      <c r="R354" s="205"/>
      <c r="AC354" s="190"/>
      <c r="AD354" s="190"/>
      <c r="AE354" s="190"/>
      <c r="AF354" s="185"/>
      <c r="AG354" s="185"/>
      <c r="AH354" s="185"/>
      <c r="AI354" s="185"/>
      <c r="AJ354" s="185"/>
      <c r="AK354" s="185"/>
      <c r="AL354" s="185"/>
      <c r="AM354" s="185"/>
      <c r="AN354" s="185"/>
    </row>
    <row r="355" spans="2:40" x14ac:dyDescent="0.2">
      <c r="B355" s="205"/>
      <c r="C355" s="205"/>
      <c r="D355" s="205"/>
      <c r="E355" s="205"/>
      <c r="F355" s="205"/>
      <c r="G355" s="205"/>
      <c r="H355" s="205"/>
      <c r="I355" s="205"/>
      <c r="J355" s="205"/>
      <c r="K355" s="205"/>
      <c r="L355" s="205"/>
      <c r="M355" s="205"/>
      <c r="N355" s="205"/>
      <c r="O355" s="205"/>
      <c r="P355" s="205"/>
      <c r="Q355" s="205"/>
      <c r="R355" s="205"/>
      <c r="AC355" s="190"/>
      <c r="AD355" s="190"/>
      <c r="AE355" s="190"/>
      <c r="AF355" s="185"/>
      <c r="AG355" s="185"/>
      <c r="AH355" s="185"/>
      <c r="AI355" s="185"/>
      <c r="AJ355" s="185"/>
      <c r="AK355" s="185"/>
      <c r="AL355" s="185"/>
      <c r="AM355" s="185"/>
      <c r="AN355" s="185"/>
    </row>
    <row r="356" spans="2:40" x14ac:dyDescent="0.2">
      <c r="B356" s="205"/>
      <c r="C356" s="205"/>
      <c r="D356" s="205"/>
      <c r="E356" s="205"/>
      <c r="F356" s="205"/>
      <c r="G356" s="205"/>
      <c r="H356" s="205"/>
      <c r="I356" s="205"/>
      <c r="J356" s="205"/>
      <c r="K356" s="205"/>
      <c r="L356" s="205"/>
      <c r="M356" s="205"/>
      <c r="N356" s="205"/>
      <c r="O356" s="205"/>
      <c r="P356" s="205"/>
      <c r="Q356" s="205"/>
      <c r="R356" s="205"/>
      <c r="AC356" s="190"/>
      <c r="AD356" s="190"/>
      <c r="AE356" s="190"/>
      <c r="AF356" s="185"/>
      <c r="AG356" s="185"/>
      <c r="AH356" s="185"/>
      <c r="AI356" s="185"/>
      <c r="AJ356" s="185"/>
      <c r="AK356" s="185"/>
      <c r="AL356" s="185"/>
      <c r="AM356" s="185"/>
      <c r="AN356" s="185"/>
    </row>
    <row r="357" spans="2:40" x14ac:dyDescent="0.2">
      <c r="B357" s="205"/>
      <c r="C357" s="205"/>
      <c r="D357" s="205"/>
      <c r="E357" s="205"/>
      <c r="F357" s="205"/>
      <c r="G357" s="205"/>
      <c r="H357" s="205"/>
      <c r="I357" s="205"/>
      <c r="J357" s="205"/>
      <c r="K357" s="205"/>
      <c r="L357" s="205"/>
      <c r="M357" s="205"/>
      <c r="N357" s="205"/>
      <c r="O357" s="205"/>
      <c r="P357" s="205"/>
      <c r="Q357" s="205"/>
      <c r="R357" s="205"/>
      <c r="AC357" s="190"/>
      <c r="AD357" s="190"/>
      <c r="AE357" s="190"/>
      <c r="AF357" s="185"/>
      <c r="AG357" s="185"/>
      <c r="AH357" s="185"/>
      <c r="AI357" s="185"/>
      <c r="AJ357" s="185"/>
      <c r="AK357" s="185"/>
      <c r="AL357" s="185"/>
      <c r="AM357" s="185"/>
      <c r="AN357" s="185"/>
    </row>
    <row r="358" spans="2:40" x14ac:dyDescent="0.2">
      <c r="B358" s="205"/>
      <c r="C358" s="205"/>
      <c r="D358" s="205"/>
      <c r="E358" s="205"/>
      <c r="F358" s="205"/>
      <c r="G358" s="205"/>
      <c r="H358" s="205"/>
      <c r="I358" s="205"/>
      <c r="J358" s="205"/>
      <c r="K358" s="205"/>
      <c r="L358" s="205"/>
      <c r="M358" s="205"/>
      <c r="N358" s="205"/>
      <c r="O358" s="205"/>
      <c r="P358" s="205"/>
      <c r="Q358" s="205"/>
      <c r="R358" s="205"/>
      <c r="AC358" s="190"/>
      <c r="AD358" s="190"/>
      <c r="AE358" s="190"/>
      <c r="AF358" s="185"/>
      <c r="AG358" s="185"/>
      <c r="AH358" s="185"/>
      <c r="AI358" s="185"/>
      <c r="AJ358" s="185"/>
      <c r="AK358" s="185"/>
      <c r="AL358" s="185"/>
      <c r="AM358" s="185"/>
      <c r="AN358" s="185"/>
    </row>
    <row r="359" spans="2:40" x14ac:dyDescent="0.2">
      <c r="B359" s="205"/>
      <c r="C359" s="205"/>
      <c r="D359" s="205"/>
      <c r="E359" s="205"/>
      <c r="F359" s="205"/>
      <c r="G359" s="205"/>
      <c r="H359" s="205"/>
      <c r="I359" s="205"/>
      <c r="J359" s="205"/>
      <c r="K359" s="205"/>
      <c r="L359" s="205"/>
      <c r="M359" s="205"/>
      <c r="N359" s="205"/>
      <c r="O359" s="205"/>
      <c r="P359" s="205"/>
      <c r="Q359" s="205"/>
      <c r="R359" s="205"/>
      <c r="AC359" s="190"/>
      <c r="AD359" s="190"/>
      <c r="AE359" s="190"/>
      <c r="AF359" s="185"/>
      <c r="AG359" s="185"/>
      <c r="AH359" s="185"/>
      <c r="AI359" s="185"/>
      <c r="AJ359" s="185"/>
      <c r="AK359" s="185"/>
      <c r="AL359" s="185"/>
      <c r="AM359" s="185"/>
      <c r="AN359" s="185"/>
    </row>
    <row r="360" spans="2:40" x14ac:dyDescent="0.2">
      <c r="B360" s="205"/>
      <c r="C360" s="205"/>
      <c r="D360" s="205"/>
      <c r="E360" s="205"/>
      <c r="F360" s="205"/>
      <c r="G360" s="205"/>
      <c r="H360" s="205"/>
      <c r="I360" s="205"/>
      <c r="J360" s="205"/>
      <c r="K360" s="205"/>
      <c r="L360" s="205"/>
      <c r="M360" s="205"/>
      <c r="N360" s="205"/>
      <c r="O360" s="205"/>
      <c r="P360" s="205"/>
      <c r="Q360" s="205"/>
      <c r="R360" s="205"/>
      <c r="AC360" s="190"/>
      <c r="AD360" s="190"/>
      <c r="AE360" s="190"/>
      <c r="AF360" s="185"/>
      <c r="AG360" s="185"/>
      <c r="AH360" s="185"/>
      <c r="AI360" s="185"/>
      <c r="AJ360" s="185"/>
      <c r="AK360" s="185"/>
      <c r="AL360" s="185"/>
      <c r="AM360" s="185"/>
      <c r="AN360" s="185"/>
    </row>
    <row r="361" spans="2:40" x14ac:dyDescent="0.2">
      <c r="B361" s="205"/>
      <c r="C361" s="205"/>
      <c r="D361" s="205"/>
      <c r="E361" s="205"/>
      <c r="F361" s="205"/>
      <c r="G361" s="205"/>
      <c r="H361" s="205"/>
      <c r="I361" s="205"/>
      <c r="J361" s="205"/>
      <c r="K361" s="205"/>
      <c r="L361" s="205"/>
      <c r="M361" s="205"/>
      <c r="N361" s="205"/>
      <c r="O361" s="205"/>
      <c r="P361" s="205"/>
      <c r="Q361" s="205"/>
      <c r="R361" s="205"/>
      <c r="AC361" s="190"/>
      <c r="AD361" s="190"/>
      <c r="AE361" s="190"/>
      <c r="AF361" s="185"/>
      <c r="AG361" s="185"/>
      <c r="AH361" s="185"/>
      <c r="AI361" s="185"/>
      <c r="AJ361" s="185"/>
      <c r="AK361" s="185"/>
      <c r="AL361" s="185"/>
      <c r="AM361" s="185"/>
      <c r="AN361" s="185"/>
    </row>
    <row r="362" spans="2:40" x14ac:dyDescent="0.2">
      <c r="B362" s="205"/>
      <c r="C362" s="205"/>
      <c r="D362" s="205"/>
      <c r="E362" s="205"/>
      <c r="F362" s="205"/>
      <c r="G362" s="205"/>
      <c r="H362" s="205"/>
      <c r="I362" s="205"/>
      <c r="J362" s="205"/>
      <c r="K362" s="205"/>
      <c r="L362" s="205"/>
      <c r="M362" s="205"/>
      <c r="N362" s="205"/>
      <c r="O362" s="205"/>
      <c r="P362" s="205"/>
      <c r="Q362" s="205"/>
      <c r="R362" s="205"/>
      <c r="AC362" s="190"/>
      <c r="AD362" s="190"/>
      <c r="AE362" s="190"/>
      <c r="AF362" s="185"/>
      <c r="AG362" s="185"/>
      <c r="AH362" s="185"/>
      <c r="AI362" s="185"/>
      <c r="AJ362" s="185"/>
      <c r="AK362" s="185"/>
      <c r="AL362" s="185"/>
      <c r="AM362" s="185"/>
      <c r="AN362" s="185"/>
    </row>
    <row r="363" spans="2:40" x14ac:dyDescent="0.2">
      <c r="B363" s="205"/>
      <c r="C363" s="205"/>
      <c r="D363" s="205"/>
      <c r="E363" s="205"/>
      <c r="F363" s="205"/>
      <c r="G363" s="205"/>
      <c r="H363" s="205"/>
      <c r="I363" s="205"/>
      <c r="J363" s="205"/>
      <c r="K363" s="205"/>
      <c r="L363" s="205"/>
      <c r="M363" s="205"/>
      <c r="N363" s="205"/>
      <c r="O363" s="205"/>
      <c r="P363" s="205"/>
      <c r="Q363" s="205"/>
      <c r="R363" s="205"/>
      <c r="AC363" s="190"/>
      <c r="AD363" s="190"/>
      <c r="AE363" s="190"/>
      <c r="AF363" s="185"/>
      <c r="AG363" s="185"/>
      <c r="AH363" s="185"/>
      <c r="AI363" s="185"/>
      <c r="AJ363" s="185"/>
      <c r="AK363" s="185"/>
      <c r="AL363" s="185"/>
      <c r="AM363" s="185"/>
      <c r="AN363" s="185"/>
    </row>
    <row r="364" spans="2:40" x14ac:dyDescent="0.2">
      <c r="B364" s="205"/>
      <c r="C364" s="205"/>
      <c r="D364" s="205"/>
      <c r="E364" s="205"/>
      <c r="F364" s="205"/>
      <c r="G364" s="205"/>
      <c r="H364" s="205"/>
      <c r="I364" s="205"/>
      <c r="J364" s="205"/>
      <c r="K364" s="205"/>
      <c r="L364" s="205"/>
      <c r="M364" s="205"/>
      <c r="N364" s="205"/>
      <c r="O364" s="205"/>
      <c r="P364" s="205"/>
      <c r="Q364" s="205"/>
      <c r="R364" s="205"/>
      <c r="AC364" s="190"/>
      <c r="AD364" s="190"/>
      <c r="AE364" s="190"/>
      <c r="AF364" s="185"/>
      <c r="AG364" s="185"/>
      <c r="AH364" s="185"/>
      <c r="AI364" s="185"/>
      <c r="AJ364" s="185"/>
      <c r="AK364" s="185"/>
      <c r="AL364" s="185"/>
      <c r="AM364" s="185"/>
      <c r="AN364" s="185"/>
    </row>
    <row r="365" spans="2:40" x14ac:dyDescent="0.2">
      <c r="B365" s="205"/>
      <c r="C365" s="205"/>
      <c r="D365" s="205"/>
      <c r="E365" s="205"/>
      <c r="F365" s="205"/>
      <c r="G365" s="205"/>
      <c r="H365" s="205"/>
      <c r="I365" s="205"/>
      <c r="J365" s="205"/>
      <c r="K365" s="205"/>
      <c r="L365" s="205"/>
      <c r="M365" s="205"/>
      <c r="N365" s="205"/>
      <c r="O365" s="205"/>
      <c r="P365" s="205"/>
      <c r="Q365" s="205"/>
      <c r="R365" s="205"/>
      <c r="AC365" s="190"/>
      <c r="AD365" s="190"/>
      <c r="AE365" s="190"/>
      <c r="AF365" s="185"/>
      <c r="AG365" s="185"/>
      <c r="AH365" s="185"/>
      <c r="AI365" s="185"/>
      <c r="AJ365" s="185"/>
      <c r="AK365" s="185"/>
      <c r="AL365" s="185"/>
      <c r="AM365" s="185"/>
      <c r="AN365" s="185"/>
    </row>
    <row r="366" spans="2:40" x14ac:dyDescent="0.2">
      <c r="B366" s="205"/>
      <c r="C366" s="205"/>
      <c r="D366" s="205"/>
      <c r="E366" s="205"/>
      <c r="F366" s="205"/>
      <c r="G366" s="205"/>
      <c r="H366" s="205"/>
      <c r="I366" s="205"/>
      <c r="J366" s="205"/>
      <c r="K366" s="205"/>
      <c r="L366" s="205"/>
      <c r="M366" s="205"/>
      <c r="N366" s="205"/>
      <c r="O366" s="205"/>
      <c r="P366" s="205"/>
      <c r="Q366" s="205"/>
      <c r="R366" s="205"/>
      <c r="AC366" s="190"/>
      <c r="AD366" s="190"/>
      <c r="AE366" s="190"/>
      <c r="AF366" s="185"/>
      <c r="AG366" s="185"/>
      <c r="AH366" s="185"/>
      <c r="AI366" s="185"/>
      <c r="AJ366" s="185"/>
      <c r="AK366" s="185"/>
      <c r="AL366" s="185"/>
      <c r="AM366" s="185"/>
      <c r="AN366" s="185"/>
    </row>
    <row r="367" spans="2:40" x14ac:dyDescent="0.2">
      <c r="B367" s="205"/>
      <c r="C367" s="205"/>
      <c r="D367" s="205"/>
      <c r="E367" s="205"/>
      <c r="F367" s="205"/>
      <c r="G367" s="205"/>
      <c r="H367" s="205"/>
      <c r="I367" s="205"/>
      <c r="J367" s="205"/>
      <c r="K367" s="205"/>
      <c r="L367" s="205"/>
      <c r="M367" s="205"/>
      <c r="N367" s="205"/>
      <c r="O367" s="205"/>
      <c r="P367" s="205"/>
      <c r="Q367" s="205"/>
      <c r="R367" s="205"/>
      <c r="AC367" s="190"/>
      <c r="AD367" s="190"/>
      <c r="AE367" s="190"/>
      <c r="AF367" s="185"/>
      <c r="AG367" s="185"/>
      <c r="AH367" s="185"/>
      <c r="AI367" s="185"/>
      <c r="AJ367" s="185"/>
      <c r="AK367" s="185"/>
      <c r="AL367" s="185"/>
      <c r="AM367" s="185"/>
      <c r="AN367" s="185"/>
    </row>
    <row r="368" spans="2:40" x14ac:dyDescent="0.2">
      <c r="B368" s="205"/>
      <c r="C368" s="205"/>
      <c r="D368" s="205"/>
      <c r="E368" s="205"/>
      <c r="F368" s="205"/>
      <c r="G368" s="205"/>
      <c r="H368" s="205"/>
      <c r="I368" s="205"/>
      <c r="J368" s="205"/>
      <c r="K368" s="205"/>
      <c r="L368" s="205"/>
      <c r="M368" s="205"/>
      <c r="N368" s="205"/>
      <c r="O368" s="205"/>
      <c r="P368" s="205"/>
      <c r="Q368" s="205"/>
      <c r="R368" s="205"/>
      <c r="AC368" s="190"/>
      <c r="AD368" s="190"/>
      <c r="AE368" s="190"/>
      <c r="AF368" s="185"/>
      <c r="AG368" s="185"/>
      <c r="AH368" s="185"/>
      <c r="AI368" s="185"/>
      <c r="AJ368" s="185"/>
      <c r="AK368" s="185"/>
      <c r="AL368" s="185"/>
      <c r="AM368" s="185"/>
      <c r="AN368" s="185"/>
    </row>
    <row r="369" spans="2:40" x14ac:dyDescent="0.2">
      <c r="B369" s="205"/>
      <c r="C369" s="205"/>
      <c r="D369" s="205"/>
      <c r="E369" s="205"/>
      <c r="F369" s="205"/>
      <c r="G369" s="205"/>
      <c r="H369" s="205"/>
      <c r="I369" s="205"/>
      <c r="J369" s="205"/>
      <c r="K369" s="205"/>
      <c r="L369" s="205"/>
      <c r="M369" s="205"/>
      <c r="N369" s="205"/>
      <c r="O369" s="205"/>
      <c r="P369" s="205"/>
      <c r="Q369" s="205"/>
      <c r="R369" s="205"/>
      <c r="AC369" s="190"/>
      <c r="AD369" s="190"/>
      <c r="AE369" s="190"/>
      <c r="AF369" s="185"/>
      <c r="AG369" s="185"/>
      <c r="AH369" s="185"/>
      <c r="AI369" s="185"/>
      <c r="AJ369" s="185"/>
      <c r="AK369" s="185"/>
      <c r="AL369" s="185"/>
      <c r="AM369" s="185"/>
      <c r="AN369" s="185"/>
    </row>
    <row r="370" spans="2:40" x14ac:dyDescent="0.2">
      <c r="B370" s="205"/>
      <c r="C370" s="205"/>
      <c r="D370" s="205"/>
      <c r="E370" s="205"/>
      <c r="F370" s="205"/>
      <c r="G370" s="205"/>
      <c r="H370" s="205"/>
      <c r="I370" s="205"/>
      <c r="J370" s="205"/>
      <c r="K370" s="205"/>
      <c r="L370" s="205"/>
      <c r="M370" s="205"/>
      <c r="N370" s="205"/>
      <c r="O370" s="205"/>
      <c r="P370" s="205"/>
      <c r="Q370" s="205"/>
      <c r="R370" s="205"/>
      <c r="AC370" s="190"/>
      <c r="AD370" s="190"/>
      <c r="AE370" s="190"/>
      <c r="AF370" s="185"/>
      <c r="AG370" s="185"/>
      <c r="AH370" s="185"/>
      <c r="AI370" s="185"/>
      <c r="AJ370" s="185"/>
      <c r="AK370" s="185"/>
      <c r="AL370" s="185"/>
      <c r="AM370" s="185"/>
      <c r="AN370" s="185"/>
    </row>
    <row r="371" spans="2:40" x14ac:dyDescent="0.2">
      <c r="B371" s="205"/>
      <c r="C371" s="205"/>
      <c r="D371" s="205"/>
      <c r="E371" s="205"/>
      <c r="F371" s="205"/>
      <c r="G371" s="205"/>
      <c r="H371" s="205"/>
      <c r="I371" s="205"/>
      <c r="J371" s="205"/>
      <c r="K371" s="205"/>
      <c r="L371" s="205"/>
      <c r="M371" s="205"/>
      <c r="N371" s="205"/>
      <c r="O371" s="205"/>
      <c r="P371" s="205"/>
      <c r="Q371" s="205"/>
      <c r="R371" s="205"/>
      <c r="AC371" s="190"/>
      <c r="AD371" s="190"/>
      <c r="AE371" s="190"/>
      <c r="AF371" s="185"/>
      <c r="AG371" s="185"/>
      <c r="AH371" s="185"/>
      <c r="AI371" s="185"/>
      <c r="AJ371" s="185"/>
      <c r="AK371" s="185"/>
      <c r="AL371" s="185"/>
      <c r="AM371" s="185"/>
      <c r="AN371" s="185"/>
    </row>
    <row r="372" spans="2:40" x14ac:dyDescent="0.2">
      <c r="B372" s="205"/>
      <c r="C372" s="205"/>
      <c r="D372" s="205"/>
      <c r="E372" s="205"/>
      <c r="F372" s="205"/>
      <c r="G372" s="205"/>
      <c r="H372" s="205"/>
      <c r="I372" s="205"/>
      <c r="J372" s="205"/>
      <c r="K372" s="205"/>
      <c r="L372" s="205"/>
      <c r="M372" s="205"/>
      <c r="N372" s="205"/>
      <c r="O372" s="205"/>
      <c r="P372" s="205"/>
      <c r="Q372" s="205"/>
      <c r="R372" s="205"/>
      <c r="AC372" s="190"/>
      <c r="AD372" s="190"/>
      <c r="AE372" s="190"/>
      <c r="AF372" s="185"/>
      <c r="AG372" s="185"/>
      <c r="AH372" s="185"/>
      <c r="AI372" s="185"/>
      <c r="AJ372" s="185"/>
      <c r="AK372" s="185"/>
      <c r="AL372" s="185"/>
      <c r="AM372" s="185"/>
      <c r="AN372" s="185"/>
    </row>
    <row r="373" spans="2:40" x14ac:dyDescent="0.2">
      <c r="B373" s="205"/>
      <c r="C373" s="205"/>
      <c r="D373" s="205"/>
      <c r="E373" s="205"/>
      <c r="F373" s="205"/>
      <c r="G373" s="205"/>
      <c r="H373" s="205"/>
      <c r="I373" s="205"/>
      <c r="J373" s="205"/>
      <c r="K373" s="205"/>
      <c r="L373" s="205"/>
      <c r="M373" s="205"/>
      <c r="N373" s="205"/>
      <c r="O373" s="205"/>
      <c r="P373" s="205"/>
      <c r="Q373" s="205"/>
      <c r="R373" s="205"/>
      <c r="AC373" s="190"/>
      <c r="AD373" s="190"/>
      <c r="AE373" s="190"/>
      <c r="AF373" s="185"/>
      <c r="AG373" s="185"/>
      <c r="AH373" s="185"/>
      <c r="AI373" s="185"/>
      <c r="AJ373" s="185"/>
      <c r="AK373" s="185"/>
      <c r="AL373" s="185"/>
      <c r="AM373" s="185"/>
      <c r="AN373" s="185"/>
    </row>
    <row r="374" spans="2:40" x14ac:dyDescent="0.2">
      <c r="B374" s="205"/>
      <c r="C374" s="205"/>
      <c r="D374" s="205"/>
      <c r="E374" s="205"/>
      <c r="F374" s="205"/>
      <c r="G374" s="205"/>
      <c r="H374" s="205"/>
      <c r="I374" s="205"/>
      <c r="J374" s="205"/>
      <c r="K374" s="205"/>
      <c r="L374" s="205"/>
      <c r="M374" s="205"/>
      <c r="N374" s="205"/>
      <c r="O374" s="205"/>
      <c r="P374" s="205"/>
      <c r="Q374" s="205"/>
      <c r="R374" s="205"/>
      <c r="AC374" s="190"/>
      <c r="AD374" s="190"/>
      <c r="AE374" s="190"/>
      <c r="AF374" s="185"/>
      <c r="AG374" s="185"/>
      <c r="AH374" s="185"/>
      <c r="AI374" s="185"/>
      <c r="AJ374" s="185"/>
      <c r="AK374" s="185"/>
      <c r="AL374" s="185"/>
      <c r="AM374" s="185"/>
      <c r="AN374" s="185"/>
    </row>
    <row r="375" spans="2:40" x14ac:dyDescent="0.2">
      <c r="B375" s="205"/>
      <c r="C375" s="205"/>
      <c r="D375" s="205"/>
      <c r="E375" s="205"/>
      <c r="F375" s="205"/>
      <c r="G375" s="205"/>
      <c r="H375" s="205"/>
      <c r="I375" s="205"/>
      <c r="J375" s="205"/>
      <c r="K375" s="205"/>
      <c r="L375" s="205"/>
      <c r="M375" s="205"/>
      <c r="N375" s="205"/>
      <c r="O375" s="205"/>
      <c r="P375" s="205"/>
      <c r="Q375" s="205"/>
      <c r="R375" s="205"/>
      <c r="AC375" s="190"/>
      <c r="AD375" s="190"/>
      <c r="AE375" s="190"/>
      <c r="AF375" s="185"/>
      <c r="AG375" s="185"/>
      <c r="AH375" s="185"/>
      <c r="AI375" s="185"/>
      <c r="AJ375" s="185"/>
      <c r="AK375" s="185"/>
      <c r="AL375" s="185"/>
      <c r="AM375" s="185"/>
      <c r="AN375" s="185"/>
    </row>
    <row r="376" spans="2:40" x14ac:dyDescent="0.2">
      <c r="B376" s="205"/>
      <c r="C376" s="205"/>
      <c r="D376" s="205"/>
      <c r="E376" s="205"/>
      <c r="F376" s="205"/>
      <c r="G376" s="205"/>
      <c r="H376" s="205"/>
      <c r="I376" s="205"/>
      <c r="J376" s="205"/>
      <c r="K376" s="205"/>
      <c r="L376" s="205"/>
      <c r="M376" s="205"/>
      <c r="N376" s="205"/>
      <c r="O376" s="205"/>
      <c r="P376" s="205"/>
      <c r="Q376" s="205"/>
      <c r="R376" s="205"/>
      <c r="AC376" s="190"/>
      <c r="AD376" s="190"/>
      <c r="AE376" s="190"/>
      <c r="AF376" s="185"/>
      <c r="AG376" s="185"/>
      <c r="AH376" s="185"/>
      <c r="AI376" s="185"/>
      <c r="AJ376" s="185"/>
      <c r="AK376" s="185"/>
      <c r="AL376" s="185"/>
      <c r="AM376" s="185"/>
      <c r="AN376" s="185"/>
    </row>
    <row r="377" spans="2:40" x14ac:dyDescent="0.2">
      <c r="B377" s="205"/>
      <c r="C377" s="205"/>
      <c r="D377" s="205"/>
      <c r="E377" s="205"/>
      <c r="F377" s="205"/>
      <c r="G377" s="205"/>
      <c r="H377" s="205"/>
      <c r="I377" s="205"/>
      <c r="J377" s="205"/>
      <c r="K377" s="205"/>
      <c r="L377" s="205"/>
      <c r="M377" s="205"/>
      <c r="N377" s="205"/>
      <c r="O377" s="205"/>
      <c r="P377" s="205"/>
      <c r="Q377" s="205"/>
      <c r="R377" s="205"/>
      <c r="AC377" s="190"/>
      <c r="AD377" s="190"/>
      <c r="AE377" s="190"/>
      <c r="AF377" s="185"/>
      <c r="AG377" s="185"/>
      <c r="AH377" s="185"/>
      <c r="AI377" s="185"/>
      <c r="AJ377" s="185"/>
      <c r="AK377" s="185"/>
      <c r="AL377" s="185"/>
      <c r="AM377" s="185"/>
      <c r="AN377" s="185"/>
    </row>
    <row r="378" spans="2:40" x14ac:dyDescent="0.2">
      <c r="B378" s="205"/>
      <c r="C378" s="205"/>
      <c r="D378" s="205"/>
      <c r="E378" s="205"/>
      <c r="F378" s="205"/>
      <c r="G378" s="205"/>
      <c r="H378" s="205"/>
      <c r="I378" s="205"/>
      <c r="J378" s="205"/>
      <c r="K378" s="205"/>
      <c r="L378" s="205"/>
      <c r="M378" s="205"/>
      <c r="N378" s="205"/>
      <c r="O378" s="205"/>
      <c r="P378" s="205"/>
      <c r="Q378" s="205"/>
      <c r="R378" s="205"/>
      <c r="AC378" s="190"/>
      <c r="AD378" s="190"/>
      <c r="AE378" s="190"/>
      <c r="AF378" s="185"/>
      <c r="AG378" s="185"/>
      <c r="AH378" s="185"/>
      <c r="AI378" s="185"/>
      <c r="AJ378" s="185"/>
      <c r="AK378" s="185"/>
      <c r="AL378" s="185"/>
      <c r="AM378" s="185"/>
      <c r="AN378" s="185"/>
    </row>
    <row r="379" spans="2:40" x14ac:dyDescent="0.2">
      <c r="B379" s="205"/>
      <c r="C379" s="205"/>
      <c r="D379" s="205"/>
      <c r="E379" s="205"/>
      <c r="F379" s="205"/>
      <c r="G379" s="205"/>
      <c r="H379" s="205"/>
      <c r="I379" s="205"/>
      <c r="J379" s="205"/>
      <c r="K379" s="205"/>
      <c r="L379" s="205"/>
      <c r="M379" s="205"/>
      <c r="N379" s="205"/>
      <c r="O379" s="205"/>
      <c r="P379" s="205"/>
      <c r="Q379" s="205"/>
      <c r="R379" s="205"/>
      <c r="AC379" s="190"/>
      <c r="AD379" s="190"/>
      <c r="AE379" s="190"/>
      <c r="AF379" s="185"/>
      <c r="AG379" s="185"/>
      <c r="AH379" s="185"/>
      <c r="AI379" s="185"/>
      <c r="AJ379" s="185"/>
      <c r="AK379" s="185"/>
      <c r="AL379" s="185"/>
      <c r="AM379" s="185"/>
      <c r="AN379" s="185"/>
    </row>
    <row r="380" spans="2:40" x14ac:dyDescent="0.2">
      <c r="B380" s="205"/>
      <c r="C380" s="205"/>
      <c r="D380" s="205"/>
      <c r="E380" s="205"/>
      <c r="F380" s="205"/>
      <c r="G380" s="205"/>
      <c r="H380" s="205"/>
      <c r="I380" s="205"/>
      <c r="J380" s="205"/>
      <c r="K380" s="205"/>
      <c r="L380" s="205"/>
      <c r="M380" s="205"/>
      <c r="N380" s="205"/>
      <c r="O380" s="205"/>
      <c r="P380" s="205"/>
      <c r="Q380" s="205"/>
      <c r="R380" s="205"/>
      <c r="AC380" s="190"/>
      <c r="AD380" s="190"/>
      <c r="AE380" s="190"/>
      <c r="AF380" s="185"/>
      <c r="AG380" s="185"/>
      <c r="AH380" s="185"/>
      <c r="AI380" s="185"/>
      <c r="AJ380" s="185"/>
      <c r="AK380" s="185"/>
      <c r="AL380" s="185"/>
      <c r="AM380" s="185"/>
      <c r="AN380" s="185"/>
    </row>
    <row r="381" spans="2:40" x14ac:dyDescent="0.2">
      <c r="B381" s="205"/>
      <c r="C381" s="205"/>
      <c r="D381" s="205"/>
      <c r="E381" s="205"/>
      <c r="F381" s="205"/>
      <c r="G381" s="205"/>
      <c r="H381" s="205"/>
      <c r="I381" s="205"/>
      <c r="J381" s="205"/>
      <c r="K381" s="205"/>
      <c r="L381" s="205"/>
      <c r="M381" s="205"/>
      <c r="N381" s="205"/>
      <c r="O381" s="205"/>
      <c r="P381" s="205"/>
      <c r="Q381" s="205"/>
      <c r="R381" s="205"/>
      <c r="AC381" s="190"/>
      <c r="AD381" s="190"/>
      <c r="AE381" s="190"/>
      <c r="AF381" s="185"/>
      <c r="AG381" s="185"/>
      <c r="AH381" s="185"/>
      <c r="AI381" s="185"/>
      <c r="AJ381" s="185"/>
      <c r="AK381" s="185"/>
      <c r="AL381" s="185"/>
      <c r="AM381" s="185"/>
      <c r="AN381" s="185"/>
    </row>
    <row r="382" spans="2:40" x14ac:dyDescent="0.2">
      <c r="B382" s="205"/>
      <c r="C382" s="205"/>
      <c r="D382" s="205"/>
      <c r="E382" s="205"/>
      <c r="F382" s="205"/>
      <c r="G382" s="205"/>
      <c r="H382" s="205"/>
      <c r="I382" s="205"/>
      <c r="J382" s="205"/>
      <c r="K382" s="205"/>
      <c r="L382" s="205"/>
      <c r="M382" s="205"/>
      <c r="N382" s="205"/>
      <c r="O382" s="205"/>
      <c r="P382" s="205"/>
      <c r="Q382" s="205"/>
      <c r="R382" s="205"/>
      <c r="AC382" s="190"/>
      <c r="AD382" s="190"/>
      <c r="AE382" s="190"/>
      <c r="AF382" s="185"/>
      <c r="AG382" s="185"/>
      <c r="AH382" s="185"/>
      <c r="AI382" s="185"/>
      <c r="AJ382" s="185"/>
      <c r="AK382" s="185"/>
      <c r="AL382" s="185"/>
      <c r="AM382" s="185"/>
      <c r="AN382" s="185"/>
    </row>
    <row r="383" spans="2:40" x14ac:dyDescent="0.2">
      <c r="B383" s="205"/>
      <c r="C383" s="205"/>
      <c r="D383" s="205"/>
      <c r="E383" s="205"/>
      <c r="F383" s="205"/>
      <c r="G383" s="205"/>
      <c r="H383" s="205"/>
      <c r="I383" s="205"/>
      <c r="J383" s="205"/>
      <c r="K383" s="205"/>
      <c r="L383" s="205"/>
      <c r="M383" s="205"/>
      <c r="N383" s="205"/>
      <c r="O383" s="205"/>
      <c r="P383" s="205"/>
      <c r="Q383" s="205"/>
      <c r="R383" s="205"/>
      <c r="AC383" s="190"/>
      <c r="AD383" s="190"/>
      <c r="AE383" s="190"/>
      <c r="AF383" s="185"/>
      <c r="AG383" s="185"/>
      <c r="AH383" s="185"/>
      <c r="AI383" s="185"/>
      <c r="AJ383" s="185"/>
      <c r="AK383" s="185"/>
      <c r="AL383" s="185"/>
      <c r="AM383" s="185"/>
      <c r="AN383" s="185"/>
    </row>
    <row r="384" spans="2:40" x14ac:dyDescent="0.2">
      <c r="B384" s="205"/>
      <c r="C384" s="205"/>
      <c r="D384" s="205"/>
      <c r="E384" s="205"/>
      <c r="F384" s="205"/>
      <c r="G384" s="205"/>
      <c r="H384" s="205"/>
      <c r="I384" s="205"/>
      <c r="J384" s="205"/>
      <c r="K384" s="205"/>
      <c r="L384" s="205"/>
      <c r="M384" s="205"/>
      <c r="N384" s="205"/>
      <c r="O384" s="205"/>
      <c r="P384" s="205"/>
      <c r="Q384" s="205"/>
      <c r="R384" s="205"/>
      <c r="AC384" s="190"/>
      <c r="AD384" s="190"/>
      <c r="AE384" s="190"/>
      <c r="AF384" s="185"/>
      <c r="AG384" s="185"/>
      <c r="AH384" s="185"/>
      <c r="AI384" s="185"/>
      <c r="AJ384" s="185"/>
      <c r="AK384" s="185"/>
      <c r="AL384" s="185"/>
      <c r="AM384" s="185"/>
      <c r="AN384" s="185"/>
    </row>
    <row r="385" spans="2:40" x14ac:dyDescent="0.2">
      <c r="B385" s="205"/>
      <c r="C385" s="205"/>
      <c r="D385" s="205"/>
      <c r="E385" s="205"/>
      <c r="F385" s="205"/>
      <c r="G385" s="205"/>
      <c r="H385" s="205"/>
      <c r="I385" s="205"/>
      <c r="J385" s="205"/>
      <c r="K385" s="205"/>
      <c r="L385" s="205"/>
      <c r="M385" s="205"/>
      <c r="N385" s="205"/>
      <c r="O385" s="205"/>
      <c r="P385" s="205"/>
      <c r="Q385" s="205"/>
      <c r="R385" s="205"/>
      <c r="AC385" s="190"/>
      <c r="AD385" s="190"/>
      <c r="AE385" s="190"/>
      <c r="AF385" s="185"/>
      <c r="AG385" s="185"/>
      <c r="AH385" s="185"/>
      <c r="AI385" s="185"/>
      <c r="AJ385" s="185"/>
      <c r="AK385" s="185"/>
      <c r="AL385" s="185"/>
      <c r="AM385" s="185"/>
      <c r="AN385" s="185"/>
    </row>
    <row r="386" spans="2:40" x14ac:dyDescent="0.2">
      <c r="B386" s="205"/>
      <c r="C386" s="205"/>
      <c r="D386" s="205"/>
      <c r="E386" s="205"/>
      <c r="F386" s="205"/>
      <c r="G386" s="205"/>
      <c r="H386" s="205"/>
      <c r="I386" s="205"/>
      <c r="J386" s="205"/>
      <c r="K386" s="205"/>
      <c r="L386" s="205"/>
      <c r="M386" s="205"/>
      <c r="N386" s="205"/>
      <c r="O386" s="205"/>
      <c r="P386" s="205"/>
      <c r="Q386" s="205"/>
      <c r="R386" s="205"/>
      <c r="AC386" s="190"/>
      <c r="AD386" s="190"/>
      <c r="AE386" s="190"/>
      <c r="AF386" s="185"/>
      <c r="AG386" s="185"/>
      <c r="AH386" s="185"/>
      <c r="AI386" s="185"/>
      <c r="AJ386" s="185"/>
      <c r="AK386" s="185"/>
      <c r="AL386" s="185"/>
      <c r="AM386" s="185"/>
      <c r="AN386" s="185"/>
    </row>
    <row r="387" spans="2:40" x14ac:dyDescent="0.2">
      <c r="B387" s="205"/>
      <c r="C387" s="205"/>
      <c r="D387" s="205"/>
      <c r="E387" s="205"/>
      <c r="F387" s="205"/>
      <c r="G387" s="205"/>
      <c r="H387" s="205"/>
      <c r="I387" s="205"/>
      <c r="J387" s="205"/>
      <c r="K387" s="205"/>
      <c r="L387" s="205"/>
      <c r="M387" s="205"/>
      <c r="N387" s="205"/>
      <c r="O387" s="205"/>
      <c r="P387" s="205"/>
      <c r="Q387" s="205"/>
      <c r="R387" s="205"/>
      <c r="AC387" s="190"/>
      <c r="AD387" s="190"/>
      <c r="AE387" s="190"/>
      <c r="AF387" s="185"/>
      <c r="AG387" s="185"/>
      <c r="AH387" s="185"/>
      <c r="AI387" s="185"/>
      <c r="AJ387" s="185"/>
      <c r="AK387" s="185"/>
      <c r="AL387" s="185"/>
      <c r="AM387" s="185"/>
      <c r="AN387" s="185"/>
    </row>
    <row r="388" spans="2:40" x14ac:dyDescent="0.2">
      <c r="B388" s="205"/>
      <c r="C388" s="205"/>
      <c r="D388" s="205"/>
      <c r="E388" s="205"/>
      <c r="F388" s="205"/>
      <c r="G388" s="205"/>
      <c r="H388" s="205"/>
      <c r="I388" s="205"/>
      <c r="J388" s="205"/>
      <c r="K388" s="205"/>
      <c r="L388" s="205"/>
      <c r="M388" s="205"/>
      <c r="N388" s="205"/>
      <c r="O388" s="205"/>
      <c r="P388" s="205"/>
      <c r="Q388" s="205"/>
      <c r="R388" s="205"/>
      <c r="AC388" s="190"/>
      <c r="AD388" s="190"/>
      <c r="AE388" s="190"/>
      <c r="AF388" s="185"/>
      <c r="AG388" s="185"/>
      <c r="AH388" s="185"/>
      <c r="AI388" s="185"/>
      <c r="AJ388" s="185"/>
      <c r="AK388" s="185"/>
      <c r="AL388" s="185"/>
      <c r="AM388" s="185"/>
      <c r="AN388" s="185"/>
    </row>
    <row r="389" spans="2:40" x14ac:dyDescent="0.2">
      <c r="B389" s="205"/>
      <c r="C389" s="205"/>
      <c r="D389" s="205"/>
      <c r="E389" s="205"/>
      <c r="F389" s="205"/>
      <c r="G389" s="205"/>
      <c r="H389" s="205"/>
      <c r="I389" s="205"/>
      <c r="J389" s="205"/>
      <c r="K389" s="205"/>
      <c r="L389" s="205"/>
      <c r="M389" s="205"/>
      <c r="N389" s="205"/>
      <c r="O389" s="205"/>
      <c r="P389" s="205"/>
      <c r="Q389" s="205"/>
      <c r="R389" s="205"/>
      <c r="AC389" s="190"/>
      <c r="AD389" s="190"/>
      <c r="AE389" s="190"/>
      <c r="AF389" s="185"/>
      <c r="AG389" s="185"/>
      <c r="AH389" s="185"/>
      <c r="AI389" s="185"/>
      <c r="AJ389" s="185"/>
      <c r="AK389" s="185"/>
      <c r="AL389" s="185"/>
      <c r="AM389" s="185"/>
      <c r="AN389" s="185"/>
    </row>
    <row r="390" spans="2:40" x14ac:dyDescent="0.2">
      <c r="B390" s="205"/>
      <c r="C390" s="205"/>
      <c r="D390" s="205"/>
      <c r="E390" s="205"/>
      <c r="F390" s="205"/>
      <c r="G390" s="205"/>
      <c r="H390" s="205"/>
      <c r="I390" s="205"/>
      <c r="J390" s="205"/>
      <c r="K390" s="205"/>
      <c r="L390" s="205"/>
      <c r="M390" s="205"/>
      <c r="N390" s="205"/>
      <c r="O390" s="205"/>
      <c r="P390" s="205"/>
      <c r="Q390" s="205"/>
      <c r="R390" s="205"/>
      <c r="AC390" s="190"/>
      <c r="AD390" s="190"/>
      <c r="AE390" s="190"/>
      <c r="AF390" s="185"/>
      <c r="AG390" s="185"/>
      <c r="AH390" s="185"/>
      <c r="AI390" s="185"/>
      <c r="AJ390" s="185"/>
      <c r="AK390" s="185"/>
      <c r="AL390" s="185"/>
      <c r="AM390" s="185"/>
      <c r="AN390" s="185"/>
    </row>
    <row r="391" spans="2:40" x14ac:dyDescent="0.2">
      <c r="B391" s="205"/>
      <c r="C391" s="205"/>
      <c r="D391" s="205"/>
      <c r="E391" s="205"/>
      <c r="F391" s="205"/>
      <c r="G391" s="205"/>
      <c r="H391" s="205"/>
      <c r="I391" s="205"/>
      <c r="J391" s="205"/>
      <c r="K391" s="205"/>
      <c r="L391" s="205"/>
      <c r="M391" s="205"/>
      <c r="N391" s="205"/>
      <c r="O391" s="205"/>
      <c r="P391" s="205"/>
      <c r="Q391" s="205"/>
      <c r="R391" s="205"/>
      <c r="AC391" s="190"/>
      <c r="AD391" s="190"/>
      <c r="AE391" s="190"/>
      <c r="AF391" s="185"/>
      <c r="AG391" s="185"/>
      <c r="AH391" s="185"/>
      <c r="AI391" s="185"/>
      <c r="AJ391" s="185"/>
      <c r="AK391" s="185"/>
      <c r="AL391" s="185"/>
      <c r="AM391" s="185"/>
      <c r="AN391" s="185"/>
    </row>
    <row r="392" spans="2:40" x14ac:dyDescent="0.2">
      <c r="B392" s="205"/>
      <c r="C392" s="205"/>
      <c r="D392" s="205"/>
      <c r="E392" s="205"/>
      <c r="F392" s="205"/>
      <c r="G392" s="205"/>
      <c r="H392" s="205"/>
      <c r="I392" s="205"/>
      <c r="J392" s="205"/>
      <c r="K392" s="205"/>
      <c r="L392" s="205"/>
      <c r="M392" s="205"/>
      <c r="N392" s="205"/>
      <c r="O392" s="205"/>
      <c r="P392" s="205"/>
      <c r="Q392" s="205"/>
      <c r="R392" s="205"/>
      <c r="AC392" s="190"/>
      <c r="AD392" s="190"/>
      <c r="AE392" s="190"/>
      <c r="AF392" s="185"/>
      <c r="AG392" s="185"/>
      <c r="AH392" s="185"/>
      <c r="AI392" s="185"/>
      <c r="AJ392" s="185"/>
      <c r="AK392" s="185"/>
      <c r="AL392" s="185"/>
      <c r="AM392" s="185"/>
      <c r="AN392" s="185"/>
    </row>
    <row r="393" spans="2:40" x14ac:dyDescent="0.2">
      <c r="B393" s="205"/>
      <c r="C393" s="205"/>
      <c r="D393" s="205"/>
      <c r="E393" s="205"/>
      <c r="F393" s="205"/>
      <c r="G393" s="205"/>
      <c r="H393" s="205"/>
      <c r="I393" s="205"/>
      <c r="J393" s="205"/>
      <c r="K393" s="205"/>
      <c r="L393" s="205"/>
      <c r="M393" s="205"/>
      <c r="N393" s="205"/>
      <c r="O393" s="205"/>
      <c r="P393" s="205"/>
      <c r="Q393" s="205"/>
      <c r="R393" s="205"/>
      <c r="AC393" s="190"/>
      <c r="AD393" s="190"/>
      <c r="AE393" s="190"/>
      <c r="AF393" s="185"/>
      <c r="AG393" s="185"/>
      <c r="AH393" s="185"/>
      <c r="AI393" s="185"/>
      <c r="AJ393" s="185"/>
      <c r="AK393" s="185"/>
      <c r="AL393" s="185"/>
      <c r="AM393" s="185"/>
      <c r="AN393" s="185"/>
    </row>
    <row r="394" spans="2:40" x14ac:dyDescent="0.2">
      <c r="B394" s="205"/>
      <c r="C394" s="205"/>
      <c r="D394" s="205"/>
      <c r="E394" s="205"/>
      <c r="F394" s="205"/>
      <c r="G394" s="205"/>
      <c r="H394" s="205"/>
      <c r="I394" s="205"/>
      <c r="J394" s="205"/>
      <c r="K394" s="205"/>
      <c r="L394" s="205"/>
      <c r="M394" s="205"/>
      <c r="N394" s="205"/>
      <c r="O394" s="205"/>
      <c r="P394" s="205"/>
      <c r="Q394" s="205"/>
      <c r="R394" s="205"/>
      <c r="AC394" s="190"/>
      <c r="AD394" s="190"/>
      <c r="AE394" s="190"/>
      <c r="AF394" s="185"/>
      <c r="AG394" s="185"/>
      <c r="AH394" s="185"/>
      <c r="AI394" s="185"/>
      <c r="AJ394" s="185"/>
      <c r="AK394" s="185"/>
      <c r="AL394" s="185"/>
      <c r="AM394" s="185"/>
      <c r="AN394" s="185"/>
    </row>
    <row r="395" spans="2:40" x14ac:dyDescent="0.2">
      <c r="B395" s="205"/>
      <c r="C395" s="205"/>
      <c r="D395" s="205"/>
      <c r="E395" s="205"/>
      <c r="F395" s="205"/>
      <c r="G395" s="205"/>
      <c r="H395" s="205"/>
      <c r="I395" s="205"/>
      <c r="J395" s="205"/>
      <c r="K395" s="205"/>
      <c r="L395" s="205"/>
      <c r="M395" s="205"/>
      <c r="N395" s="205"/>
      <c r="O395" s="205"/>
      <c r="P395" s="205"/>
      <c r="Q395" s="205"/>
      <c r="R395" s="205"/>
      <c r="AC395" s="190"/>
      <c r="AD395" s="190"/>
      <c r="AE395" s="190"/>
      <c r="AF395" s="185"/>
      <c r="AG395" s="185"/>
      <c r="AH395" s="185"/>
      <c r="AI395" s="185"/>
      <c r="AJ395" s="185"/>
      <c r="AK395" s="185"/>
      <c r="AL395" s="185"/>
      <c r="AM395" s="185"/>
      <c r="AN395" s="185"/>
    </row>
    <row r="396" spans="2:40" x14ac:dyDescent="0.2">
      <c r="B396" s="205"/>
      <c r="C396" s="205"/>
      <c r="D396" s="205"/>
      <c r="E396" s="205"/>
      <c r="F396" s="205"/>
      <c r="G396" s="205"/>
      <c r="H396" s="205"/>
      <c r="I396" s="205"/>
      <c r="J396" s="205"/>
      <c r="K396" s="205"/>
      <c r="L396" s="205"/>
      <c r="M396" s="205"/>
      <c r="N396" s="205"/>
      <c r="O396" s="205"/>
      <c r="P396" s="205"/>
      <c r="Q396" s="205"/>
      <c r="R396" s="205"/>
      <c r="AC396" s="190"/>
      <c r="AD396" s="190"/>
      <c r="AE396" s="190"/>
      <c r="AF396" s="185"/>
      <c r="AG396" s="185"/>
      <c r="AH396" s="185"/>
      <c r="AI396" s="185"/>
      <c r="AJ396" s="185"/>
      <c r="AK396" s="185"/>
      <c r="AL396" s="185"/>
      <c r="AM396" s="185"/>
      <c r="AN396" s="185"/>
    </row>
    <row r="397" spans="2:40" x14ac:dyDescent="0.2">
      <c r="B397" s="205"/>
      <c r="C397" s="205"/>
      <c r="D397" s="205"/>
      <c r="E397" s="205"/>
      <c r="F397" s="205"/>
      <c r="G397" s="205"/>
      <c r="H397" s="205"/>
      <c r="I397" s="205"/>
      <c r="J397" s="205"/>
      <c r="K397" s="205"/>
      <c r="L397" s="205"/>
      <c r="M397" s="205"/>
      <c r="N397" s="205"/>
      <c r="O397" s="205"/>
      <c r="P397" s="205"/>
      <c r="Q397" s="205"/>
      <c r="R397" s="205"/>
      <c r="AC397" s="190"/>
      <c r="AD397" s="190"/>
      <c r="AE397" s="190"/>
      <c r="AF397" s="185"/>
      <c r="AG397" s="185"/>
      <c r="AH397" s="185"/>
      <c r="AI397" s="185"/>
      <c r="AJ397" s="185"/>
      <c r="AK397" s="185"/>
      <c r="AL397" s="185"/>
      <c r="AM397" s="185"/>
      <c r="AN397" s="185"/>
    </row>
    <row r="398" spans="2:40" x14ac:dyDescent="0.2">
      <c r="B398" s="205"/>
      <c r="C398" s="205"/>
      <c r="D398" s="205"/>
      <c r="E398" s="205"/>
      <c r="F398" s="205"/>
      <c r="G398" s="205"/>
      <c r="H398" s="205"/>
      <c r="I398" s="205"/>
      <c r="J398" s="205"/>
      <c r="K398" s="205"/>
      <c r="L398" s="205"/>
      <c r="M398" s="205"/>
      <c r="N398" s="205"/>
      <c r="O398" s="205"/>
      <c r="P398" s="205"/>
      <c r="Q398" s="205"/>
      <c r="R398" s="205"/>
      <c r="AC398" s="190"/>
      <c r="AD398" s="190"/>
      <c r="AE398" s="190"/>
      <c r="AF398" s="185"/>
      <c r="AG398" s="185"/>
      <c r="AH398" s="185"/>
      <c r="AI398" s="185"/>
      <c r="AJ398" s="185"/>
      <c r="AK398" s="185"/>
      <c r="AL398" s="185"/>
      <c r="AM398" s="185"/>
      <c r="AN398" s="185"/>
    </row>
    <row r="399" spans="2:40" x14ac:dyDescent="0.2">
      <c r="B399" s="205"/>
      <c r="C399" s="205"/>
      <c r="D399" s="205"/>
      <c r="E399" s="205"/>
      <c r="F399" s="205"/>
      <c r="G399" s="205"/>
      <c r="H399" s="205"/>
      <c r="I399" s="205"/>
      <c r="J399" s="205"/>
      <c r="K399" s="205"/>
      <c r="L399" s="205"/>
      <c r="M399" s="205"/>
      <c r="N399" s="205"/>
      <c r="O399" s="205"/>
      <c r="P399" s="205"/>
      <c r="Q399" s="205"/>
      <c r="R399" s="205"/>
      <c r="AC399" s="190"/>
      <c r="AD399" s="190"/>
      <c r="AE399" s="190"/>
      <c r="AF399" s="185"/>
      <c r="AG399" s="185"/>
      <c r="AH399" s="185"/>
      <c r="AI399" s="185"/>
      <c r="AJ399" s="185"/>
      <c r="AK399" s="185"/>
      <c r="AL399" s="185"/>
      <c r="AM399" s="185"/>
      <c r="AN399" s="185"/>
    </row>
    <row r="400" spans="2:40" x14ac:dyDescent="0.2">
      <c r="B400" s="205"/>
      <c r="C400" s="205"/>
      <c r="D400" s="205"/>
      <c r="E400" s="205"/>
      <c r="F400" s="205"/>
      <c r="G400" s="205"/>
      <c r="H400" s="205"/>
      <c r="I400" s="205"/>
      <c r="J400" s="205"/>
      <c r="K400" s="205"/>
      <c r="L400" s="205"/>
      <c r="M400" s="205"/>
      <c r="N400" s="205"/>
      <c r="O400" s="205"/>
      <c r="P400" s="205"/>
      <c r="Q400" s="205"/>
      <c r="R400" s="205"/>
      <c r="AC400" s="190"/>
      <c r="AD400" s="190"/>
      <c r="AE400" s="190"/>
      <c r="AF400" s="185"/>
      <c r="AG400" s="185"/>
      <c r="AH400" s="185"/>
      <c r="AI400" s="185"/>
      <c r="AJ400" s="185"/>
      <c r="AK400" s="185"/>
      <c r="AL400" s="185"/>
      <c r="AM400" s="185"/>
      <c r="AN400" s="185"/>
    </row>
    <row r="401" spans="2:40" x14ac:dyDescent="0.2">
      <c r="B401" s="205"/>
      <c r="C401" s="205"/>
      <c r="D401" s="205"/>
      <c r="E401" s="205"/>
      <c r="F401" s="205"/>
      <c r="G401" s="205"/>
      <c r="H401" s="205"/>
      <c r="I401" s="205"/>
      <c r="J401" s="205"/>
      <c r="K401" s="205"/>
      <c r="L401" s="205"/>
      <c r="M401" s="205"/>
      <c r="N401" s="205"/>
      <c r="O401" s="205"/>
      <c r="P401" s="205"/>
      <c r="Q401" s="205"/>
      <c r="R401" s="205"/>
      <c r="AC401" s="190"/>
      <c r="AD401" s="190"/>
      <c r="AE401" s="190"/>
      <c r="AF401" s="185"/>
      <c r="AG401" s="185"/>
      <c r="AH401" s="185"/>
      <c r="AI401" s="185"/>
      <c r="AJ401" s="185"/>
      <c r="AK401" s="185"/>
      <c r="AL401" s="185"/>
      <c r="AM401" s="185"/>
      <c r="AN401" s="185"/>
    </row>
    <row r="402" spans="2:40" x14ac:dyDescent="0.2">
      <c r="B402" s="205"/>
      <c r="C402" s="205"/>
      <c r="D402" s="205"/>
      <c r="E402" s="205"/>
      <c r="F402" s="205"/>
      <c r="G402" s="205"/>
      <c r="H402" s="205"/>
      <c r="I402" s="205"/>
      <c r="J402" s="205"/>
      <c r="K402" s="205"/>
      <c r="L402" s="205"/>
      <c r="M402" s="205"/>
      <c r="N402" s="205"/>
      <c r="O402" s="205"/>
      <c r="P402" s="205"/>
      <c r="Q402" s="205"/>
      <c r="R402" s="205"/>
      <c r="AC402" s="190"/>
      <c r="AD402" s="190"/>
      <c r="AE402" s="190"/>
      <c r="AF402" s="185"/>
      <c r="AG402" s="185"/>
      <c r="AH402" s="185"/>
      <c r="AI402" s="185"/>
      <c r="AJ402" s="185"/>
      <c r="AK402" s="185"/>
      <c r="AL402" s="185"/>
      <c r="AM402" s="185"/>
      <c r="AN402" s="185"/>
    </row>
    <row r="403" spans="2:40" x14ac:dyDescent="0.2">
      <c r="B403" s="205"/>
      <c r="C403" s="205"/>
      <c r="D403" s="205"/>
      <c r="E403" s="205"/>
      <c r="F403" s="205"/>
      <c r="G403" s="205"/>
      <c r="H403" s="205"/>
      <c r="I403" s="205"/>
      <c r="J403" s="205"/>
      <c r="K403" s="205"/>
      <c r="L403" s="205"/>
      <c r="M403" s="205"/>
      <c r="N403" s="205"/>
      <c r="O403" s="205"/>
      <c r="P403" s="205"/>
      <c r="Q403" s="205"/>
      <c r="R403" s="205"/>
      <c r="AC403" s="190"/>
      <c r="AD403" s="190"/>
      <c r="AE403" s="190"/>
      <c r="AF403" s="185"/>
      <c r="AG403" s="185"/>
      <c r="AH403" s="185"/>
      <c r="AI403" s="185"/>
      <c r="AJ403" s="185"/>
      <c r="AK403" s="185"/>
      <c r="AL403" s="185"/>
      <c r="AM403" s="185"/>
      <c r="AN403" s="185"/>
    </row>
    <row r="404" spans="2:40" x14ac:dyDescent="0.2">
      <c r="B404" s="205"/>
      <c r="C404" s="205"/>
      <c r="D404" s="205"/>
      <c r="E404" s="205"/>
      <c r="F404" s="205"/>
      <c r="G404" s="205"/>
      <c r="H404" s="205"/>
      <c r="I404" s="205"/>
      <c r="J404" s="205"/>
      <c r="K404" s="205"/>
      <c r="L404" s="205"/>
      <c r="M404" s="205"/>
      <c r="N404" s="205"/>
      <c r="O404" s="205"/>
      <c r="P404" s="205"/>
      <c r="Q404" s="205"/>
      <c r="R404" s="205"/>
      <c r="AC404" s="190"/>
      <c r="AD404" s="190"/>
      <c r="AE404" s="190"/>
      <c r="AF404" s="185"/>
      <c r="AG404" s="185"/>
      <c r="AH404" s="185"/>
      <c r="AI404" s="185"/>
      <c r="AJ404" s="185"/>
      <c r="AK404" s="185"/>
      <c r="AL404" s="185"/>
      <c r="AM404" s="185"/>
      <c r="AN404" s="185"/>
    </row>
    <row r="405" spans="2:40" x14ac:dyDescent="0.2">
      <c r="B405" s="205"/>
      <c r="C405" s="205"/>
      <c r="D405" s="205"/>
      <c r="E405" s="205"/>
      <c r="F405" s="205"/>
      <c r="G405" s="205"/>
      <c r="H405" s="205"/>
      <c r="I405" s="205"/>
      <c r="J405" s="205"/>
      <c r="K405" s="205"/>
      <c r="L405" s="205"/>
      <c r="M405" s="205"/>
      <c r="N405" s="205"/>
      <c r="O405" s="205"/>
      <c r="P405" s="205"/>
      <c r="Q405" s="205"/>
      <c r="R405" s="205"/>
      <c r="AC405" s="190"/>
      <c r="AD405" s="190"/>
      <c r="AE405" s="190"/>
      <c r="AF405" s="185"/>
      <c r="AG405" s="185"/>
      <c r="AH405" s="185"/>
      <c r="AI405" s="185"/>
      <c r="AJ405" s="185"/>
      <c r="AK405" s="185"/>
      <c r="AL405" s="185"/>
      <c r="AM405" s="185"/>
      <c r="AN405" s="185"/>
    </row>
    <row r="406" spans="2:40" x14ac:dyDescent="0.2">
      <c r="B406" s="205"/>
      <c r="C406" s="205"/>
      <c r="D406" s="205"/>
      <c r="E406" s="205"/>
      <c r="F406" s="205"/>
      <c r="G406" s="205"/>
      <c r="H406" s="205"/>
      <c r="I406" s="205"/>
      <c r="J406" s="205"/>
      <c r="K406" s="205"/>
      <c r="L406" s="205"/>
      <c r="M406" s="205"/>
      <c r="N406" s="205"/>
      <c r="O406" s="205"/>
      <c r="P406" s="205"/>
      <c r="Q406" s="205"/>
      <c r="R406" s="205"/>
      <c r="AC406" s="190"/>
      <c r="AD406" s="190"/>
      <c r="AE406" s="190"/>
      <c r="AF406" s="185"/>
      <c r="AG406" s="185"/>
      <c r="AH406" s="185"/>
      <c r="AI406" s="185"/>
      <c r="AJ406" s="185"/>
      <c r="AK406" s="185"/>
      <c r="AL406" s="185"/>
      <c r="AM406" s="185"/>
      <c r="AN406" s="185"/>
    </row>
    <row r="407" spans="2:40" x14ac:dyDescent="0.2">
      <c r="B407" s="205"/>
      <c r="C407" s="205"/>
      <c r="D407" s="205"/>
      <c r="E407" s="205"/>
      <c r="F407" s="205"/>
      <c r="G407" s="205"/>
      <c r="H407" s="205"/>
      <c r="I407" s="205"/>
      <c r="J407" s="205"/>
      <c r="K407" s="205"/>
      <c r="L407" s="205"/>
      <c r="M407" s="205"/>
      <c r="N407" s="205"/>
      <c r="O407" s="205"/>
      <c r="P407" s="205"/>
      <c r="Q407" s="205"/>
      <c r="R407" s="205"/>
      <c r="AC407" s="190"/>
      <c r="AD407" s="190"/>
      <c r="AE407" s="190"/>
      <c r="AF407" s="185"/>
      <c r="AG407" s="185"/>
      <c r="AH407" s="185"/>
      <c r="AI407" s="185"/>
      <c r="AJ407" s="185"/>
      <c r="AK407" s="185"/>
      <c r="AL407" s="185"/>
      <c r="AM407" s="185"/>
      <c r="AN407" s="185"/>
    </row>
    <row r="408" spans="2:40" x14ac:dyDescent="0.2">
      <c r="B408" s="205"/>
      <c r="C408" s="205"/>
      <c r="D408" s="205"/>
      <c r="E408" s="205"/>
      <c r="F408" s="205"/>
      <c r="G408" s="205"/>
      <c r="H408" s="205"/>
      <c r="I408" s="205"/>
      <c r="J408" s="205"/>
      <c r="K408" s="205"/>
      <c r="L408" s="205"/>
      <c r="M408" s="205"/>
      <c r="N408" s="205"/>
      <c r="O408" s="205"/>
      <c r="P408" s="205"/>
      <c r="Q408" s="205"/>
      <c r="R408" s="205"/>
      <c r="AC408" s="190"/>
      <c r="AD408" s="190"/>
      <c r="AE408" s="190"/>
      <c r="AF408" s="185"/>
      <c r="AG408" s="185"/>
      <c r="AH408" s="185"/>
      <c r="AI408" s="185"/>
      <c r="AJ408" s="185"/>
      <c r="AK408" s="185"/>
      <c r="AL408" s="185"/>
      <c r="AM408" s="185"/>
      <c r="AN408" s="185"/>
    </row>
    <row r="409" spans="2:40" x14ac:dyDescent="0.2">
      <c r="B409" s="205"/>
      <c r="C409" s="205"/>
      <c r="D409" s="205"/>
      <c r="E409" s="205"/>
      <c r="F409" s="205"/>
      <c r="G409" s="205"/>
      <c r="H409" s="205"/>
      <c r="I409" s="205"/>
      <c r="J409" s="205"/>
      <c r="K409" s="205"/>
      <c r="L409" s="205"/>
      <c r="M409" s="205"/>
      <c r="N409" s="205"/>
      <c r="O409" s="205"/>
      <c r="P409" s="205"/>
      <c r="Q409" s="205"/>
      <c r="R409" s="205"/>
      <c r="AC409" s="190"/>
      <c r="AD409" s="190"/>
      <c r="AE409" s="190"/>
      <c r="AF409" s="185"/>
      <c r="AG409" s="185"/>
      <c r="AH409" s="185"/>
      <c r="AI409" s="185"/>
      <c r="AJ409" s="185"/>
      <c r="AK409" s="185"/>
      <c r="AL409" s="185"/>
      <c r="AM409" s="185"/>
      <c r="AN409" s="185"/>
    </row>
    <row r="410" spans="2:40" x14ac:dyDescent="0.2">
      <c r="B410" s="205"/>
      <c r="C410" s="205"/>
      <c r="D410" s="205"/>
      <c r="E410" s="205"/>
      <c r="F410" s="205"/>
      <c r="G410" s="205"/>
      <c r="H410" s="205"/>
      <c r="I410" s="205"/>
      <c r="J410" s="205"/>
      <c r="K410" s="205"/>
      <c r="L410" s="205"/>
      <c r="M410" s="205"/>
      <c r="N410" s="205"/>
      <c r="O410" s="205"/>
      <c r="P410" s="205"/>
      <c r="Q410" s="205"/>
      <c r="R410" s="205"/>
      <c r="AC410" s="190"/>
      <c r="AD410" s="190"/>
      <c r="AE410" s="190"/>
      <c r="AF410" s="185"/>
      <c r="AG410" s="185"/>
      <c r="AH410" s="185"/>
      <c r="AI410" s="185"/>
      <c r="AJ410" s="185"/>
      <c r="AK410" s="185"/>
      <c r="AL410" s="185"/>
      <c r="AM410" s="185"/>
      <c r="AN410" s="185"/>
    </row>
    <row r="411" spans="2:40" x14ac:dyDescent="0.2">
      <c r="B411" s="205"/>
      <c r="C411" s="205"/>
      <c r="D411" s="205"/>
      <c r="E411" s="205"/>
      <c r="F411" s="205"/>
      <c r="G411" s="205"/>
      <c r="H411" s="205"/>
      <c r="I411" s="205"/>
      <c r="J411" s="205"/>
      <c r="K411" s="205"/>
      <c r="L411" s="205"/>
      <c r="M411" s="205"/>
      <c r="N411" s="205"/>
      <c r="O411" s="205"/>
      <c r="P411" s="205"/>
      <c r="Q411" s="205"/>
      <c r="R411" s="205"/>
      <c r="AC411" s="190"/>
      <c r="AD411" s="190"/>
      <c r="AE411" s="190"/>
      <c r="AF411" s="185"/>
      <c r="AG411" s="185"/>
      <c r="AH411" s="185"/>
      <c r="AI411" s="185"/>
      <c r="AJ411" s="185"/>
      <c r="AK411" s="185"/>
      <c r="AL411" s="185"/>
      <c r="AM411" s="185"/>
      <c r="AN411" s="185"/>
    </row>
    <row r="412" spans="2:40" x14ac:dyDescent="0.2">
      <c r="B412" s="205"/>
      <c r="C412" s="205"/>
      <c r="D412" s="205"/>
      <c r="E412" s="205"/>
      <c r="F412" s="205"/>
      <c r="G412" s="205"/>
      <c r="H412" s="205"/>
      <c r="I412" s="205"/>
      <c r="J412" s="205"/>
      <c r="K412" s="205"/>
      <c r="L412" s="205"/>
      <c r="M412" s="205"/>
      <c r="N412" s="205"/>
      <c r="O412" s="205"/>
      <c r="P412" s="205"/>
      <c r="Q412" s="205"/>
      <c r="R412" s="205"/>
      <c r="AC412" s="190"/>
      <c r="AD412" s="190"/>
      <c r="AE412" s="190"/>
      <c r="AF412" s="185"/>
      <c r="AG412" s="185"/>
      <c r="AH412" s="185"/>
      <c r="AI412" s="185"/>
      <c r="AJ412" s="185"/>
      <c r="AK412" s="185"/>
      <c r="AL412" s="185"/>
      <c r="AM412" s="185"/>
      <c r="AN412" s="185"/>
    </row>
    <row r="413" spans="2:40" x14ac:dyDescent="0.2">
      <c r="B413" s="205"/>
      <c r="C413" s="205"/>
      <c r="D413" s="205"/>
      <c r="E413" s="205"/>
      <c r="F413" s="205"/>
      <c r="G413" s="205"/>
      <c r="H413" s="205"/>
      <c r="I413" s="205"/>
      <c r="J413" s="205"/>
      <c r="K413" s="205"/>
      <c r="L413" s="205"/>
      <c r="M413" s="205"/>
      <c r="N413" s="205"/>
      <c r="O413" s="205"/>
      <c r="P413" s="205"/>
      <c r="Q413" s="205"/>
      <c r="R413" s="205"/>
      <c r="AC413" s="190"/>
      <c r="AD413" s="190"/>
      <c r="AE413" s="190"/>
      <c r="AF413" s="185"/>
      <c r="AG413" s="185"/>
      <c r="AH413" s="185"/>
      <c r="AI413" s="185"/>
      <c r="AJ413" s="185"/>
      <c r="AK413" s="185"/>
      <c r="AL413" s="185"/>
      <c r="AM413" s="185"/>
      <c r="AN413" s="185"/>
    </row>
    <row r="414" spans="2:40" x14ac:dyDescent="0.2">
      <c r="B414" s="205"/>
      <c r="C414" s="205"/>
      <c r="D414" s="205"/>
      <c r="E414" s="205"/>
      <c r="F414" s="205"/>
      <c r="G414" s="205"/>
      <c r="H414" s="205"/>
      <c r="I414" s="205"/>
      <c r="J414" s="205"/>
      <c r="K414" s="205"/>
      <c r="L414" s="205"/>
      <c r="M414" s="205"/>
      <c r="N414" s="205"/>
      <c r="O414" s="205"/>
      <c r="P414" s="205"/>
      <c r="Q414" s="205"/>
      <c r="R414" s="205"/>
      <c r="AC414" s="190"/>
      <c r="AD414" s="190"/>
      <c r="AE414" s="190"/>
      <c r="AF414" s="185"/>
      <c r="AG414" s="185"/>
      <c r="AH414" s="185"/>
      <c r="AI414" s="185"/>
      <c r="AJ414" s="185"/>
      <c r="AK414" s="185"/>
      <c r="AL414" s="185"/>
      <c r="AM414" s="185"/>
      <c r="AN414" s="185"/>
    </row>
    <row r="415" spans="2:40" x14ac:dyDescent="0.2">
      <c r="B415" s="205"/>
      <c r="C415" s="205"/>
      <c r="D415" s="205"/>
      <c r="E415" s="205"/>
      <c r="F415" s="205"/>
      <c r="G415" s="205"/>
      <c r="H415" s="205"/>
      <c r="I415" s="205"/>
      <c r="J415" s="205"/>
      <c r="K415" s="205"/>
      <c r="L415" s="205"/>
      <c r="M415" s="205"/>
      <c r="N415" s="205"/>
      <c r="O415" s="205"/>
      <c r="P415" s="205"/>
      <c r="Q415" s="205"/>
      <c r="R415" s="205"/>
      <c r="AC415" s="190"/>
      <c r="AD415" s="190"/>
      <c r="AE415" s="190"/>
      <c r="AF415" s="185"/>
      <c r="AG415" s="185"/>
      <c r="AH415" s="185"/>
      <c r="AI415" s="185"/>
      <c r="AJ415" s="185"/>
      <c r="AK415" s="185"/>
      <c r="AL415" s="185"/>
      <c r="AM415" s="185"/>
      <c r="AN415" s="185"/>
    </row>
    <row r="416" spans="2:40" x14ac:dyDescent="0.2">
      <c r="B416" s="205"/>
      <c r="C416" s="205"/>
      <c r="D416" s="205"/>
      <c r="E416" s="205"/>
      <c r="F416" s="205"/>
      <c r="G416" s="205"/>
      <c r="H416" s="205"/>
      <c r="I416" s="205"/>
      <c r="J416" s="205"/>
      <c r="K416" s="205"/>
      <c r="L416" s="205"/>
      <c r="M416" s="205"/>
      <c r="N416" s="205"/>
      <c r="O416" s="205"/>
      <c r="P416" s="205"/>
      <c r="Q416" s="205"/>
      <c r="R416" s="205"/>
      <c r="AC416" s="190"/>
      <c r="AD416" s="190"/>
      <c r="AE416" s="190"/>
      <c r="AF416" s="185"/>
      <c r="AG416" s="185"/>
      <c r="AH416" s="185"/>
      <c r="AI416" s="185"/>
      <c r="AJ416" s="185"/>
      <c r="AK416" s="185"/>
      <c r="AL416" s="185"/>
      <c r="AM416" s="185"/>
      <c r="AN416" s="185"/>
    </row>
    <row r="417" spans="2:40" x14ac:dyDescent="0.2">
      <c r="B417" s="205"/>
      <c r="C417" s="205"/>
      <c r="D417" s="205"/>
      <c r="E417" s="205"/>
      <c r="F417" s="205"/>
      <c r="G417" s="205"/>
      <c r="H417" s="205"/>
      <c r="I417" s="205"/>
      <c r="J417" s="205"/>
      <c r="K417" s="205"/>
      <c r="L417" s="205"/>
      <c r="M417" s="205"/>
      <c r="N417" s="205"/>
      <c r="O417" s="205"/>
      <c r="P417" s="205"/>
      <c r="Q417" s="205"/>
      <c r="R417" s="205"/>
      <c r="AC417" s="190"/>
      <c r="AD417" s="190"/>
      <c r="AE417" s="190"/>
      <c r="AF417" s="185"/>
      <c r="AG417" s="185"/>
      <c r="AH417" s="185"/>
      <c r="AI417" s="185"/>
      <c r="AJ417" s="185"/>
      <c r="AK417" s="185"/>
      <c r="AL417" s="185"/>
      <c r="AM417" s="185"/>
      <c r="AN417" s="185"/>
    </row>
    <row r="418" spans="2:40" x14ac:dyDescent="0.2">
      <c r="B418" s="205"/>
      <c r="C418" s="205"/>
      <c r="D418" s="205"/>
      <c r="E418" s="205"/>
      <c r="F418" s="205"/>
      <c r="G418" s="205"/>
      <c r="H418" s="205"/>
      <c r="I418" s="205"/>
      <c r="J418" s="205"/>
      <c r="K418" s="205"/>
      <c r="L418" s="205"/>
      <c r="M418" s="205"/>
      <c r="N418" s="205"/>
      <c r="O418" s="205"/>
      <c r="P418" s="205"/>
      <c r="Q418" s="205"/>
      <c r="R418" s="205"/>
      <c r="AC418" s="190"/>
      <c r="AD418" s="190"/>
      <c r="AE418" s="190"/>
      <c r="AF418" s="185"/>
      <c r="AG418" s="185"/>
      <c r="AH418" s="185"/>
      <c r="AI418" s="185"/>
      <c r="AJ418" s="185"/>
      <c r="AK418" s="185"/>
      <c r="AL418" s="185"/>
      <c r="AM418" s="185"/>
      <c r="AN418" s="185"/>
    </row>
    <row r="419" spans="2:40" x14ac:dyDescent="0.2">
      <c r="B419" s="205"/>
      <c r="C419" s="205"/>
      <c r="D419" s="205"/>
      <c r="E419" s="205"/>
      <c r="F419" s="205"/>
      <c r="G419" s="205"/>
      <c r="H419" s="205"/>
      <c r="I419" s="205"/>
      <c r="J419" s="205"/>
      <c r="K419" s="205"/>
      <c r="L419" s="205"/>
      <c r="M419" s="205"/>
      <c r="N419" s="205"/>
      <c r="O419" s="205"/>
      <c r="P419" s="205"/>
      <c r="Q419" s="205"/>
      <c r="R419" s="205"/>
      <c r="AC419" s="190"/>
      <c r="AD419" s="190"/>
      <c r="AE419" s="190"/>
      <c r="AF419" s="185"/>
      <c r="AG419" s="185"/>
      <c r="AH419" s="185"/>
      <c r="AI419" s="185"/>
      <c r="AJ419" s="185"/>
      <c r="AK419" s="185"/>
      <c r="AL419" s="185"/>
      <c r="AM419" s="185"/>
      <c r="AN419" s="185"/>
    </row>
    <row r="420" spans="2:40" x14ac:dyDescent="0.2">
      <c r="B420" s="205"/>
      <c r="C420" s="205"/>
      <c r="D420" s="205"/>
      <c r="E420" s="205"/>
      <c r="F420" s="205"/>
      <c r="G420" s="205"/>
      <c r="H420" s="205"/>
      <c r="I420" s="205"/>
      <c r="J420" s="205"/>
      <c r="K420" s="205"/>
      <c r="L420" s="205"/>
      <c r="M420" s="205"/>
      <c r="N420" s="205"/>
      <c r="O420" s="205"/>
      <c r="P420" s="205"/>
      <c r="Q420" s="205"/>
      <c r="R420" s="205"/>
      <c r="AC420" s="190"/>
      <c r="AD420" s="190"/>
      <c r="AE420" s="190"/>
      <c r="AF420" s="185"/>
      <c r="AG420" s="185"/>
      <c r="AH420" s="185"/>
      <c r="AI420" s="185"/>
      <c r="AJ420" s="185"/>
      <c r="AK420" s="185"/>
      <c r="AL420" s="185"/>
      <c r="AM420" s="185"/>
      <c r="AN420" s="185"/>
    </row>
    <row r="421" spans="2:40" x14ac:dyDescent="0.2">
      <c r="B421" s="205"/>
      <c r="C421" s="205"/>
      <c r="D421" s="205"/>
      <c r="E421" s="205"/>
      <c r="F421" s="205"/>
      <c r="G421" s="205"/>
      <c r="H421" s="205"/>
      <c r="I421" s="205"/>
      <c r="J421" s="205"/>
      <c r="K421" s="205"/>
      <c r="L421" s="205"/>
      <c r="M421" s="205"/>
      <c r="N421" s="205"/>
      <c r="O421" s="205"/>
      <c r="P421" s="205"/>
      <c r="Q421" s="205"/>
      <c r="R421" s="205"/>
      <c r="AC421" s="190"/>
      <c r="AD421" s="190"/>
      <c r="AE421" s="190"/>
      <c r="AF421" s="185"/>
      <c r="AG421" s="185"/>
      <c r="AH421" s="185"/>
      <c r="AI421" s="185"/>
      <c r="AJ421" s="185"/>
      <c r="AK421" s="185"/>
      <c r="AL421" s="185"/>
      <c r="AM421" s="185"/>
      <c r="AN421" s="185"/>
    </row>
    <row r="422" spans="2:40" x14ac:dyDescent="0.2">
      <c r="B422" s="205"/>
      <c r="C422" s="205"/>
      <c r="D422" s="205"/>
      <c r="E422" s="205"/>
      <c r="F422" s="205"/>
      <c r="G422" s="205"/>
      <c r="H422" s="205"/>
      <c r="I422" s="205"/>
      <c r="J422" s="205"/>
      <c r="K422" s="205"/>
      <c r="L422" s="205"/>
      <c r="M422" s="205"/>
      <c r="N422" s="205"/>
      <c r="O422" s="205"/>
      <c r="P422" s="205"/>
      <c r="Q422" s="205"/>
      <c r="R422" s="205"/>
      <c r="AC422" s="190"/>
      <c r="AD422" s="190"/>
      <c r="AE422" s="190"/>
      <c r="AF422" s="185"/>
      <c r="AG422" s="185"/>
      <c r="AH422" s="185"/>
      <c r="AI422" s="185"/>
      <c r="AJ422" s="185"/>
      <c r="AK422" s="185"/>
      <c r="AL422" s="185"/>
      <c r="AM422" s="185"/>
      <c r="AN422" s="185"/>
    </row>
    <row r="423" spans="2:40" x14ac:dyDescent="0.2">
      <c r="B423" s="205"/>
      <c r="C423" s="205"/>
      <c r="D423" s="205"/>
      <c r="E423" s="205"/>
      <c r="F423" s="205"/>
      <c r="G423" s="205"/>
      <c r="H423" s="205"/>
      <c r="I423" s="205"/>
      <c r="J423" s="205"/>
      <c r="K423" s="205"/>
      <c r="L423" s="205"/>
      <c r="M423" s="205"/>
      <c r="N423" s="205"/>
      <c r="O423" s="205"/>
      <c r="P423" s="205"/>
      <c r="Q423" s="205"/>
      <c r="R423" s="205"/>
      <c r="AC423" s="190"/>
      <c r="AD423" s="190"/>
      <c r="AE423" s="190"/>
      <c r="AF423" s="185"/>
      <c r="AG423" s="185"/>
      <c r="AH423" s="185"/>
      <c r="AI423" s="185"/>
      <c r="AJ423" s="185"/>
      <c r="AK423" s="185"/>
      <c r="AL423" s="185"/>
      <c r="AM423" s="185"/>
      <c r="AN423" s="185"/>
    </row>
    <row r="424" spans="2:40" x14ac:dyDescent="0.2">
      <c r="B424" s="205"/>
      <c r="C424" s="205"/>
      <c r="D424" s="205"/>
      <c r="E424" s="205"/>
      <c r="F424" s="205"/>
      <c r="G424" s="205"/>
      <c r="H424" s="205"/>
      <c r="I424" s="205"/>
      <c r="J424" s="205"/>
      <c r="K424" s="205"/>
      <c r="L424" s="205"/>
      <c r="M424" s="205"/>
      <c r="N424" s="205"/>
      <c r="O424" s="205"/>
      <c r="P424" s="205"/>
      <c r="Q424" s="205"/>
      <c r="R424" s="205"/>
      <c r="AC424" s="190"/>
      <c r="AD424" s="190"/>
      <c r="AE424" s="190"/>
      <c r="AF424" s="185"/>
      <c r="AG424" s="185"/>
      <c r="AH424" s="185"/>
      <c r="AI424" s="185"/>
      <c r="AJ424" s="185"/>
      <c r="AK424" s="185"/>
      <c r="AL424" s="185"/>
      <c r="AM424" s="185"/>
      <c r="AN424" s="185"/>
    </row>
    <row r="425" spans="2:40" x14ac:dyDescent="0.2">
      <c r="B425" s="205"/>
      <c r="C425" s="205"/>
      <c r="D425" s="205"/>
      <c r="E425" s="205"/>
      <c r="F425" s="205"/>
      <c r="G425" s="205"/>
      <c r="H425" s="205"/>
      <c r="I425" s="205"/>
      <c r="J425" s="205"/>
      <c r="K425" s="205"/>
      <c r="L425" s="205"/>
      <c r="M425" s="205"/>
      <c r="N425" s="205"/>
      <c r="O425" s="205"/>
      <c r="P425" s="205"/>
      <c r="Q425" s="205"/>
      <c r="R425" s="205"/>
      <c r="AC425" s="190"/>
      <c r="AD425" s="190"/>
      <c r="AE425" s="190"/>
      <c r="AF425" s="185"/>
      <c r="AG425" s="185"/>
      <c r="AH425" s="185"/>
      <c r="AI425" s="185"/>
      <c r="AJ425" s="185"/>
      <c r="AK425" s="185"/>
      <c r="AL425" s="185"/>
      <c r="AM425" s="185"/>
      <c r="AN425" s="185"/>
    </row>
    <row r="426" spans="2:40" x14ac:dyDescent="0.2">
      <c r="B426" s="205"/>
      <c r="C426" s="205"/>
      <c r="D426" s="205"/>
      <c r="E426" s="205"/>
      <c r="F426" s="205"/>
      <c r="G426" s="205"/>
      <c r="H426" s="205"/>
      <c r="I426" s="205"/>
      <c r="J426" s="205"/>
      <c r="K426" s="205"/>
      <c r="L426" s="205"/>
      <c r="M426" s="205"/>
      <c r="N426" s="205"/>
      <c r="O426" s="205"/>
      <c r="P426" s="205"/>
      <c r="Q426" s="205"/>
      <c r="R426" s="205"/>
      <c r="AC426" s="190"/>
      <c r="AD426" s="190"/>
      <c r="AE426" s="190"/>
      <c r="AF426" s="185"/>
      <c r="AG426" s="185"/>
      <c r="AH426" s="185"/>
      <c r="AI426" s="185"/>
      <c r="AJ426" s="185"/>
      <c r="AK426" s="185"/>
      <c r="AL426" s="185"/>
      <c r="AM426" s="185"/>
      <c r="AN426" s="185"/>
    </row>
    <row r="427" spans="2:40" x14ac:dyDescent="0.2">
      <c r="B427" s="205"/>
      <c r="C427" s="205"/>
      <c r="D427" s="205"/>
      <c r="E427" s="205"/>
      <c r="F427" s="205"/>
      <c r="G427" s="205"/>
      <c r="H427" s="205"/>
      <c r="I427" s="205"/>
      <c r="J427" s="205"/>
      <c r="K427" s="205"/>
      <c r="L427" s="205"/>
      <c r="M427" s="205"/>
      <c r="N427" s="205"/>
      <c r="O427" s="205"/>
      <c r="P427" s="205"/>
      <c r="Q427" s="205"/>
      <c r="R427" s="205"/>
      <c r="AC427" s="190"/>
      <c r="AD427" s="190"/>
      <c r="AE427" s="190"/>
      <c r="AF427" s="185"/>
      <c r="AG427" s="185"/>
      <c r="AH427" s="185"/>
      <c r="AI427" s="185"/>
      <c r="AJ427" s="185"/>
      <c r="AK427" s="185"/>
      <c r="AL427" s="185"/>
      <c r="AM427" s="185"/>
      <c r="AN427" s="185"/>
    </row>
    <row r="428" spans="2:40" x14ac:dyDescent="0.2">
      <c r="B428" s="205"/>
      <c r="C428" s="205"/>
      <c r="D428" s="205"/>
      <c r="E428" s="205"/>
      <c r="F428" s="205"/>
      <c r="G428" s="205"/>
      <c r="H428" s="205"/>
      <c r="I428" s="205"/>
      <c r="J428" s="205"/>
      <c r="K428" s="205"/>
      <c r="L428" s="205"/>
      <c r="M428" s="205"/>
      <c r="N428" s="205"/>
      <c r="O428" s="205"/>
      <c r="P428" s="205"/>
      <c r="Q428" s="205"/>
      <c r="R428" s="205"/>
      <c r="AC428" s="190"/>
      <c r="AD428" s="190"/>
      <c r="AE428" s="190"/>
      <c r="AF428" s="185"/>
      <c r="AG428" s="185"/>
      <c r="AH428" s="185"/>
      <c r="AI428" s="185"/>
      <c r="AJ428" s="185"/>
      <c r="AK428" s="185"/>
      <c r="AL428" s="185"/>
      <c r="AM428" s="185"/>
      <c r="AN428" s="185"/>
    </row>
    <row r="429" spans="2:40" x14ac:dyDescent="0.2">
      <c r="B429" s="205"/>
      <c r="C429" s="205"/>
      <c r="D429" s="205"/>
      <c r="E429" s="205"/>
      <c r="F429" s="205"/>
      <c r="G429" s="205"/>
      <c r="H429" s="205"/>
      <c r="I429" s="205"/>
      <c r="J429" s="205"/>
      <c r="K429" s="205"/>
      <c r="L429" s="205"/>
      <c r="M429" s="205"/>
      <c r="N429" s="205"/>
      <c r="O429" s="205"/>
      <c r="P429" s="205"/>
      <c r="Q429" s="205"/>
      <c r="R429" s="205"/>
      <c r="AC429" s="190"/>
      <c r="AD429" s="190"/>
      <c r="AE429" s="190"/>
      <c r="AF429" s="185"/>
      <c r="AG429" s="185"/>
      <c r="AH429" s="185"/>
      <c r="AI429" s="185"/>
      <c r="AJ429" s="185"/>
      <c r="AK429" s="185"/>
      <c r="AL429" s="185"/>
      <c r="AM429" s="185"/>
      <c r="AN429" s="185"/>
    </row>
    <row r="430" spans="2:40" x14ac:dyDescent="0.2">
      <c r="B430" s="205"/>
      <c r="C430" s="205"/>
      <c r="D430" s="205"/>
      <c r="E430" s="205"/>
      <c r="F430" s="205"/>
      <c r="G430" s="205"/>
      <c r="H430" s="205"/>
      <c r="I430" s="205"/>
      <c r="J430" s="205"/>
      <c r="K430" s="205"/>
      <c r="L430" s="205"/>
      <c r="M430" s="205"/>
      <c r="N430" s="205"/>
      <c r="O430" s="205"/>
      <c r="P430" s="205"/>
      <c r="Q430" s="205"/>
      <c r="R430" s="205"/>
      <c r="AC430" s="190"/>
      <c r="AD430" s="190"/>
      <c r="AE430" s="190"/>
      <c r="AF430" s="185"/>
      <c r="AG430" s="185"/>
      <c r="AH430" s="185"/>
      <c r="AI430" s="185"/>
      <c r="AJ430" s="185"/>
      <c r="AK430" s="185"/>
      <c r="AL430" s="185"/>
      <c r="AM430" s="185"/>
      <c r="AN430" s="185"/>
    </row>
    <row r="431" spans="2:40" x14ac:dyDescent="0.2">
      <c r="B431" s="205"/>
      <c r="C431" s="205"/>
      <c r="D431" s="205"/>
      <c r="E431" s="205"/>
      <c r="F431" s="205"/>
      <c r="G431" s="205"/>
      <c r="H431" s="205"/>
      <c r="I431" s="205"/>
      <c r="J431" s="205"/>
      <c r="K431" s="205"/>
      <c r="L431" s="205"/>
      <c r="M431" s="205"/>
      <c r="N431" s="205"/>
      <c r="O431" s="205"/>
      <c r="P431" s="205"/>
      <c r="Q431" s="205"/>
      <c r="R431" s="205"/>
      <c r="AC431" s="190"/>
      <c r="AD431" s="190"/>
      <c r="AE431" s="190"/>
      <c r="AF431" s="185"/>
      <c r="AG431" s="185"/>
      <c r="AH431" s="185"/>
      <c r="AI431" s="185"/>
      <c r="AJ431" s="185"/>
      <c r="AK431" s="185"/>
      <c r="AL431" s="185"/>
      <c r="AM431" s="185"/>
      <c r="AN431" s="185"/>
    </row>
    <row r="432" spans="2:40" x14ac:dyDescent="0.2">
      <c r="B432" s="205"/>
      <c r="C432" s="205"/>
      <c r="D432" s="205"/>
      <c r="E432" s="205"/>
      <c r="F432" s="205"/>
      <c r="G432" s="205"/>
      <c r="H432" s="205"/>
      <c r="I432" s="205"/>
      <c r="J432" s="205"/>
      <c r="K432" s="205"/>
      <c r="L432" s="205"/>
      <c r="M432" s="205"/>
      <c r="N432" s="205"/>
      <c r="O432" s="205"/>
      <c r="P432" s="205"/>
      <c r="Q432" s="205"/>
      <c r="R432" s="205"/>
      <c r="AC432" s="190"/>
      <c r="AD432" s="190"/>
      <c r="AE432" s="190"/>
      <c r="AF432" s="185"/>
      <c r="AG432" s="185"/>
      <c r="AH432" s="185"/>
      <c r="AI432" s="185"/>
      <c r="AJ432" s="185"/>
      <c r="AK432" s="185"/>
      <c r="AL432" s="185"/>
      <c r="AM432" s="185"/>
      <c r="AN432" s="185"/>
    </row>
    <row r="433" spans="2:40" x14ac:dyDescent="0.2">
      <c r="B433" s="205"/>
      <c r="C433" s="205"/>
      <c r="D433" s="205"/>
      <c r="E433" s="205"/>
      <c r="F433" s="205"/>
      <c r="G433" s="205"/>
      <c r="H433" s="205"/>
      <c r="I433" s="205"/>
      <c r="J433" s="205"/>
      <c r="K433" s="205"/>
      <c r="L433" s="205"/>
      <c r="M433" s="205"/>
      <c r="N433" s="205"/>
      <c r="O433" s="205"/>
      <c r="P433" s="205"/>
      <c r="Q433" s="205"/>
      <c r="R433" s="205"/>
      <c r="AC433" s="190"/>
      <c r="AD433" s="190"/>
      <c r="AE433" s="190"/>
      <c r="AF433" s="185"/>
      <c r="AG433" s="185"/>
      <c r="AH433" s="185"/>
      <c r="AI433" s="185"/>
      <c r="AJ433" s="185"/>
      <c r="AK433" s="185"/>
      <c r="AL433" s="185"/>
      <c r="AM433" s="185"/>
      <c r="AN433" s="185"/>
    </row>
    <row r="434" spans="2:40" x14ac:dyDescent="0.2">
      <c r="B434" s="205"/>
      <c r="C434" s="205"/>
      <c r="D434" s="205"/>
      <c r="E434" s="205"/>
      <c r="F434" s="205"/>
      <c r="G434" s="205"/>
      <c r="H434" s="205"/>
      <c r="I434" s="205"/>
      <c r="J434" s="205"/>
      <c r="K434" s="205"/>
      <c r="L434" s="205"/>
      <c r="M434" s="205"/>
      <c r="N434" s="205"/>
      <c r="O434" s="205"/>
      <c r="P434" s="205"/>
      <c r="Q434" s="205"/>
      <c r="R434" s="205"/>
      <c r="AC434" s="190"/>
      <c r="AD434" s="190"/>
      <c r="AE434" s="190"/>
      <c r="AF434" s="185"/>
      <c r="AG434" s="185"/>
      <c r="AH434" s="185"/>
      <c r="AI434" s="185"/>
      <c r="AJ434" s="185"/>
      <c r="AK434" s="185"/>
      <c r="AL434" s="185"/>
      <c r="AM434" s="185"/>
      <c r="AN434" s="185"/>
    </row>
    <row r="435" spans="2:40" x14ac:dyDescent="0.2">
      <c r="B435" s="205"/>
      <c r="C435" s="205"/>
      <c r="D435" s="205"/>
      <c r="E435" s="205"/>
      <c r="F435" s="205"/>
      <c r="G435" s="205"/>
      <c r="H435" s="205"/>
      <c r="I435" s="205"/>
      <c r="J435" s="205"/>
      <c r="K435" s="205"/>
      <c r="L435" s="205"/>
      <c r="M435" s="205"/>
      <c r="N435" s="205"/>
      <c r="O435" s="205"/>
      <c r="P435" s="205"/>
      <c r="Q435" s="205"/>
      <c r="R435" s="205"/>
      <c r="AC435" s="190"/>
      <c r="AD435" s="190"/>
      <c r="AE435" s="190"/>
      <c r="AF435" s="185"/>
      <c r="AG435" s="185"/>
      <c r="AH435" s="185"/>
      <c r="AI435" s="185"/>
      <c r="AJ435" s="185"/>
      <c r="AK435" s="185"/>
      <c r="AL435" s="185"/>
      <c r="AM435" s="185"/>
      <c r="AN435" s="185"/>
    </row>
    <row r="436" spans="2:40" x14ac:dyDescent="0.2">
      <c r="B436" s="205"/>
      <c r="C436" s="205"/>
      <c r="D436" s="205"/>
      <c r="E436" s="205"/>
      <c r="F436" s="205"/>
      <c r="G436" s="205"/>
      <c r="H436" s="205"/>
      <c r="I436" s="205"/>
      <c r="J436" s="205"/>
      <c r="K436" s="205"/>
      <c r="L436" s="205"/>
      <c r="M436" s="205"/>
      <c r="N436" s="205"/>
      <c r="O436" s="205"/>
      <c r="P436" s="205"/>
      <c r="Q436" s="205"/>
      <c r="R436" s="205"/>
      <c r="AC436" s="190"/>
      <c r="AD436" s="190"/>
      <c r="AE436" s="190"/>
      <c r="AF436" s="185"/>
      <c r="AG436" s="185"/>
      <c r="AH436" s="185"/>
      <c r="AI436" s="185"/>
      <c r="AJ436" s="185"/>
      <c r="AK436" s="185"/>
      <c r="AL436" s="185"/>
      <c r="AM436" s="185"/>
      <c r="AN436" s="185"/>
    </row>
    <row r="437" spans="2:40" x14ac:dyDescent="0.2">
      <c r="B437" s="205"/>
      <c r="C437" s="205"/>
      <c r="D437" s="205"/>
      <c r="E437" s="205"/>
      <c r="F437" s="205"/>
      <c r="G437" s="205"/>
      <c r="H437" s="205"/>
      <c r="I437" s="205"/>
      <c r="J437" s="205"/>
      <c r="K437" s="205"/>
      <c r="L437" s="205"/>
      <c r="M437" s="205"/>
      <c r="N437" s="205"/>
      <c r="O437" s="205"/>
      <c r="P437" s="205"/>
      <c r="Q437" s="205"/>
      <c r="R437" s="205"/>
      <c r="AC437" s="190"/>
      <c r="AD437" s="190"/>
      <c r="AE437" s="190"/>
      <c r="AF437" s="185"/>
      <c r="AG437" s="185"/>
      <c r="AH437" s="185"/>
      <c r="AI437" s="185"/>
      <c r="AJ437" s="185"/>
      <c r="AK437" s="185"/>
      <c r="AL437" s="185"/>
      <c r="AM437" s="185"/>
      <c r="AN437" s="185"/>
    </row>
    <row r="438" spans="2:40" x14ac:dyDescent="0.2">
      <c r="B438" s="205"/>
      <c r="C438" s="205"/>
      <c r="D438" s="205"/>
      <c r="E438" s="205"/>
      <c r="F438" s="205"/>
      <c r="G438" s="205"/>
      <c r="H438" s="205"/>
      <c r="I438" s="205"/>
      <c r="J438" s="205"/>
      <c r="K438" s="205"/>
      <c r="L438" s="205"/>
      <c r="M438" s="205"/>
      <c r="N438" s="205"/>
      <c r="O438" s="205"/>
      <c r="P438" s="205"/>
      <c r="Q438" s="205"/>
      <c r="R438" s="205"/>
      <c r="AC438" s="190"/>
      <c r="AD438" s="190"/>
      <c r="AE438" s="190"/>
      <c r="AF438" s="185"/>
      <c r="AG438" s="185"/>
      <c r="AH438" s="185"/>
      <c r="AI438" s="185"/>
      <c r="AJ438" s="185"/>
      <c r="AK438" s="185"/>
      <c r="AL438" s="185"/>
      <c r="AM438" s="185"/>
      <c r="AN438" s="185"/>
    </row>
    <row r="439" spans="2:40" x14ac:dyDescent="0.2">
      <c r="B439" s="205"/>
      <c r="C439" s="205"/>
      <c r="D439" s="205"/>
      <c r="E439" s="205"/>
      <c r="F439" s="205"/>
      <c r="G439" s="205"/>
      <c r="H439" s="205"/>
      <c r="I439" s="205"/>
      <c r="J439" s="205"/>
      <c r="K439" s="205"/>
      <c r="L439" s="205"/>
      <c r="M439" s="205"/>
      <c r="N439" s="205"/>
      <c r="O439" s="205"/>
      <c r="P439" s="205"/>
      <c r="Q439" s="205"/>
      <c r="R439" s="205"/>
      <c r="AC439" s="190"/>
      <c r="AD439" s="190"/>
      <c r="AE439" s="190"/>
      <c r="AF439" s="185"/>
      <c r="AG439" s="185"/>
      <c r="AH439" s="185"/>
      <c r="AI439" s="185"/>
      <c r="AJ439" s="185"/>
      <c r="AK439" s="185"/>
      <c r="AL439" s="185"/>
      <c r="AM439" s="185"/>
      <c r="AN439" s="185"/>
    </row>
    <row r="440" spans="2:40" x14ac:dyDescent="0.2">
      <c r="B440" s="205"/>
      <c r="C440" s="205"/>
      <c r="D440" s="205"/>
      <c r="E440" s="205"/>
      <c r="F440" s="205"/>
      <c r="G440" s="205"/>
      <c r="H440" s="205"/>
      <c r="I440" s="205"/>
      <c r="J440" s="205"/>
      <c r="K440" s="205"/>
      <c r="L440" s="205"/>
      <c r="M440" s="205"/>
      <c r="N440" s="205"/>
      <c r="O440" s="205"/>
      <c r="P440" s="205"/>
      <c r="Q440" s="205"/>
      <c r="R440" s="205"/>
      <c r="AC440" s="190"/>
      <c r="AD440" s="190"/>
      <c r="AE440" s="190"/>
      <c r="AF440" s="185"/>
      <c r="AG440" s="185"/>
      <c r="AH440" s="185"/>
      <c r="AI440" s="185"/>
      <c r="AJ440" s="185"/>
      <c r="AK440" s="185"/>
      <c r="AL440" s="185"/>
      <c r="AM440" s="185"/>
      <c r="AN440" s="185"/>
    </row>
    <row r="441" spans="2:40" x14ac:dyDescent="0.2">
      <c r="B441" s="205"/>
      <c r="C441" s="205"/>
      <c r="D441" s="205"/>
      <c r="E441" s="205"/>
      <c r="F441" s="205"/>
      <c r="G441" s="205"/>
      <c r="H441" s="205"/>
      <c r="I441" s="205"/>
      <c r="J441" s="205"/>
      <c r="K441" s="205"/>
      <c r="L441" s="205"/>
      <c r="M441" s="205"/>
      <c r="N441" s="205"/>
      <c r="O441" s="205"/>
      <c r="P441" s="205"/>
      <c r="Q441" s="205"/>
      <c r="R441" s="205"/>
      <c r="AC441" s="190"/>
      <c r="AD441" s="190"/>
      <c r="AE441" s="190"/>
      <c r="AF441" s="185"/>
      <c r="AG441" s="185"/>
      <c r="AH441" s="185"/>
      <c r="AI441" s="185"/>
      <c r="AJ441" s="185"/>
      <c r="AK441" s="185"/>
      <c r="AL441" s="185"/>
      <c r="AM441" s="185"/>
      <c r="AN441" s="185"/>
    </row>
    <row r="442" spans="2:40" x14ac:dyDescent="0.2">
      <c r="B442" s="205"/>
      <c r="C442" s="205"/>
      <c r="D442" s="205"/>
      <c r="E442" s="205"/>
      <c r="F442" s="205"/>
      <c r="G442" s="205"/>
      <c r="H442" s="205"/>
      <c r="I442" s="205"/>
      <c r="J442" s="205"/>
      <c r="K442" s="205"/>
      <c r="L442" s="205"/>
      <c r="M442" s="205"/>
      <c r="N442" s="205"/>
      <c r="O442" s="205"/>
      <c r="P442" s="205"/>
      <c r="Q442" s="205"/>
      <c r="R442" s="205"/>
      <c r="AC442" s="190"/>
      <c r="AD442" s="190"/>
      <c r="AE442" s="190"/>
      <c r="AF442" s="185"/>
      <c r="AG442" s="185"/>
      <c r="AH442" s="185"/>
      <c r="AI442" s="185"/>
      <c r="AJ442" s="185"/>
      <c r="AK442" s="185"/>
      <c r="AL442" s="185"/>
      <c r="AM442" s="185"/>
      <c r="AN442" s="185"/>
    </row>
    <row r="443" spans="2:40" x14ac:dyDescent="0.2">
      <c r="B443" s="205"/>
      <c r="C443" s="205"/>
      <c r="D443" s="205"/>
      <c r="E443" s="205"/>
      <c r="F443" s="205"/>
      <c r="G443" s="205"/>
      <c r="H443" s="205"/>
      <c r="I443" s="205"/>
      <c r="J443" s="205"/>
      <c r="K443" s="205"/>
      <c r="L443" s="205"/>
      <c r="M443" s="205"/>
      <c r="N443" s="205"/>
      <c r="O443" s="205"/>
      <c r="P443" s="205"/>
      <c r="Q443" s="205"/>
      <c r="R443" s="205"/>
      <c r="AC443" s="190"/>
      <c r="AD443" s="190"/>
      <c r="AE443" s="190"/>
      <c r="AF443" s="185"/>
      <c r="AG443" s="185"/>
      <c r="AH443" s="185"/>
      <c r="AI443" s="185"/>
      <c r="AJ443" s="185"/>
      <c r="AK443" s="185"/>
      <c r="AL443" s="185"/>
      <c r="AM443" s="185"/>
      <c r="AN443" s="185"/>
    </row>
    <row r="444" spans="2:40" x14ac:dyDescent="0.2">
      <c r="B444" s="205"/>
      <c r="C444" s="205"/>
      <c r="D444" s="205"/>
      <c r="E444" s="205"/>
      <c r="F444" s="205"/>
      <c r="G444" s="205"/>
      <c r="H444" s="205"/>
      <c r="I444" s="205"/>
      <c r="J444" s="205"/>
      <c r="K444" s="205"/>
      <c r="L444" s="205"/>
      <c r="M444" s="205"/>
      <c r="N444" s="205"/>
      <c r="O444" s="205"/>
      <c r="P444" s="205"/>
      <c r="Q444" s="205"/>
      <c r="R444" s="205"/>
      <c r="AC444" s="190"/>
      <c r="AD444" s="190"/>
      <c r="AE444" s="190"/>
      <c r="AF444" s="185"/>
      <c r="AG444" s="185"/>
      <c r="AH444" s="185"/>
      <c r="AI444" s="185"/>
      <c r="AJ444" s="185"/>
      <c r="AK444" s="185"/>
      <c r="AL444" s="185"/>
      <c r="AM444" s="185"/>
      <c r="AN444" s="185"/>
    </row>
    <row r="445" spans="2:40" x14ac:dyDescent="0.2">
      <c r="B445" s="205"/>
      <c r="C445" s="205"/>
      <c r="D445" s="205"/>
      <c r="E445" s="205"/>
      <c r="F445" s="205"/>
      <c r="G445" s="205"/>
      <c r="H445" s="205"/>
      <c r="I445" s="205"/>
      <c r="J445" s="205"/>
      <c r="K445" s="205"/>
      <c r="L445" s="205"/>
      <c r="M445" s="205"/>
      <c r="N445" s="205"/>
      <c r="O445" s="205"/>
      <c r="P445" s="205"/>
      <c r="Q445" s="205"/>
      <c r="R445" s="205"/>
      <c r="AC445" s="190"/>
      <c r="AD445" s="190"/>
      <c r="AE445" s="190"/>
      <c r="AF445" s="185"/>
      <c r="AG445" s="185"/>
      <c r="AH445" s="185"/>
      <c r="AI445" s="185"/>
      <c r="AJ445" s="185"/>
      <c r="AK445" s="185"/>
      <c r="AL445" s="185"/>
      <c r="AM445" s="185"/>
      <c r="AN445" s="185"/>
    </row>
    <row r="446" spans="2:40" x14ac:dyDescent="0.2">
      <c r="B446" s="205"/>
      <c r="C446" s="205"/>
      <c r="D446" s="205"/>
      <c r="E446" s="205"/>
      <c r="F446" s="205"/>
      <c r="G446" s="205"/>
      <c r="H446" s="205"/>
      <c r="I446" s="205"/>
      <c r="J446" s="205"/>
      <c r="K446" s="205"/>
      <c r="L446" s="205"/>
      <c r="M446" s="205"/>
      <c r="N446" s="205"/>
      <c r="O446" s="205"/>
      <c r="P446" s="205"/>
      <c r="Q446" s="205"/>
      <c r="R446" s="205"/>
      <c r="AC446" s="190"/>
      <c r="AD446" s="190"/>
      <c r="AE446" s="190"/>
      <c r="AF446" s="185"/>
      <c r="AG446" s="185"/>
      <c r="AH446" s="185"/>
      <c r="AI446" s="185"/>
      <c r="AJ446" s="185"/>
      <c r="AK446" s="185"/>
      <c r="AL446" s="185"/>
      <c r="AM446" s="185"/>
      <c r="AN446" s="185"/>
    </row>
    <row r="447" spans="2:40" x14ac:dyDescent="0.2">
      <c r="B447" s="205"/>
      <c r="C447" s="205"/>
      <c r="D447" s="205"/>
      <c r="E447" s="205"/>
      <c r="F447" s="205"/>
      <c r="G447" s="205"/>
      <c r="H447" s="205"/>
      <c r="I447" s="205"/>
      <c r="J447" s="205"/>
      <c r="K447" s="205"/>
      <c r="L447" s="205"/>
      <c r="M447" s="205"/>
      <c r="N447" s="205"/>
      <c r="O447" s="205"/>
      <c r="P447" s="205"/>
      <c r="Q447" s="205"/>
      <c r="R447" s="205"/>
      <c r="AC447" s="190"/>
      <c r="AD447" s="190"/>
      <c r="AE447" s="190"/>
      <c r="AF447" s="185"/>
      <c r="AG447" s="185"/>
      <c r="AH447" s="185"/>
      <c r="AI447" s="185"/>
      <c r="AJ447" s="185"/>
      <c r="AK447" s="185"/>
      <c r="AL447" s="185"/>
      <c r="AM447" s="185"/>
      <c r="AN447" s="185"/>
    </row>
    <row r="448" spans="2:40" x14ac:dyDescent="0.2">
      <c r="B448" s="205"/>
      <c r="C448" s="205"/>
      <c r="D448" s="205"/>
      <c r="E448" s="205"/>
      <c r="F448" s="205"/>
      <c r="G448" s="205"/>
      <c r="H448" s="205"/>
      <c r="I448" s="205"/>
      <c r="J448" s="205"/>
      <c r="K448" s="205"/>
      <c r="L448" s="205"/>
      <c r="M448" s="205"/>
      <c r="N448" s="205"/>
      <c r="O448" s="205"/>
      <c r="P448" s="205"/>
      <c r="Q448" s="205"/>
      <c r="R448" s="205"/>
      <c r="AC448" s="190"/>
      <c r="AD448" s="190"/>
      <c r="AE448" s="190"/>
      <c r="AF448" s="185"/>
      <c r="AG448" s="185"/>
      <c r="AH448" s="185"/>
      <c r="AI448" s="185"/>
      <c r="AJ448" s="185"/>
      <c r="AK448" s="185"/>
      <c r="AL448" s="185"/>
      <c r="AM448" s="185"/>
      <c r="AN448" s="185"/>
    </row>
    <row r="449" spans="2:40" x14ac:dyDescent="0.2">
      <c r="B449" s="205"/>
      <c r="C449" s="205"/>
      <c r="D449" s="205"/>
      <c r="E449" s="205"/>
      <c r="F449" s="205"/>
      <c r="G449" s="205"/>
      <c r="H449" s="205"/>
      <c r="I449" s="205"/>
      <c r="J449" s="205"/>
      <c r="K449" s="205"/>
      <c r="L449" s="205"/>
      <c r="M449" s="205"/>
      <c r="N449" s="205"/>
      <c r="O449" s="205"/>
      <c r="P449" s="205"/>
      <c r="Q449" s="205"/>
      <c r="R449" s="205"/>
      <c r="AC449" s="190"/>
      <c r="AD449" s="190"/>
      <c r="AE449" s="190"/>
      <c r="AF449" s="185"/>
      <c r="AG449" s="185"/>
      <c r="AH449" s="185"/>
      <c r="AI449" s="185"/>
      <c r="AJ449" s="185"/>
      <c r="AK449" s="185"/>
      <c r="AL449" s="185"/>
      <c r="AM449" s="185"/>
      <c r="AN449" s="185"/>
    </row>
    <row r="450" spans="2:40" x14ac:dyDescent="0.2">
      <c r="B450" s="205"/>
      <c r="C450" s="205"/>
      <c r="D450" s="205"/>
      <c r="E450" s="205"/>
      <c r="F450" s="205"/>
      <c r="G450" s="205"/>
      <c r="H450" s="205"/>
      <c r="I450" s="205"/>
      <c r="J450" s="205"/>
      <c r="K450" s="205"/>
      <c r="L450" s="205"/>
      <c r="M450" s="205"/>
      <c r="N450" s="205"/>
      <c r="O450" s="205"/>
      <c r="P450" s="205"/>
      <c r="Q450" s="205"/>
      <c r="R450" s="205"/>
      <c r="AC450" s="190"/>
      <c r="AD450" s="190"/>
      <c r="AE450" s="190"/>
      <c r="AF450" s="185"/>
      <c r="AG450" s="185"/>
      <c r="AH450" s="185"/>
      <c r="AI450" s="185"/>
      <c r="AJ450" s="185"/>
      <c r="AK450" s="185"/>
      <c r="AL450" s="185"/>
      <c r="AM450" s="185"/>
      <c r="AN450" s="185"/>
    </row>
    <row r="451" spans="2:40" x14ac:dyDescent="0.2">
      <c r="B451" s="205"/>
      <c r="C451" s="205"/>
      <c r="D451" s="205"/>
      <c r="E451" s="205"/>
      <c r="F451" s="205"/>
      <c r="G451" s="205"/>
      <c r="H451" s="205"/>
      <c r="I451" s="205"/>
      <c r="J451" s="205"/>
      <c r="K451" s="205"/>
      <c r="L451" s="205"/>
      <c r="M451" s="205"/>
      <c r="N451" s="205"/>
      <c r="O451" s="205"/>
      <c r="P451" s="205"/>
      <c r="Q451" s="205"/>
      <c r="R451" s="205"/>
      <c r="AC451" s="190"/>
      <c r="AD451" s="190"/>
      <c r="AE451" s="190"/>
      <c r="AF451" s="185"/>
      <c r="AG451" s="185"/>
      <c r="AH451" s="185"/>
      <c r="AI451" s="185"/>
      <c r="AJ451" s="185"/>
      <c r="AK451" s="185"/>
      <c r="AL451" s="185"/>
      <c r="AM451" s="185"/>
      <c r="AN451" s="185"/>
    </row>
    <row r="452" spans="2:40" x14ac:dyDescent="0.2">
      <c r="B452" s="205"/>
      <c r="C452" s="205"/>
      <c r="D452" s="205"/>
      <c r="E452" s="205"/>
      <c r="F452" s="205"/>
      <c r="G452" s="205"/>
      <c r="H452" s="205"/>
      <c r="I452" s="205"/>
      <c r="J452" s="205"/>
      <c r="K452" s="205"/>
      <c r="L452" s="205"/>
      <c r="M452" s="205"/>
      <c r="N452" s="205"/>
      <c r="O452" s="205"/>
      <c r="P452" s="205"/>
      <c r="Q452" s="205"/>
      <c r="R452" s="205"/>
      <c r="AC452" s="190"/>
      <c r="AD452" s="190"/>
      <c r="AE452" s="190"/>
      <c r="AF452" s="185"/>
      <c r="AG452" s="185"/>
      <c r="AH452" s="185"/>
      <c r="AI452" s="185"/>
      <c r="AJ452" s="185"/>
      <c r="AK452" s="185"/>
      <c r="AL452" s="185"/>
      <c r="AM452" s="185"/>
      <c r="AN452" s="185"/>
    </row>
    <row r="453" spans="2:40" x14ac:dyDescent="0.2">
      <c r="B453" s="205"/>
      <c r="C453" s="205"/>
      <c r="D453" s="205"/>
      <c r="E453" s="205"/>
      <c r="F453" s="205"/>
      <c r="G453" s="205"/>
      <c r="H453" s="205"/>
      <c r="I453" s="205"/>
      <c r="J453" s="205"/>
      <c r="K453" s="205"/>
      <c r="L453" s="205"/>
      <c r="M453" s="205"/>
      <c r="N453" s="205"/>
      <c r="O453" s="205"/>
      <c r="P453" s="205"/>
      <c r="Q453" s="205"/>
      <c r="R453" s="205"/>
      <c r="AC453" s="190"/>
      <c r="AD453" s="190"/>
      <c r="AE453" s="190"/>
      <c r="AF453" s="185"/>
      <c r="AG453" s="185"/>
      <c r="AH453" s="185"/>
      <c r="AI453" s="185"/>
      <c r="AJ453" s="185"/>
      <c r="AK453" s="185"/>
      <c r="AL453" s="185"/>
      <c r="AM453" s="185"/>
      <c r="AN453" s="185"/>
    </row>
    <row r="454" spans="2:40" x14ac:dyDescent="0.2">
      <c r="B454" s="205"/>
      <c r="C454" s="205"/>
      <c r="D454" s="205"/>
      <c r="E454" s="205"/>
      <c r="F454" s="205"/>
      <c r="G454" s="205"/>
      <c r="H454" s="205"/>
      <c r="I454" s="205"/>
      <c r="J454" s="205"/>
      <c r="K454" s="205"/>
      <c r="L454" s="205"/>
      <c r="M454" s="205"/>
      <c r="N454" s="205"/>
      <c r="O454" s="205"/>
      <c r="P454" s="205"/>
      <c r="Q454" s="205"/>
      <c r="R454" s="205"/>
      <c r="AC454" s="190"/>
      <c r="AD454" s="190"/>
      <c r="AE454" s="190"/>
      <c r="AF454" s="185"/>
      <c r="AG454" s="185"/>
      <c r="AH454" s="185"/>
      <c r="AI454" s="185"/>
      <c r="AJ454" s="185"/>
      <c r="AK454" s="185"/>
      <c r="AL454" s="185"/>
      <c r="AM454" s="185"/>
      <c r="AN454" s="185"/>
    </row>
    <row r="455" spans="2:40" x14ac:dyDescent="0.2">
      <c r="B455" s="205"/>
      <c r="C455" s="205"/>
      <c r="D455" s="205"/>
      <c r="E455" s="205"/>
      <c r="F455" s="205"/>
      <c r="G455" s="205"/>
      <c r="H455" s="205"/>
      <c r="I455" s="205"/>
      <c r="J455" s="205"/>
      <c r="K455" s="205"/>
      <c r="L455" s="205"/>
      <c r="M455" s="205"/>
      <c r="N455" s="205"/>
      <c r="O455" s="205"/>
      <c r="P455" s="205"/>
      <c r="Q455" s="205"/>
      <c r="R455" s="205"/>
      <c r="AC455" s="190"/>
      <c r="AD455" s="190"/>
      <c r="AE455" s="190"/>
      <c r="AF455" s="185"/>
      <c r="AG455" s="185"/>
      <c r="AH455" s="185"/>
      <c r="AI455" s="185"/>
      <c r="AJ455" s="185"/>
      <c r="AK455" s="185"/>
      <c r="AL455" s="185"/>
      <c r="AM455" s="185"/>
      <c r="AN455" s="185"/>
    </row>
    <row r="456" spans="2:40" x14ac:dyDescent="0.2">
      <c r="B456" s="205"/>
      <c r="C456" s="205"/>
      <c r="D456" s="205"/>
      <c r="E456" s="205"/>
      <c r="F456" s="205"/>
      <c r="G456" s="205"/>
      <c r="H456" s="205"/>
      <c r="I456" s="205"/>
      <c r="J456" s="205"/>
      <c r="K456" s="205"/>
      <c r="L456" s="205"/>
      <c r="M456" s="205"/>
      <c r="N456" s="205"/>
      <c r="O456" s="205"/>
      <c r="P456" s="205"/>
      <c r="Q456" s="205"/>
      <c r="R456" s="205"/>
      <c r="AC456" s="190"/>
      <c r="AD456" s="190"/>
      <c r="AE456" s="190"/>
      <c r="AF456" s="185"/>
      <c r="AG456" s="185"/>
      <c r="AH456" s="185"/>
      <c r="AI456" s="185"/>
      <c r="AJ456" s="185"/>
      <c r="AK456" s="185"/>
      <c r="AL456" s="185"/>
      <c r="AM456" s="185"/>
      <c r="AN456" s="185"/>
    </row>
    <row r="457" spans="2:40" x14ac:dyDescent="0.2">
      <c r="B457" s="205"/>
      <c r="C457" s="205"/>
      <c r="D457" s="205"/>
      <c r="E457" s="205"/>
      <c r="F457" s="205"/>
      <c r="G457" s="205"/>
      <c r="H457" s="205"/>
      <c r="I457" s="205"/>
      <c r="J457" s="205"/>
      <c r="K457" s="205"/>
      <c r="L457" s="205"/>
      <c r="M457" s="205"/>
      <c r="N457" s="205"/>
      <c r="O457" s="205"/>
      <c r="P457" s="205"/>
      <c r="Q457" s="205"/>
      <c r="R457" s="205"/>
      <c r="AC457" s="190"/>
      <c r="AD457" s="190"/>
      <c r="AE457" s="190"/>
      <c r="AF457" s="185"/>
      <c r="AG457" s="185"/>
      <c r="AH457" s="185"/>
      <c r="AI457" s="185"/>
      <c r="AJ457" s="185"/>
      <c r="AK457" s="185"/>
      <c r="AL457" s="185"/>
      <c r="AM457" s="185"/>
      <c r="AN457" s="185"/>
    </row>
    <row r="458" spans="2:40" x14ac:dyDescent="0.2">
      <c r="B458" s="205"/>
      <c r="C458" s="205"/>
      <c r="D458" s="205"/>
      <c r="E458" s="205"/>
      <c r="F458" s="205"/>
      <c r="G458" s="205"/>
      <c r="H458" s="205"/>
      <c r="I458" s="205"/>
      <c r="J458" s="205"/>
      <c r="K458" s="205"/>
      <c r="L458" s="205"/>
      <c r="M458" s="205"/>
      <c r="N458" s="205"/>
      <c r="O458" s="205"/>
      <c r="P458" s="205"/>
      <c r="Q458" s="205"/>
      <c r="R458" s="205"/>
      <c r="AC458" s="190"/>
      <c r="AD458" s="190"/>
      <c r="AE458" s="190"/>
      <c r="AF458" s="185"/>
      <c r="AG458" s="185"/>
      <c r="AH458" s="185"/>
      <c r="AI458" s="185"/>
      <c r="AJ458" s="185"/>
      <c r="AK458" s="185"/>
      <c r="AL458" s="185"/>
      <c r="AM458" s="185"/>
      <c r="AN458" s="185"/>
    </row>
    <row r="459" spans="2:40" x14ac:dyDescent="0.2">
      <c r="B459" s="205"/>
      <c r="C459" s="205"/>
      <c r="D459" s="205"/>
      <c r="E459" s="205"/>
      <c r="F459" s="205"/>
      <c r="G459" s="205"/>
      <c r="H459" s="205"/>
      <c r="I459" s="205"/>
      <c r="J459" s="205"/>
      <c r="K459" s="205"/>
      <c r="L459" s="205"/>
      <c r="M459" s="205"/>
      <c r="N459" s="205"/>
      <c r="O459" s="205"/>
      <c r="P459" s="205"/>
      <c r="Q459" s="205"/>
      <c r="R459" s="205"/>
      <c r="AC459" s="190"/>
      <c r="AD459" s="190"/>
      <c r="AE459" s="190"/>
      <c r="AF459" s="185"/>
      <c r="AG459" s="185"/>
      <c r="AH459" s="185"/>
      <c r="AI459" s="185"/>
      <c r="AJ459" s="185"/>
      <c r="AK459" s="185"/>
      <c r="AL459" s="185"/>
      <c r="AM459" s="185"/>
      <c r="AN459" s="185"/>
    </row>
    <row r="460" spans="2:40" x14ac:dyDescent="0.2">
      <c r="B460" s="205"/>
      <c r="C460" s="205"/>
      <c r="D460" s="205"/>
      <c r="E460" s="205"/>
      <c r="F460" s="205"/>
      <c r="G460" s="205"/>
      <c r="H460" s="205"/>
      <c r="I460" s="205"/>
      <c r="J460" s="205"/>
      <c r="K460" s="205"/>
      <c r="L460" s="205"/>
      <c r="M460" s="205"/>
      <c r="N460" s="205"/>
      <c r="O460" s="205"/>
      <c r="P460" s="205"/>
      <c r="Q460" s="205"/>
      <c r="R460" s="205"/>
      <c r="AC460" s="190"/>
      <c r="AD460" s="190"/>
      <c r="AE460" s="190"/>
      <c r="AF460" s="185"/>
      <c r="AG460" s="185"/>
      <c r="AH460" s="185"/>
      <c r="AI460" s="185"/>
      <c r="AJ460" s="185"/>
      <c r="AK460" s="185"/>
      <c r="AL460" s="185"/>
      <c r="AM460" s="185"/>
      <c r="AN460" s="185"/>
    </row>
    <row r="461" spans="2:40" x14ac:dyDescent="0.2">
      <c r="B461" s="205"/>
      <c r="C461" s="205"/>
      <c r="D461" s="205"/>
      <c r="E461" s="205"/>
      <c r="F461" s="205"/>
      <c r="G461" s="205"/>
      <c r="H461" s="205"/>
      <c r="I461" s="205"/>
      <c r="J461" s="205"/>
      <c r="K461" s="205"/>
      <c r="L461" s="205"/>
      <c r="M461" s="205"/>
      <c r="N461" s="205"/>
      <c r="O461" s="205"/>
      <c r="P461" s="205"/>
      <c r="Q461" s="205"/>
      <c r="R461" s="205"/>
      <c r="AC461" s="190"/>
      <c r="AD461" s="190"/>
      <c r="AE461" s="190"/>
      <c r="AF461" s="185"/>
      <c r="AG461" s="185"/>
      <c r="AH461" s="185"/>
      <c r="AI461" s="185"/>
      <c r="AJ461" s="185"/>
      <c r="AK461" s="185"/>
      <c r="AL461" s="185"/>
      <c r="AM461" s="185"/>
      <c r="AN461" s="185"/>
    </row>
    <row r="462" spans="2:40" x14ac:dyDescent="0.2">
      <c r="B462" s="205"/>
      <c r="C462" s="205"/>
      <c r="D462" s="205"/>
      <c r="E462" s="205"/>
      <c r="F462" s="205"/>
      <c r="G462" s="205"/>
      <c r="H462" s="205"/>
      <c r="I462" s="205"/>
      <c r="J462" s="205"/>
      <c r="K462" s="205"/>
      <c r="L462" s="205"/>
      <c r="M462" s="205"/>
      <c r="N462" s="205"/>
      <c r="O462" s="205"/>
      <c r="P462" s="205"/>
      <c r="Q462" s="205"/>
      <c r="R462" s="205"/>
      <c r="AC462" s="190"/>
      <c r="AD462" s="190"/>
      <c r="AE462" s="190"/>
      <c r="AF462" s="185"/>
      <c r="AG462" s="185"/>
      <c r="AH462" s="185"/>
      <c r="AI462" s="185"/>
      <c r="AJ462" s="185"/>
      <c r="AK462" s="185"/>
      <c r="AL462" s="185"/>
      <c r="AM462" s="185"/>
      <c r="AN462" s="185"/>
    </row>
    <row r="463" spans="2:40" x14ac:dyDescent="0.2">
      <c r="B463" s="205"/>
      <c r="C463" s="205"/>
      <c r="D463" s="205"/>
      <c r="E463" s="205"/>
      <c r="F463" s="205"/>
      <c r="G463" s="205"/>
      <c r="H463" s="205"/>
      <c r="I463" s="205"/>
      <c r="J463" s="205"/>
      <c r="K463" s="205"/>
      <c r="L463" s="205"/>
      <c r="M463" s="205"/>
      <c r="N463" s="205"/>
      <c r="O463" s="205"/>
      <c r="P463" s="205"/>
      <c r="Q463" s="205"/>
      <c r="R463" s="205"/>
      <c r="AC463" s="190"/>
      <c r="AD463" s="190"/>
      <c r="AE463" s="190"/>
      <c r="AF463" s="185"/>
      <c r="AG463" s="185"/>
      <c r="AH463" s="185"/>
      <c r="AI463" s="185"/>
      <c r="AJ463" s="185"/>
      <c r="AK463" s="185"/>
      <c r="AL463" s="185"/>
      <c r="AM463" s="185"/>
      <c r="AN463" s="185"/>
    </row>
    <row r="464" spans="2:40" x14ac:dyDescent="0.2">
      <c r="B464" s="205"/>
      <c r="C464" s="205"/>
      <c r="D464" s="205"/>
      <c r="E464" s="205"/>
      <c r="F464" s="205"/>
      <c r="G464" s="205"/>
      <c r="H464" s="205"/>
      <c r="I464" s="205"/>
      <c r="J464" s="205"/>
      <c r="K464" s="205"/>
      <c r="L464" s="205"/>
      <c r="M464" s="205"/>
      <c r="N464" s="205"/>
      <c r="O464" s="205"/>
      <c r="P464" s="205"/>
      <c r="Q464" s="205"/>
      <c r="R464" s="205"/>
      <c r="AC464" s="190"/>
      <c r="AD464" s="190"/>
      <c r="AE464" s="190"/>
      <c r="AF464" s="185"/>
      <c r="AG464" s="185"/>
      <c r="AH464" s="185"/>
      <c r="AI464" s="185"/>
      <c r="AJ464" s="185"/>
      <c r="AK464" s="185"/>
      <c r="AL464" s="185"/>
      <c r="AM464" s="185"/>
      <c r="AN464" s="185"/>
    </row>
    <row r="465" spans="2:40" x14ac:dyDescent="0.2">
      <c r="B465" s="205"/>
      <c r="C465" s="205"/>
      <c r="D465" s="205"/>
      <c r="E465" s="205"/>
      <c r="F465" s="205"/>
      <c r="G465" s="205"/>
      <c r="H465" s="205"/>
      <c r="I465" s="205"/>
      <c r="J465" s="205"/>
      <c r="K465" s="205"/>
      <c r="L465" s="205"/>
      <c r="M465" s="205"/>
      <c r="N465" s="205"/>
      <c r="O465" s="205"/>
      <c r="P465" s="205"/>
      <c r="Q465" s="205"/>
      <c r="R465" s="205"/>
      <c r="AC465" s="190"/>
      <c r="AD465" s="190"/>
      <c r="AE465" s="190"/>
      <c r="AF465" s="185"/>
      <c r="AG465" s="185"/>
      <c r="AH465" s="185"/>
      <c r="AI465" s="185"/>
      <c r="AJ465" s="185"/>
      <c r="AK465" s="185"/>
      <c r="AL465" s="185"/>
      <c r="AM465" s="185"/>
      <c r="AN465" s="185"/>
    </row>
    <row r="466" spans="2:40" x14ac:dyDescent="0.2">
      <c r="B466" s="205"/>
      <c r="C466" s="205"/>
      <c r="D466" s="205"/>
      <c r="E466" s="205"/>
      <c r="F466" s="205"/>
      <c r="G466" s="205"/>
      <c r="H466" s="205"/>
      <c r="I466" s="205"/>
      <c r="J466" s="205"/>
      <c r="K466" s="205"/>
      <c r="L466" s="205"/>
      <c r="M466" s="205"/>
      <c r="N466" s="205"/>
      <c r="O466" s="205"/>
      <c r="P466" s="205"/>
      <c r="Q466" s="205"/>
      <c r="R466" s="205"/>
      <c r="AC466" s="190"/>
      <c r="AD466" s="190"/>
      <c r="AE466" s="190"/>
      <c r="AF466" s="185"/>
      <c r="AG466" s="185"/>
      <c r="AH466" s="185"/>
      <c r="AI466" s="185"/>
      <c r="AJ466" s="185"/>
      <c r="AK466" s="185"/>
      <c r="AL466" s="185"/>
      <c r="AM466" s="185"/>
      <c r="AN466" s="185"/>
    </row>
    <row r="467" spans="2:40" x14ac:dyDescent="0.2">
      <c r="B467" s="205"/>
      <c r="C467" s="205"/>
      <c r="D467" s="205"/>
      <c r="E467" s="205"/>
      <c r="F467" s="205"/>
      <c r="G467" s="205"/>
      <c r="H467" s="205"/>
      <c r="I467" s="205"/>
      <c r="J467" s="205"/>
      <c r="K467" s="205"/>
      <c r="L467" s="205"/>
      <c r="M467" s="205"/>
      <c r="N467" s="205"/>
      <c r="O467" s="205"/>
      <c r="P467" s="205"/>
      <c r="Q467" s="205"/>
      <c r="R467" s="205"/>
      <c r="AC467" s="190"/>
      <c r="AD467" s="190"/>
      <c r="AE467" s="190"/>
      <c r="AF467" s="185"/>
      <c r="AG467" s="185"/>
      <c r="AH467" s="185"/>
      <c r="AI467" s="185"/>
      <c r="AJ467" s="185"/>
      <c r="AK467" s="185"/>
      <c r="AL467" s="185"/>
      <c r="AM467" s="185"/>
      <c r="AN467" s="185"/>
    </row>
    <row r="468" spans="2:40" x14ac:dyDescent="0.2">
      <c r="B468" s="205"/>
      <c r="C468" s="205"/>
      <c r="D468" s="205"/>
      <c r="E468" s="205"/>
      <c r="F468" s="205"/>
      <c r="G468" s="205"/>
      <c r="H468" s="205"/>
      <c r="I468" s="205"/>
      <c r="J468" s="205"/>
      <c r="K468" s="205"/>
      <c r="L468" s="205"/>
      <c r="M468" s="205"/>
      <c r="N468" s="205"/>
      <c r="O468" s="205"/>
      <c r="P468" s="205"/>
      <c r="Q468" s="205"/>
      <c r="R468" s="205"/>
      <c r="AC468" s="190"/>
      <c r="AD468" s="190"/>
      <c r="AE468" s="190"/>
      <c r="AF468" s="185"/>
      <c r="AG468" s="185"/>
      <c r="AH468" s="185"/>
      <c r="AI468" s="185"/>
      <c r="AJ468" s="185"/>
      <c r="AK468" s="185"/>
      <c r="AL468" s="185"/>
      <c r="AM468" s="185"/>
      <c r="AN468" s="185"/>
    </row>
    <row r="469" spans="2:40" x14ac:dyDescent="0.2">
      <c r="B469" s="205"/>
      <c r="C469" s="205"/>
      <c r="D469" s="205"/>
      <c r="E469" s="205"/>
      <c r="F469" s="205"/>
      <c r="G469" s="205"/>
      <c r="H469" s="205"/>
      <c r="I469" s="205"/>
      <c r="J469" s="205"/>
      <c r="K469" s="205"/>
      <c r="L469" s="205"/>
      <c r="M469" s="205"/>
      <c r="N469" s="205"/>
      <c r="O469" s="205"/>
      <c r="P469" s="205"/>
      <c r="Q469" s="205"/>
      <c r="R469" s="205"/>
      <c r="AC469" s="190"/>
      <c r="AD469" s="190"/>
      <c r="AE469" s="190"/>
      <c r="AF469" s="185"/>
      <c r="AG469" s="185"/>
      <c r="AH469" s="185"/>
      <c r="AI469" s="185"/>
      <c r="AJ469" s="185"/>
      <c r="AK469" s="185"/>
      <c r="AL469" s="185"/>
      <c r="AM469" s="185"/>
      <c r="AN469" s="185"/>
    </row>
    <row r="470" spans="2:40" x14ac:dyDescent="0.2">
      <c r="B470" s="205"/>
      <c r="C470" s="205"/>
      <c r="D470" s="205"/>
      <c r="E470" s="205"/>
      <c r="F470" s="205"/>
      <c r="G470" s="205"/>
      <c r="H470" s="205"/>
      <c r="I470" s="205"/>
      <c r="J470" s="205"/>
      <c r="K470" s="205"/>
      <c r="L470" s="205"/>
      <c r="M470" s="205"/>
      <c r="N470" s="205"/>
      <c r="O470" s="205"/>
      <c r="P470" s="205"/>
      <c r="Q470" s="205"/>
      <c r="R470" s="205"/>
      <c r="AC470" s="190"/>
      <c r="AD470" s="190"/>
      <c r="AE470" s="190"/>
      <c r="AF470" s="185"/>
      <c r="AG470" s="185"/>
      <c r="AH470" s="185"/>
      <c r="AI470" s="185"/>
      <c r="AJ470" s="185"/>
      <c r="AK470" s="185"/>
      <c r="AL470" s="185"/>
      <c r="AM470" s="185"/>
      <c r="AN470" s="185"/>
    </row>
    <row r="471" spans="2:40" x14ac:dyDescent="0.2">
      <c r="B471" s="205"/>
      <c r="C471" s="205"/>
      <c r="D471" s="205"/>
      <c r="E471" s="205"/>
      <c r="F471" s="205"/>
      <c r="G471" s="205"/>
      <c r="H471" s="205"/>
      <c r="I471" s="205"/>
      <c r="J471" s="205"/>
      <c r="K471" s="205"/>
      <c r="L471" s="205"/>
      <c r="M471" s="205"/>
      <c r="N471" s="205"/>
      <c r="O471" s="205"/>
      <c r="P471" s="205"/>
      <c r="Q471" s="205"/>
      <c r="R471" s="205"/>
      <c r="AC471" s="190"/>
      <c r="AD471" s="190"/>
      <c r="AE471" s="190"/>
      <c r="AF471" s="185"/>
      <c r="AG471" s="185"/>
      <c r="AH471" s="185"/>
      <c r="AI471" s="185"/>
      <c r="AJ471" s="185"/>
      <c r="AK471" s="185"/>
      <c r="AL471" s="185"/>
      <c r="AM471" s="185"/>
      <c r="AN471" s="185"/>
    </row>
    <row r="472" spans="2:40" x14ac:dyDescent="0.2">
      <c r="B472" s="205"/>
      <c r="C472" s="205"/>
      <c r="D472" s="205"/>
      <c r="E472" s="205"/>
      <c r="F472" s="205"/>
      <c r="G472" s="205"/>
      <c r="H472" s="205"/>
      <c r="I472" s="205"/>
      <c r="J472" s="205"/>
      <c r="K472" s="205"/>
      <c r="L472" s="205"/>
      <c r="M472" s="205"/>
      <c r="N472" s="205"/>
      <c r="O472" s="205"/>
      <c r="P472" s="205"/>
      <c r="Q472" s="205"/>
      <c r="R472" s="205"/>
      <c r="AC472" s="190"/>
      <c r="AD472" s="190"/>
      <c r="AE472" s="190"/>
      <c r="AF472" s="185"/>
      <c r="AG472" s="185"/>
      <c r="AH472" s="185"/>
      <c r="AI472" s="185"/>
      <c r="AJ472" s="185"/>
      <c r="AK472" s="185"/>
      <c r="AL472" s="185"/>
      <c r="AM472" s="185"/>
      <c r="AN472" s="185"/>
    </row>
    <row r="473" spans="2:40" x14ac:dyDescent="0.2">
      <c r="B473" s="205"/>
      <c r="C473" s="205"/>
      <c r="D473" s="205"/>
      <c r="E473" s="205"/>
      <c r="F473" s="205"/>
      <c r="G473" s="205"/>
      <c r="H473" s="205"/>
      <c r="I473" s="205"/>
      <c r="J473" s="205"/>
      <c r="K473" s="205"/>
      <c r="L473" s="205"/>
      <c r="M473" s="205"/>
      <c r="N473" s="205"/>
      <c r="O473" s="205"/>
      <c r="P473" s="205"/>
      <c r="Q473" s="205"/>
      <c r="R473" s="205"/>
      <c r="AC473" s="190"/>
      <c r="AD473" s="190"/>
      <c r="AE473" s="190"/>
      <c r="AF473" s="185"/>
      <c r="AG473" s="185"/>
      <c r="AH473" s="185"/>
      <c r="AI473" s="185"/>
      <c r="AJ473" s="185"/>
      <c r="AK473" s="185"/>
      <c r="AL473" s="185"/>
      <c r="AM473" s="185"/>
      <c r="AN473" s="185"/>
    </row>
    <row r="474" spans="2:40" x14ac:dyDescent="0.2">
      <c r="B474" s="205"/>
      <c r="C474" s="205"/>
      <c r="D474" s="205"/>
      <c r="E474" s="205"/>
      <c r="F474" s="205"/>
      <c r="G474" s="205"/>
      <c r="H474" s="205"/>
      <c r="I474" s="205"/>
      <c r="J474" s="205"/>
      <c r="K474" s="205"/>
      <c r="L474" s="205"/>
      <c r="M474" s="205"/>
      <c r="N474" s="205"/>
      <c r="O474" s="205"/>
      <c r="P474" s="205"/>
      <c r="Q474" s="205"/>
      <c r="R474" s="205"/>
      <c r="AC474" s="190"/>
      <c r="AD474" s="190"/>
      <c r="AE474" s="190"/>
      <c r="AF474" s="185"/>
      <c r="AG474" s="185"/>
      <c r="AH474" s="185"/>
      <c r="AI474" s="185"/>
      <c r="AJ474" s="185"/>
      <c r="AK474" s="185"/>
      <c r="AL474" s="185"/>
      <c r="AM474" s="185"/>
      <c r="AN474" s="185"/>
    </row>
    <row r="475" spans="2:40" x14ac:dyDescent="0.2">
      <c r="B475" s="205"/>
      <c r="C475" s="205"/>
      <c r="D475" s="205"/>
      <c r="E475" s="205"/>
      <c r="F475" s="205"/>
      <c r="G475" s="205"/>
      <c r="H475" s="205"/>
      <c r="I475" s="205"/>
      <c r="J475" s="205"/>
      <c r="K475" s="205"/>
      <c r="L475" s="205"/>
      <c r="M475" s="205"/>
      <c r="N475" s="205"/>
      <c r="O475" s="205"/>
      <c r="P475" s="205"/>
      <c r="Q475" s="205"/>
      <c r="R475" s="205"/>
      <c r="AC475" s="190"/>
      <c r="AD475" s="190"/>
      <c r="AE475" s="190"/>
      <c r="AF475" s="185"/>
      <c r="AG475" s="185"/>
      <c r="AH475" s="185"/>
      <c r="AI475" s="185"/>
      <c r="AJ475" s="185"/>
      <c r="AK475" s="185"/>
      <c r="AL475" s="185"/>
      <c r="AM475" s="185"/>
      <c r="AN475" s="185"/>
    </row>
    <row r="476" spans="2:40" x14ac:dyDescent="0.2">
      <c r="B476" s="205"/>
      <c r="C476" s="205"/>
      <c r="D476" s="205"/>
      <c r="E476" s="205"/>
      <c r="F476" s="205"/>
      <c r="G476" s="205"/>
      <c r="H476" s="205"/>
      <c r="I476" s="205"/>
      <c r="J476" s="205"/>
      <c r="K476" s="205"/>
      <c r="L476" s="205"/>
      <c r="M476" s="205"/>
      <c r="N476" s="205"/>
      <c r="O476" s="205"/>
      <c r="P476" s="205"/>
      <c r="Q476" s="205"/>
      <c r="R476" s="205"/>
      <c r="AC476" s="190"/>
      <c r="AD476" s="190"/>
      <c r="AE476" s="190"/>
      <c r="AF476" s="185"/>
      <c r="AG476" s="185"/>
      <c r="AH476" s="185"/>
      <c r="AI476" s="185"/>
      <c r="AJ476" s="185"/>
      <c r="AK476" s="185"/>
      <c r="AL476" s="185"/>
      <c r="AM476" s="185"/>
      <c r="AN476" s="185"/>
    </row>
    <row r="477" spans="2:40" x14ac:dyDescent="0.2">
      <c r="B477" s="205"/>
      <c r="C477" s="205"/>
      <c r="D477" s="205"/>
      <c r="E477" s="205"/>
      <c r="F477" s="205"/>
      <c r="G477" s="205"/>
      <c r="H477" s="205"/>
      <c r="I477" s="205"/>
      <c r="J477" s="205"/>
      <c r="K477" s="205"/>
      <c r="L477" s="205"/>
      <c r="M477" s="205"/>
      <c r="N477" s="205"/>
      <c r="O477" s="205"/>
      <c r="P477" s="205"/>
      <c r="Q477" s="205"/>
      <c r="R477" s="205"/>
      <c r="AC477" s="190"/>
      <c r="AD477" s="190"/>
      <c r="AE477" s="190"/>
      <c r="AF477" s="185"/>
      <c r="AG477" s="185"/>
      <c r="AH477" s="185"/>
      <c r="AI477" s="185"/>
      <c r="AJ477" s="185"/>
      <c r="AK477" s="185"/>
      <c r="AL477" s="185"/>
      <c r="AM477" s="185"/>
      <c r="AN477" s="185"/>
    </row>
    <row r="478" spans="2:40" x14ac:dyDescent="0.2">
      <c r="B478" s="205"/>
      <c r="C478" s="205"/>
      <c r="D478" s="205"/>
      <c r="E478" s="205"/>
      <c r="F478" s="205"/>
      <c r="G478" s="205"/>
      <c r="H478" s="205"/>
      <c r="I478" s="205"/>
      <c r="J478" s="205"/>
      <c r="K478" s="205"/>
      <c r="L478" s="205"/>
      <c r="M478" s="205"/>
      <c r="N478" s="205"/>
      <c r="O478" s="205"/>
      <c r="P478" s="205"/>
      <c r="Q478" s="205"/>
      <c r="R478" s="205"/>
      <c r="AC478" s="190"/>
      <c r="AD478" s="190"/>
      <c r="AE478" s="190"/>
      <c r="AF478" s="185"/>
      <c r="AG478" s="185"/>
      <c r="AH478" s="185"/>
      <c r="AI478" s="185"/>
      <c r="AJ478" s="185"/>
      <c r="AK478" s="185"/>
      <c r="AL478" s="185"/>
      <c r="AM478" s="185"/>
      <c r="AN478" s="185"/>
    </row>
    <row r="479" spans="2:40" x14ac:dyDescent="0.2">
      <c r="B479" s="205"/>
      <c r="C479" s="205"/>
      <c r="D479" s="205"/>
      <c r="E479" s="205"/>
      <c r="F479" s="205"/>
      <c r="G479" s="205"/>
      <c r="H479" s="205"/>
      <c r="I479" s="205"/>
      <c r="J479" s="205"/>
      <c r="K479" s="205"/>
      <c r="L479" s="205"/>
      <c r="M479" s="205"/>
      <c r="N479" s="205"/>
      <c r="O479" s="205"/>
      <c r="P479" s="205"/>
      <c r="Q479" s="205"/>
      <c r="R479" s="205"/>
      <c r="AC479" s="190"/>
      <c r="AD479" s="190"/>
      <c r="AE479" s="190"/>
      <c r="AF479" s="185"/>
      <c r="AG479" s="185"/>
      <c r="AH479" s="185"/>
      <c r="AI479" s="185"/>
      <c r="AJ479" s="185"/>
      <c r="AK479" s="185"/>
      <c r="AL479" s="185"/>
      <c r="AM479" s="185"/>
      <c r="AN479" s="185"/>
    </row>
    <row r="480" spans="2:40" x14ac:dyDescent="0.2">
      <c r="B480" s="205"/>
      <c r="C480" s="205"/>
      <c r="D480" s="205"/>
      <c r="E480" s="205"/>
      <c r="F480" s="205"/>
      <c r="G480" s="205"/>
      <c r="H480" s="205"/>
      <c r="I480" s="205"/>
      <c r="J480" s="205"/>
      <c r="K480" s="205"/>
      <c r="L480" s="205"/>
      <c r="M480" s="205"/>
      <c r="N480" s="205"/>
      <c r="O480" s="205"/>
      <c r="P480" s="205"/>
      <c r="Q480" s="205"/>
      <c r="R480" s="205"/>
      <c r="AC480" s="190"/>
      <c r="AD480" s="190"/>
      <c r="AE480" s="190"/>
      <c r="AF480" s="185"/>
      <c r="AG480" s="185"/>
      <c r="AH480" s="185"/>
      <c r="AI480" s="185"/>
      <c r="AJ480" s="185"/>
      <c r="AK480" s="185"/>
      <c r="AL480" s="185"/>
      <c r="AM480" s="185"/>
      <c r="AN480" s="185"/>
    </row>
    <row r="481" spans="2:40" x14ac:dyDescent="0.2">
      <c r="B481" s="205"/>
      <c r="C481" s="205"/>
      <c r="D481" s="205"/>
      <c r="E481" s="205"/>
      <c r="F481" s="205"/>
      <c r="G481" s="205"/>
      <c r="H481" s="205"/>
      <c r="I481" s="205"/>
      <c r="J481" s="205"/>
      <c r="K481" s="205"/>
      <c r="L481" s="205"/>
      <c r="M481" s="205"/>
      <c r="N481" s="205"/>
      <c r="O481" s="205"/>
      <c r="P481" s="205"/>
      <c r="Q481" s="205"/>
      <c r="R481" s="205"/>
      <c r="AC481" s="190"/>
      <c r="AD481" s="190"/>
      <c r="AE481" s="190"/>
      <c r="AF481" s="185"/>
      <c r="AG481" s="185"/>
      <c r="AH481" s="185"/>
      <c r="AI481" s="185"/>
      <c r="AJ481" s="185"/>
      <c r="AK481" s="185"/>
      <c r="AL481" s="185"/>
      <c r="AM481" s="185"/>
      <c r="AN481" s="185"/>
    </row>
    <row r="482" spans="2:40" x14ac:dyDescent="0.2">
      <c r="B482" s="205"/>
      <c r="C482" s="205"/>
      <c r="D482" s="205"/>
      <c r="E482" s="205"/>
      <c r="F482" s="205"/>
      <c r="G482" s="205"/>
      <c r="H482" s="205"/>
      <c r="I482" s="205"/>
      <c r="J482" s="205"/>
      <c r="K482" s="205"/>
      <c r="L482" s="205"/>
      <c r="M482" s="205"/>
      <c r="N482" s="205"/>
      <c r="O482" s="205"/>
      <c r="P482" s="205"/>
      <c r="Q482" s="205"/>
      <c r="R482" s="205"/>
      <c r="AC482" s="190"/>
      <c r="AD482" s="190"/>
      <c r="AE482" s="190"/>
      <c r="AF482" s="185"/>
      <c r="AG482" s="185"/>
      <c r="AH482" s="185"/>
      <c r="AI482" s="185"/>
      <c r="AJ482" s="185"/>
      <c r="AK482" s="185"/>
      <c r="AL482" s="185"/>
      <c r="AM482" s="185"/>
      <c r="AN482" s="185"/>
    </row>
    <row r="483" spans="2:40" x14ac:dyDescent="0.2">
      <c r="B483" s="205"/>
      <c r="C483" s="205"/>
      <c r="D483" s="205"/>
      <c r="E483" s="205"/>
      <c r="F483" s="205"/>
      <c r="G483" s="205"/>
      <c r="H483" s="205"/>
      <c r="I483" s="205"/>
      <c r="J483" s="205"/>
      <c r="K483" s="205"/>
      <c r="L483" s="205"/>
      <c r="M483" s="205"/>
      <c r="N483" s="205"/>
      <c r="O483" s="205"/>
      <c r="P483" s="205"/>
      <c r="Q483" s="205"/>
      <c r="R483" s="205"/>
      <c r="AC483" s="190"/>
      <c r="AD483" s="190"/>
      <c r="AE483" s="190"/>
      <c r="AF483" s="185"/>
      <c r="AG483" s="185"/>
      <c r="AH483" s="185"/>
      <c r="AI483" s="185"/>
      <c r="AJ483" s="185"/>
      <c r="AK483" s="185"/>
      <c r="AL483" s="185"/>
      <c r="AM483" s="185"/>
      <c r="AN483" s="185"/>
    </row>
    <row r="484" spans="2:40" x14ac:dyDescent="0.2">
      <c r="B484" s="205"/>
      <c r="C484" s="205"/>
      <c r="D484" s="205"/>
      <c r="E484" s="205"/>
      <c r="F484" s="205"/>
      <c r="G484" s="205"/>
      <c r="H484" s="205"/>
      <c r="I484" s="205"/>
      <c r="J484" s="205"/>
      <c r="K484" s="205"/>
      <c r="L484" s="205"/>
      <c r="M484" s="205"/>
      <c r="N484" s="205"/>
      <c r="O484" s="205"/>
      <c r="P484" s="205"/>
      <c r="Q484" s="205"/>
      <c r="R484" s="205"/>
      <c r="AC484" s="190"/>
      <c r="AD484" s="190"/>
      <c r="AE484" s="190"/>
      <c r="AF484" s="185"/>
      <c r="AG484" s="185"/>
      <c r="AH484" s="185"/>
      <c r="AI484" s="185"/>
      <c r="AJ484" s="185"/>
      <c r="AK484" s="185"/>
      <c r="AL484" s="185"/>
      <c r="AM484" s="185"/>
      <c r="AN484" s="185"/>
    </row>
    <row r="485" spans="2:40" x14ac:dyDescent="0.2">
      <c r="B485" s="205"/>
      <c r="C485" s="205"/>
      <c r="D485" s="205"/>
      <c r="E485" s="205"/>
      <c r="F485" s="205"/>
      <c r="G485" s="205"/>
      <c r="H485" s="205"/>
      <c r="I485" s="205"/>
      <c r="J485" s="205"/>
      <c r="K485" s="205"/>
      <c r="L485" s="205"/>
      <c r="M485" s="205"/>
      <c r="N485" s="205"/>
      <c r="O485" s="205"/>
      <c r="P485" s="205"/>
      <c r="Q485" s="205"/>
      <c r="R485" s="205"/>
      <c r="AC485" s="190"/>
      <c r="AD485" s="190"/>
      <c r="AE485" s="190"/>
      <c r="AF485" s="185"/>
      <c r="AG485" s="185"/>
      <c r="AH485" s="185"/>
      <c r="AI485" s="185"/>
      <c r="AJ485" s="185"/>
      <c r="AK485" s="185"/>
      <c r="AL485" s="185"/>
      <c r="AM485" s="185"/>
      <c r="AN485" s="185"/>
    </row>
    <row r="486" spans="2:40" x14ac:dyDescent="0.2">
      <c r="B486" s="205"/>
      <c r="C486" s="205"/>
      <c r="D486" s="205"/>
      <c r="E486" s="205"/>
      <c r="F486" s="205"/>
      <c r="G486" s="205"/>
      <c r="H486" s="205"/>
      <c r="I486" s="205"/>
      <c r="J486" s="205"/>
      <c r="K486" s="205"/>
      <c r="L486" s="205"/>
      <c r="M486" s="205"/>
      <c r="N486" s="205"/>
      <c r="O486" s="205"/>
      <c r="P486" s="205"/>
      <c r="Q486" s="205"/>
      <c r="R486" s="205"/>
      <c r="AC486" s="190"/>
      <c r="AD486" s="190"/>
      <c r="AE486" s="190"/>
      <c r="AF486" s="185"/>
      <c r="AG486" s="185"/>
      <c r="AH486" s="185"/>
      <c r="AI486" s="185"/>
      <c r="AJ486" s="185"/>
      <c r="AK486" s="185"/>
      <c r="AL486" s="185"/>
      <c r="AM486" s="185"/>
      <c r="AN486" s="185"/>
    </row>
    <row r="487" spans="2:40" x14ac:dyDescent="0.2">
      <c r="B487" s="205"/>
      <c r="C487" s="205"/>
      <c r="D487" s="205"/>
      <c r="E487" s="205"/>
      <c r="F487" s="205"/>
      <c r="G487" s="205"/>
      <c r="H487" s="205"/>
      <c r="I487" s="205"/>
      <c r="J487" s="205"/>
      <c r="K487" s="205"/>
      <c r="L487" s="205"/>
      <c r="M487" s="205"/>
      <c r="N487" s="205"/>
      <c r="O487" s="205"/>
      <c r="P487" s="205"/>
      <c r="Q487" s="205"/>
      <c r="R487" s="205"/>
      <c r="AC487" s="190"/>
      <c r="AD487" s="190"/>
      <c r="AE487" s="190"/>
      <c r="AF487" s="185"/>
      <c r="AG487" s="185"/>
      <c r="AH487" s="185"/>
      <c r="AI487" s="185"/>
      <c r="AJ487" s="185"/>
      <c r="AK487" s="185"/>
      <c r="AL487" s="185"/>
      <c r="AM487" s="185"/>
      <c r="AN487" s="185"/>
    </row>
    <row r="488" spans="2:40" x14ac:dyDescent="0.2">
      <c r="B488" s="205"/>
      <c r="C488" s="205"/>
      <c r="D488" s="205"/>
      <c r="E488" s="205"/>
      <c r="F488" s="205"/>
      <c r="G488" s="205"/>
      <c r="H488" s="205"/>
      <c r="I488" s="205"/>
      <c r="J488" s="205"/>
      <c r="K488" s="205"/>
      <c r="L488" s="205"/>
      <c r="M488" s="205"/>
      <c r="N488" s="205"/>
      <c r="O488" s="205"/>
      <c r="P488" s="205"/>
      <c r="Q488" s="205"/>
      <c r="R488" s="205"/>
      <c r="AC488" s="190"/>
      <c r="AD488" s="190"/>
      <c r="AE488" s="190"/>
      <c r="AF488" s="185"/>
      <c r="AG488" s="185"/>
      <c r="AH488" s="185"/>
      <c r="AI488" s="185"/>
      <c r="AJ488" s="185"/>
      <c r="AK488" s="185"/>
      <c r="AL488" s="185"/>
      <c r="AM488" s="185"/>
      <c r="AN488" s="185"/>
    </row>
    <row r="489" spans="2:40" x14ac:dyDescent="0.2">
      <c r="B489" s="205"/>
      <c r="C489" s="205"/>
      <c r="D489" s="205"/>
      <c r="E489" s="205"/>
      <c r="F489" s="205"/>
      <c r="G489" s="205"/>
      <c r="H489" s="205"/>
      <c r="I489" s="205"/>
      <c r="J489" s="205"/>
      <c r="K489" s="205"/>
      <c r="L489" s="205"/>
      <c r="M489" s="205"/>
      <c r="N489" s="205"/>
      <c r="O489" s="205"/>
      <c r="P489" s="205"/>
      <c r="Q489" s="205"/>
      <c r="R489" s="205"/>
      <c r="AC489" s="190"/>
      <c r="AD489" s="190"/>
      <c r="AE489" s="190"/>
      <c r="AF489" s="185"/>
      <c r="AG489" s="185"/>
      <c r="AH489" s="185"/>
      <c r="AI489" s="185"/>
      <c r="AJ489" s="185"/>
      <c r="AK489" s="185"/>
      <c r="AL489" s="185"/>
      <c r="AM489" s="185"/>
      <c r="AN489" s="185"/>
    </row>
    <row r="490" spans="2:40" x14ac:dyDescent="0.2">
      <c r="B490" s="205"/>
      <c r="C490" s="205"/>
      <c r="D490" s="205"/>
      <c r="E490" s="205"/>
      <c r="F490" s="205"/>
      <c r="G490" s="205"/>
      <c r="H490" s="205"/>
      <c r="I490" s="205"/>
      <c r="J490" s="205"/>
      <c r="K490" s="205"/>
      <c r="L490" s="205"/>
      <c r="M490" s="205"/>
      <c r="N490" s="205"/>
      <c r="O490" s="205"/>
      <c r="P490" s="205"/>
      <c r="Q490" s="205"/>
      <c r="R490" s="205"/>
      <c r="AC490" s="190"/>
      <c r="AD490" s="190"/>
      <c r="AE490" s="190"/>
      <c r="AF490" s="185"/>
      <c r="AG490" s="185"/>
      <c r="AH490" s="185"/>
      <c r="AI490" s="185"/>
      <c r="AJ490" s="185"/>
      <c r="AK490" s="185"/>
      <c r="AL490" s="185"/>
      <c r="AM490" s="185"/>
      <c r="AN490" s="185"/>
    </row>
    <row r="491" spans="2:40" x14ac:dyDescent="0.2">
      <c r="B491" s="205"/>
      <c r="C491" s="205"/>
      <c r="D491" s="205"/>
      <c r="E491" s="205"/>
      <c r="F491" s="205"/>
      <c r="G491" s="205"/>
      <c r="H491" s="205"/>
      <c r="I491" s="205"/>
      <c r="J491" s="205"/>
      <c r="K491" s="205"/>
      <c r="L491" s="205"/>
      <c r="M491" s="205"/>
      <c r="N491" s="205"/>
      <c r="O491" s="205"/>
      <c r="P491" s="205"/>
      <c r="Q491" s="205"/>
      <c r="R491" s="205"/>
      <c r="AC491" s="190"/>
      <c r="AD491" s="190"/>
      <c r="AE491" s="190"/>
      <c r="AF491" s="185"/>
      <c r="AG491" s="185"/>
      <c r="AH491" s="185"/>
      <c r="AI491" s="185"/>
      <c r="AJ491" s="185"/>
      <c r="AK491" s="185"/>
      <c r="AL491" s="185"/>
      <c r="AM491" s="185"/>
      <c r="AN491" s="185"/>
    </row>
    <row r="492" spans="2:40" x14ac:dyDescent="0.2">
      <c r="B492" s="205"/>
      <c r="C492" s="205"/>
      <c r="D492" s="205"/>
      <c r="E492" s="205"/>
      <c r="F492" s="205"/>
      <c r="G492" s="205"/>
      <c r="H492" s="205"/>
      <c r="I492" s="205"/>
      <c r="J492" s="205"/>
      <c r="K492" s="205"/>
      <c r="L492" s="205"/>
      <c r="M492" s="205"/>
      <c r="N492" s="205"/>
      <c r="O492" s="205"/>
      <c r="P492" s="205"/>
      <c r="Q492" s="205"/>
      <c r="R492" s="205"/>
      <c r="AC492" s="190"/>
      <c r="AD492" s="190"/>
      <c r="AE492" s="190"/>
      <c r="AF492" s="185"/>
      <c r="AG492" s="185"/>
      <c r="AH492" s="185"/>
      <c r="AI492" s="185"/>
      <c r="AJ492" s="185"/>
      <c r="AK492" s="185"/>
      <c r="AL492" s="185"/>
      <c r="AM492" s="185"/>
      <c r="AN492" s="185"/>
    </row>
    <row r="493" spans="2:40" x14ac:dyDescent="0.2">
      <c r="B493" s="205"/>
      <c r="C493" s="205"/>
      <c r="D493" s="205"/>
      <c r="E493" s="205"/>
      <c r="F493" s="205"/>
      <c r="G493" s="205"/>
      <c r="H493" s="205"/>
      <c r="I493" s="205"/>
      <c r="J493" s="205"/>
      <c r="K493" s="205"/>
      <c r="L493" s="205"/>
      <c r="M493" s="205"/>
      <c r="N493" s="205"/>
      <c r="O493" s="205"/>
      <c r="P493" s="205"/>
      <c r="Q493" s="205"/>
      <c r="R493" s="205"/>
      <c r="AC493" s="190"/>
      <c r="AD493" s="190"/>
      <c r="AE493" s="190"/>
      <c r="AF493" s="185"/>
      <c r="AG493" s="185"/>
      <c r="AH493" s="185"/>
      <c r="AI493" s="185"/>
      <c r="AJ493" s="185"/>
      <c r="AK493" s="185"/>
      <c r="AL493" s="185"/>
      <c r="AM493" s="185"/>
      <c r="AN493" s="185"/>
    </row>
    <row r="494" spans="2:40" x14ac:dyDescent="0.2">
      <c r="B494" s="205"/>
      <c r="C494" s="205"/>
      <c r="D494" s="205"/>
      <c r="E494" s="205"/>
      <c r="F494" s="205"/>
      <c r="G494" s="205"/>
      <c r="H494" s="205"/>
      <c r="I494" s="205"/>
      <c r="J494" s="205"/>
      <c r="K494" s="205"/>
      <c r="L494" s="205"/>
      <c r="M494" s="205"/>
      <c r="N494" s="205"/>
      <c r="O494" s="205"/>
      <c r="P494" s="205"/>
      <c r="Q494" s="205"/>
      <c r="R494" s="205"/>
      <c r="AC494" s="190"/>
      <c r="AD494" s="190"/>
      <c r="AE494" s="190"/>
      <c r="AF494" s="185"/>
      <c r="AG494" s="185"/>
      <c r="AH494" s="185"/>
      <c r="AI494" s="185"/>
      <c r="AJ494" s="185"/>
      <c r="AK494" s="185"/>
      <c r="AL494" s="185"/>
      <c r="AM494" s="185"/>
      <c r="AN494" s="185"/>
    </row>
    <row r="495" spans="2:40" x14ac:dyDescent="0.2">
      <c r="B495" s="205"/>
      <c r="C495" s="205"/>
      <c r="D495" s="205"/>
      <c r="E495" s="205"/>
      <c r="F495" s="205"/>
      <c r="G495" s="205"/>
      <c r="H495" s="205"/>
      <c r="I495" s="205"/>
      <c r="J495" s="205"/>
      <c r="K495" s="205"/>
      <c r="L495" s="205"/>
      <c r="M495" s="205"/>
      <c r="N495" s="205"/>
      <c r="O495" s="205"/>
      <c r="P495" s="205"/>
      <c r="Q495" s="205"/>
      <c r="R495" s="205"/>
      <c r="AC495" s="190"/>
      <c r="AD495" s="190"/>
      <c r="AE495" s="190"/>
      <c r="AF495" s="185"/>
      <c r="AG495" s="185"/>
      <c r="AH495" s="185"/>
      <c r="AI495" s="185"/>
      <c r="AJ495" s="185"/>
      <c r="AK495" s="185"/>
      <c r="AL495" s="185"/>
      <c r="AM495" s="185"/>
      <c r="AN495" s="185"/>
    </row>
    <row r="496" spans="2:40" x14ac:dyDescent="0.2">
      <c r="B496" s="205"/>
      <c r="C496" s="205"/>
      <c r="D496" s="205"/>
      <c r="E496" s="205"/>
      <c r="F496" s="205"/>
      <c r="G496" s="205"/>
      <c r="H496" s="205"/>
      <c r="I496" s="205"/>
      <c r="J496" s="205"/>
      <c r="K496" s="205"/>
      <c r="L496" s="205"/>
      <c r="M496" s="205"/>
      <c r="N496" s="205"/>
      <c r="O496" s="205"/>
      <c r="P496" s="205"/>
      <c r="Q496" s="205"/>
      <c r="R496" s="205"/>
      <c r="AC496" s="190"/>
      <c r="AD496" s="190"/>
      <c r="AE496" s="190"/>
      <c r="AF496" s="185"/>
      <c r="AG496" s="185"/>
      <c r="AH496" s="185"/>
      <c r="AI496" s="185"/>
      <c r="AJ496" s="185"/>
      <c r="AK496" s="185"/>
      <c r="AL496" s="185"/>
      <c r="AM496" s="185"/>
      <c r="AN496" s="185"/>
    </row>
    <row r="497" spans="2:40" x14ac:dyDescent="0.2">
      <c r="B497" s="205"/>
      <c r="C497" s="205"/>
      <c r="D497" s="205"/>
      <c r="E497" s="205"/>
      <c r="F497" s="205"/>
      <c r="G497" s="205"/>
      <c r="H497" s="205"/>
      <c r="I497" s="205"/>
      <c r="J497" s="205"/>
      <c r="K497" s="205"/>
      <c r="L497" s="205"/>
      <c r="M497" s="205"/>
      <c r="N497" s="205"/>
      <c r="O497" s="205"/>
      <c r="P497" s="205"/>
      <c r="Q497" s="205"/>
      <c r="R497" s="205"/>
      <c r="AC497" s="190"/>
      <c r="AD497" s="190"/>
      <c r="AE497" s="190"/>
      <c r="AF497" s="185"/>
      <c r="AG497" s="185"/>
      <c r="AH497" s="185"/>
      <c r="AI497" s="185"/>
      <c r="AJ497" s="185"/>
      <c r="AK497" s="185"/>
      <c r="AL497" s="185"/>
      <c r="AM497" s="185"/>
      <c r="AN497" s="185"/>
    </row>
    <row r="498" spans="2:40" x14ac:dyDescent="0.2">
      <c r="B498" s="205"/>
      <c r="C498" s="205"/>
      <c r="D498" s="205"/>
      <c r="E498" s="205"/>
      <c r="F498" s="205"/>
      <c r="G498" s="205"/>
      <c r="H498" s="205"/>
      <c r="I498" s="205"/>
      <c r="J498" s="205"/>
      <c r="K498" s="205"/>
      <c r="L498" s="205"/>
      <c r="M498" s="205"/>
      <c r="N498" s="205"/>
      <c r="O498" s="205"/>
      <c r="P498" s="205"/>
      <c r="Q498" s="205"/>
      <c r="R498" s="205"/>
      <c r="AC498" s="190"/>
      <c r="AD498" s="190"/>
      <c r="AE498" s="190"/>
      <c r="AF498" s="185"/>
      <c r="AG498" s="185"/>
      <c r="AH498" s="185"/>
      <c r="AI498" s="185"/>
      <c r="AJ498" s="185"/>
      <c r="AK498" s="185"/>
      <c r="AL498" s="185"/>
      <c r="AM498" s="185"/>
      <c r="AN498" s="185"/>
    </row>
    <row r="499" spans="2:40" x14ac:dyDescent="0.2">
      <c r="B499" s="205"/>
      <c r="C499" s="205"/>
      <c r="D499" s="205"/>
      <c r="E499" s="205"/>
      <c r="F499" s="205"/>
      <c r="G499" s="205"/>
      <c r="H499" s="205"/>
      <c r="I499" s="205"/>
      <c r="J499" s="205"/>
      <c r="K499" s="205"/>
      <c r="L499" s="205"/>
      <c r="M499" s="205"/>
      <c r="N499" s="205"/>
      <c r="O499" s="205"/>
      <c r="P499" s="205"/>
      <c r="Q499" s="205"/>
      <c r="R499" s="205"/>
      <c r="AC499" s="190"/>
      <c r="AD499" s="190"/>
      <c r="AE499" s="190"/>
      <c r="AF499" s="185"/>
      <c r="AG499" s="185"/>
      <c r="AH499" s="185"/>
      <c r="AI499" s="185"/>
      <c r="AJ499" s="185"/>
      <c r="AK499" s="185"/>
      <c r="AL499" s="185"/>
      <c r="AM499" s="185"/>
      <c r="AN499" s="185"/>
    </row>
    <row r="500" spans="2:40" x14ac:dyDescent="0.2">
      <c r="B500" s="205"/>
      <c r="C500" s="205"/>
      <c r="D500" s="205"/>
      <c r="E500" s="205"/>
      <c r="F500" s="205"/>
      <c r="G500" s="205"/>
      <c r="H500" s="205"/>
      <c r="I500" s="205"/>
      <c r="J500" s="205"/>
      <c r="K500" s="205"/>
      <c r="L500" s="205"/>
      <c r="M500" s="205"/>
      <c r="N500" s="205"/>
      <c r="O500" s="205"/>
      <c r="P500" s="205"/>
      <c r="Q500" s="205"/>
      <c r="R500" s="205"/>
      <c r="AC500" s="190"/>
      <c r="AD500" s="190"/>
      <c r="AE500" s="190"/>
      <c r="AF500" s="185"/>
      <c r="AG500" s="185"/>
      <c r="AH500" s="185"/>
      <c r="AI500" s="185"/>
      <c r="AJ500" s="185"/>
      <c r="AK500" s="185"/>
      <c r="AL500" s="185"/>
      <c r="AM500" s="185"/>
      <c r="AN500" s="185"/>
    </row>
    <row r="501" spans="2:40" x14ac:dyDescent="0.2">
      <c r="B501" s="205"/>
      <c r="C501" s="205"/>
      <c r="D501" s="205"/>
      <c r="E501" s="205"/>
      <c r="F501" s="205"/>
      <c r="G501" s="205"/>
      <c r="H501" s="205"/>
      <c r="I501" s="205"/>
      <c r="J501" s="205"/>
      <c r="K501" s="205"/>
      <c r="L501" s="205"/>
      <c r="M501" s="205"/>
      <c r="N501" s="205"/>
      <c r="O501" s="205"/>
      <c r="P501" s="205"/>
      <c r="Q501" s="205"/>
      <c r="R501" s="205"/>
      <c r="AC501" s="190"/>
      <c r="AD501" s="190"/>
      <c r="AE501" s="190"/>
      <c r="AF501" s="185"/>
      <c r="AG501" s="185"/>
      <c r="AH501" s="185"/>
      <c r="AI501" s="185"/>
      <c r="AJ501" s="185"/>
      <c r="AK501" s="185"/>
      <c r="AL501" s="185"/>
      <c r="AM501" s="185"/>
      <c r="AN501" s="185"/>
    </row>
    <row r="502" spans="2:40" x14ac:dyDescent="0.2">
      <c r="B502" s="205"/>
      <c r="C502" s="205"/>
      <c r="D502" s="205"/>
      <c r="E502" s="205"/>
      <c r="F502" s="205"/>
      <c r="G502" s="205"/>
      <c r="H502" s="205"/>
      <c r="I502" s="205"/>
      <c r="J502" s="205"/>
      <c r="K502" s="205"/>
      <c r="L502" s="205"/>
      <c r="M502" s="205"/>
      <c r="N502" s="205"/>
      <c r="O502" s="205"/>
      <c r="P502" s="205"/>
      <c r="Q502" s="205"/>
      <c r="R502" s="205"/>
      <c r="AC502" s="190"/>
      <c r="AD502" s="190"/>
      <c r="AE502" s="190"/>
      <c r="AF502" s="185"/>
      <c r="AG502" s="185"/>
      <c r="AH502" s="185"/>
      <c r="AI502" s="185"/>
      <c r="AJ502" s="185"/>
      <c r="AK502" s="185"/>
      <c r="AL502" s="185"/>
      <c r="AM502" s="185"/>
      <c r="AN502" s="185"/>
    </row>
    <row r="503" spans="2:40" x14ac:dyDescent="0.2">
      <c r="B503" s="205"/>
      <c r="C503" s="205"/>
      <c r="D503" s="205"/>
      <c r="E503" s="205"/>
      <c r="F503" s="205"/>
      <c r="G503" s="205"/>
      <c r="H503" s="205"/>
      <c r="I503" s="205"/>
      <c r="J503" s="205"/>
      <c r="K503" s="205"/>
      <c r="L503" s="205"/>
      <c r="M503" s="205"/>
      <c r="N503" s="205"/>
      <c r="O503" s="205"/>
      <c r="P503" s="205"/>
      <c r="Q503" s="205"/>
      <c r="R503" s="205"/>
      <c r="AC503" s="190"/>
      <c r="AD503" s="190"/>
      <c r="AE503" s="190"/>
      <c r="AF503" s="185"/>
      <c r="AG503" s="185"/>
      <c r="AH503" s="185"/>
      <c r="AI503" s="185"/>
      <c r="AJ503" s="185"/>
      <c r="AK503" s="185"/>
      <c r="AL503" s="185"/>
      <c r="AM503" s="185"/>
      <c r="AN503" s="185"/>
    </row>
    <row r="504" spans="2:40" x14ac:dyDescent="0.2">
      <c r="B504" s="205"/>
      <c r="C504" s="205"/>
      <c r="D504" s="205"/>
      <c r="E504" s="205"/>
      <c r="F504" s="205"/>
      <c r="G504" s="205"/>
      <c r="H504" s="205"/>
      <c r="I504" s="205"/>
      <c r="J504" s="205"/>
      <c r="K504" s="205"/>
      <c r="L504" s="205"/>
      <c r="M504" s="205"/>
      <c r="N504" s="205"/>
      <c r="O504" s="205"/>
      <c r="P504" s="205"/>
      <c r="Q504" s="205"/>
      <c r="R504" s="205"/>
      <c r="AC504" s="190"/>
      <c r="AD504" s="190"/>
      <c r="AE504" s="190"/>
      <c r="AF504" s="185"/>
      <c r="AG504" s="185"/>
      <c r="AH504" s="185"/>
      <c r="AI504" s="185"/>
      <c r="AJ504" s="185"/>
      <c r="AK504" s="185"/>
      <c r="AL504" s="185"/>
      <c r="AM504" s="185"/>
      <c r="AN504" s="185"/>
    </row>
    <row r="505" spans="2:40" x14ac:dyDescent="0.2">
      <c r="B505" s="205"/>
      <c r="C505" s="205"/>
      <c r="D505" s="205"/>
      <c r="E505" s="205"/>
      <c r="F505" s="205"/>
      <c r="G505" s="205"/>
      <c r="H505" s="205"/>
      <c r="I505" s="205"/>
      <c r="J505" s="205"/>
      <c r="K505" s="205"/>
      <c r="L505" s="205"/>
      <c r="M505" s="205"/>
      <c r="N505" s="205"/>
      <c r="O505" s="205"/>
      <c r="P505" s="205"/>
      <c r="Q505" s="205"/>
      <c r="R505" s="205"/>
      <c r="AC505" s="190"/>
      <c r="AD505" s="190"/>
      <c r="AE505" s="190"/>
      <c r="AF505" s="185"/>
      <c r="AG505" s="185"/>
      <c r="AH505" s="185"/>
      <c r="AI505" s="185"/>
      <c r="AJ505" s="185"/>
      <c r="AK505" s="185"/>
      <c r="AL505" s="185"/>
      <c r="AM505" s="185"/>
      <c r="AN505" s="185"/>
    </row>
    <row r="506" spans="2:40" x14ac:dyDescent="0.2">
      <c r="B506" s="205"/>
      <c r="C506" s="205"/>
      <c r="D506" s="205"/>
      <c r="E506" s="205"/>
      <c r="F506" s="205"/>
      <c r="G506" s="205"/>
      <c r="H506" s="205"/>
      <c r="I506" s="205"/>
      <c r="J506" s="205"/>
      <c r="K506" s="205"/>
      <c r="L506" s="205"/>
      <c r="M506" s="205"/>
      <c r="N506" s="205"/>
      <c r="O506" s="205"/>
      <c r="P506" s="205"/>
      <c r="Q506" s="205"/>
      <c r="R506" s="205"/>
      <c r="AC506" s="190"/>
      <c r="AD506" s="190"/>
      <c r="AE506" s="190"/>
      <c r="AF506" s="185"/>
      <c r="AG506" s="185"/>
      <c r="AH506" s="185"/>
      <c r="AI506" s="185"/>
      <c r="AJ506" s="185"/>
      <c r="AK506" s="185"/>
      <c r="AL506" s="185"/>
      <c r="AM506" s="185"/>
      <c r="AN506" s="185"/>
    </row>
    <row r="507" spans="2:40" x14ac:dyDescent="0.2">
      <c r="B507" s="205"/>
      <c r="C507" s="205"/>
      <c r="D507" s="205"/>
      <c r="E507" s="205"/>
      <c r="F507" s="205"/>
      <c r="G507" s="205"/>
      <c r="H507" s="205"/>
      <c r="I507" s="205"/>
      <c r="J507" s="205"/>
      <c r="K507" s="205"/>
      <c r="L507" s="205"/>
      <c r="M507" s="205"/>
      <c r="N507" s="205"/>
      <c r="O507" s="205"/>
      <c r="P507" s="205"/>
      <c r="Q507" s="205"/>
      <c r="R507" s="205"/>
      <c r="AC507" s="190"/>
      <c r="AD507" s="190"/>
      <c r="AE507" s="190"/>
      <c r="AF507" s="185"/>
      <c r="AG507" s="185"/>
      <c r="AH507" s="185"/>
      <c r="AI507" s="185"/>
      <c r="AJ507" s="185"/>
      <c r="AK507" s="185"/>
      <c r="AL507" s="185"/>
      <c r="AM507" s="185"/>
      <c r="AN507" s="185"/>
    </row>
    <row r="508" spans="2:40" x14ac:dyDescent="0.2">
      <c r="B508" s="205"/>
      <c r="C508" s="205"/>
      <c r="D508" s="205"/>
      <c r="E508" s="205"/>
      <c r="F508" s="205"/>
      <c r="G508" s="205"/>
      <c r="H508" s="205"/>
      <c r="I508" s="205"/>
      <c r="J508" s="205"/>
      <c r="K508" s="205"/>
      <c r="L508" s="205"/>
      <c r="M508" s="205"/>
      <c r="N508" s="205"/>
      <c r="O508" s="205"/>
      <c r="P508" s="205"/>
      <c r="Q508" s="205"/>
      <c r="R508" s="205"/>
      <c r="AC508" s="190"/>
      <c r="AD508" s="190"/>
      <c r="AE508" s="190"/>
      <c r="AF508" s="185"/>
      <c r="AG508" s="185"/>
      <c r="AH508" s="185"/>
      <c r="AI508" s="185"/>
      <c r="AJ508" s="185"/>
      <c r="AK508" s="185"/>
      <c r="AL508" s="185"/>
      <c r="AM508" s="185"/>
      <c r="AN508" s="185"/>
    </row>
  </sheetData>
  <sheetProtection algorithmName="SHA-512" hashValue="qYQGWZ1gPc+xJzTrL2UVBQrgew4gJQstp9opFIARhfA1yo1bod+hhyR3X+bJgmHuyLKNJswhP4wdokMQ+vNHAw==" saltValue="zrghLPALnzi4pcbK+oBzjw==" spinCount="100000" sheet="1" objects="1" scenarios="1"/>
  <dataConsolidate/>
  <mergeCells count="65">
    <mergeCell ref="P5:R5"/>
    <mergeCell ref="B10:C10"/>
    <mergeCell ref="D10:G10"/>
    <mergeCell ref="D3:O3"/>
    <mergeCell ref="D5:O5"/>
    <mergeCell ref="B3:C4"/>
    <mergeCell ref="P3:R4"/>
    <mergeCell ref="D4:O4"/>
    <mergeCell ref="B5:C5"/>
    <mergeCell ref="B6:R6"/>
    <mergeCell ref="B8:C8"/>
    <mergeCell ref="D8:G8"/>
    <mergeCell ref="J10:L10"/>
    <mergeCell ref="B36:R36"/>
    <mergeCell ref="B12:C12"/>
    <mergeCell ref="D12:G12"/>
    <mergeCell ref="B14:C14"/>
    <mergeCell ref="D14:G14"/>
    <mergeCell ref="D32:H32"/>
    <mergeCell ref="L14:O14"/>
    <mergeCell ref="B16:C16"/>
    <mergeCell ref="J16:L16"/>
    <mergeCell ref="B19:R19"/>
    <mergeCell ref="E22:M23"/>
    <mergeCell ref="D26:H26"/>
    <mergeCell ref="B35:R35"/>
    <mergeCell ref="D31:H31"/>
    <mergeCell ref="B55:B58"/>
    <mergeCell ref="B59:B62"/>
    <mergeCell ref="B63:B66"/>
    <mergeCell ref="C63:R66"/>
    <mergeCell ref="C59:R62"/>
    <mergeCell ref="C55:R58"/>
    <mergeCell ref="D28:H28"/>
    <mergeCell ref="D29:H29"/>
    <mergeCell ref="M12:O12"/>
    <mergeCell ref="B20:R20"/>
    <mergeCell ref="C51:R54"/>
    <mergeCell ref="B51:B54"/>
    <mergeCell ref="B37:R37"/>
    <mergeCell ref="C39:R42"/>
    <mergeCell ref="C43:R46"/>
    <mergeCell ref="C47:R50"/>
    <mergeCell ref="B47:B50"/>
    <mergeCell ref="B43:B46"/>
    <mergeCell ref="B39:B42"/>
    <mergeCell ref="B38:R38"/>
    <mergeCell ref="B18:R18"/>
    <mergeCell ref="M16:O16"/>
    <mergeCell ref="B187:R187"/>
    <mergeCell ref="Y20:AB24"/>
    <mergeCell ref="Y8:AB16"/>
    <mergeCell ref="D33:J33"/>
    <mergeCell ref="D24:K24"/>
    <mergeCell ref="L24:N24"/>
    <mergeCell ref="L30:N30"/>
    <mergeCell ref="D30:H30"/>
    <mergeCell ref="L33:M33"/>
    <mergeCell ref="K12:L12"/>
    <mergeCell ref="D16:G16"/>
    <mergeCell ref="J8:L8"/>
    <mergeCell ref="M8:Q8"/>
    <mergeCell ref="M10:Q10"/>
    <mergeCell ref="D25:H25"/>
    <mergeCell ref="D27:H27"/>
  </mergeCells>
  <conditionalFormatting sqref="J26:J32">
    <cfRule type="cellIs" dxfId="212" priority="4" stopIfTrue="1" operator="between">
      <formula>"x"</formula>
      <formula>"X"</formula>
    </cfRule>
  </conditionalFormatting>
  <conditionalFormatting sqref="L26:L32">
    <cfRule type="cellIs" dxfId="211" priority="2" operator="equal">
      <formula>"x"</formula>
    </cfRule>
  </conditionalFormatting>
  <conditionalFormatting sqref="D8:G8 D10:G10 D12:G12 D14:G14 D16:G16 M8:Q8 M10:Q10 M12:O12 Q12 P14">
    <cfRule type="cellIs" dxfId="210" priority="1" operator="greaterThan">
      <formula>0</formula>
    </cfRule>
  </conditionalFormatting>
  <dataValidations count="3">
    <dataValidation type="list" allowBlank="1" showInputMessage="1" showErrorMessage="1" sqref="M12:O12" xr:uid="{00000000-0002-0000-0100-000000000000}">
      <formula1>$B$70:$B$81</formula1>
    </dataValidation>
    <dataValidation type="list" allowBlank="1" showInputMessage="1" showErrorMessage="1" sqref="Q12" xr:uid="{00000000-0002-0000-0100-000001000000}">
      <formula1>$B$84:$B$89</formula1>
    </dataValidation>
    <dataValidation type="list" allowBlank="1" showInputMessage="1" showErrorMessage="1" sqref="D16:G16" xr:uid="{00000000-0002-0000-0100-000002000000}">
      <formula1>$C$241:$C$246</formula1>
    </dataValidation>
  </dataValidations>
  <printOptions horizontalCentered="1" verticalCentered="1"/>
  <pageMargins left="0.39370078740157483" right="0.39370078740157483" top="0.59055118110236227" bottom="0.59055118110236227" header="0" footer="0"/>
  <pageSetup scale="60" orientation="portrait" r:id="rId1"/>
  <headerFooter alignWithMargins="0">
    <oddFooter>&amp;L&amp;"Arial Narrow,Cursiva"&amp;8F-PY.103.82 - Formulación y seguimiento de proyectos de establecimiento forestal. Objetivos del Proyecto&amp;R&amp;"Arial Narrow,Cursiva"&amp;8Página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0426" r:id="rId4" name="Option Button 10">
              <controlPr defaultSize="0" autoFill="0" autoLine="0" autoPict="0" macro="[0]!RunOtherSub1">
                <anchor moveWithCells="1">
                  <from>
                    <xdr:col>8</xdr:col>
                    <xdr:colOff>257175</xdr:colOff>
                    <xdr:row>25</xdr:row>
                    <xdr:rowOff>161925</xdr:rowOff>
                  </from>
                  <to>
                    <xdr:col>8</xdr:col>
                    <xdr:colOff>438150</xdr:colOff>
                    <xdr:row>25</xdr:row>
                    <xdr:rowOff>295275</xdr:rowOff>
                  </to>
                </anchor>
              </controlPr>
            </control>
          </mc:Choice>
        </mc:AlternateContent>
        <mc:AlternateContent xmlns:mc="http://schemas.openxmlformats.org/markup-compatibility/2006">
          <mc:Choice Requires="x14">
            <control shapeId="60428" r:id="rId5" name="Option Button 12">
              <controlPr defaultSize="0" autoFill="0" autoLine="0" autoPict="0" macro="[0]!RunOtherSub">
                <anchor moveWithCells="1">
                  <from>
                    <xdr:col>9</xdr:col>
                    <xdr:colOff>238125</xdr:colOff>
                    <xdr:row>25</xdr:row>
                    <xdr:rowOff>161925</xdr:rowOff>
                  </from>
                  <to>
                    <xdr:col>9</xdr:col>
                    <xdr:colOff>419100</xdr:colOff>
                    <xdr:row>25</xdr:row>
                    <xdr:rowOff>295275</xdr:rowOff>
                  </to>
                </anchor>
              </controlPr>
            </control>
          </mc:Choice>
        </mc:AlternateContent>
        <mc:AlternateContent xmlns:mc="http://schemas.openxmlformats.org/markup-compatibility/2006">
          <mc:Choice Requires="x14">
            <control shapeId="60436" r:id="rId6" name="Group Box 20">
              <controlPr defaultSize="0" autoFill="0" autoPict="0">
                <anchor moveWithCells="1">
                  <from>
                    <xdr:col>11</xdr:col>
                    <xdr:colOff>0</xdr:colOff>
                    <xdr:row>25</xdr:row>
                    <xdr:rowOff>0</xdr:rowOff>
                  </from>
                  <to>
                    <xdr:col>13</xdr:col>
                    <xdr:colOff>0</xdr:colOff>
                    <xdr:row>26</xdr:row>
                    <xdr:rowOff>0</xdr:rowOff>
                  </to>
                </anchor>
              </controlPr>
            </control>
          </mc:Choice>
        </mc:AlternateContent>
        <mc:AlternateContent xmlns:mc="http://schemas.openxmlformats.org/markup-compatibility/2006">
          <mc:Choice Requires="x14">
            <control shapeId="60437" r:id="rId7" name="Option Button 21">
              <controlPr defaultSize="0" autoFill="0" autoLine="0" autoPict="0" macro="[0]!Aislrppsi">
                <anchor moveWithCells="1">
                  <from>
                    <xdr:col>11</xdr:col>
                    <xdr:colOff>323850</xdr:colOff>
                    <xdr:row>25</xdr:row>
                    <xdr:rowOff>161925</xdr:rowOff>
                  </from>
                  <to>
                    <xdr:col>11</xdr:col>
                    <xdr:colOff>514350</xdr:colOff>
                    <xdr:row>25</xdr:row>
                    <xdr:rowOff>304800</xdr:rowOff>
                  </to>
                </anchor>
              </controlPr>
            </control>
          </mc:Choice>
        </mc:AlternateContent>
        <mc:AlternateContent xmlns:mc="http://schemas.openxmlformats.org/markup-compatibility/2006">
          <mc:Choice Requires="x14">
            <control shapeId="60438" r:id="rId8" name="Option Button 22">
              <controlPr defaultSize="0" autoFill="0" autoLine="0" autoPict="0" macro="[0]!aislrppno">
                <anchor moveWithCells="1">
                  <from>
                    <xdr:col>12</xdr:col>
                    <xdr:colOff>266700</xdr:colOff>
                    <xdr:row>25</xdr:row>
                    <xdr:rowOff>161925</xdr:rowOff>
                  </from>
                  <to>
                    <xdr:col>12</xdr:col>
                    <xdr:colOff>457200</xdr:colOff>
                    <xdr:row>25</xdr:row>
                    <xdr:rowOff>304800</xdr:rowOff>
                  </to>
                </anchor>
              </controlPr>
            </control>
          </mc:Choice>
        </mc:AlternateContent>
        <mc:AlternateContent xmlns:mc="http://schemas.openxmlformats.org/markup-compatibility/2006">
          <mc:Choice Requires="x14">
            <control shapeId="60439" r:id="rId9" name="Option Button 23">
              <controlPr defaultSize="0" autoFill="0" autoLine="0" autoPict="0" macro="[0]!RunOtherSub3">
                <anchor moveWithCells="1">
                  <from>
                    <xdr:col>8</xdr:col>
                    <xdr:colOff>257175</xdr:colOff>
                    <xdr:row>26</xdr:row>
                    <xdr:rowOff>180975</xdr:rowOff>
                  </from>
                  <to>
                    <xdr:col>8</xdr:col>
                    <xdr:colOff>438150</xdr:colOff>
                    <xdr:row>26</xdr:row>
                    <xdr:rowOff>314325</xdr:rowOff>
                  </to>
                </anchor>
              </controlPr>
            </control>
          </mc:Choice>
        </mc:AlternateContent>
        <mc:AlternateContent xmlns:mc="http://schemas.openxmlformats.org/markup-compatibility/2006">
          <mc:Choice Requires="x14">
            <control shapeId="60440" r:id="rId10" name="Option Button 24">
              <controlPr defaultSize="0" autoFill="0" autoLine="0" autoPict="0" macro="[0]!RunOtherSub13">
                <anchor moveWithCells="1">
                  <from>
                    <xdr:col>8</xdr:col>
                    <xdr:colOff>257175</xdr:colOff>
                    <xdr:row>31</xdr:row>
                    <xdr:rowOff>123825</xdr:rowOff>
                  </from>
                  <to>
                    <xdr:col>8</xdr:col>
                    <xdr:colOff>438150</xdr:colOff>
                    <xdr:row>31</xdr:row>
                    <xdr:rowOff>257175</xdr:rowOff>
                  </to>
                </anchor>
              </controlPr>
            </control>
          </mc:Choice>
        </mc:AlternateContent>
        <mc:AlternateContent xmlns:mc="http://schemas.openxmlformats.org/markup-compatibility/2006">
          <mc:Choice Requires="x14">
            <control shapeId="60441" r:id="rId11" name="Option Button 25">
              <controlPr defaultSize="0" autoFill="0" autoLine="0" autoPict="0" macro="[0]!RunOtherSub5">
                <anchor moveWithCells="1">
                  <from>
                    <xdr:col>8</xdr:col>
                    <xdr:colOff>257175</xdr:colOff>
                    <xdr:row>27</xdr:row>
                    <xdr:rowOff>85725</xdr:rowOff>
                  </from>
                  <to>
                    <xdr:col>8</xdr:col>
                    <xdr:colOff>438150</xdr:colOff>
                    <xdr:row>27</xdr:row>
                    <xdr:rowOff>219075</xdr:rowOff>
                  </to>
                </anchor>
              </controlPr>
            </control>
          </mc:Choice>
        </mc:AlternateContent>
        <mc:AlternateContent xmlns:mc="http://schemas.openxmlformats.org/markup-compatibility/2006">
          <mc:Choice Requires="x14">
            <control shapeId="60442" r:id="rId12" name="Option Button 26">
              <controlPr defaultSize="0" autoFill="0" autoLine="0" autoPict="0" macro="[0]!RunOtherSub7">
                <anchor moveWithCells="1">
                  <from>
                    <xdr:col>8</xdr:col>
                    <xdr:colOff>257175</xdr:colOff>
                    <xdr:row>28</xdr:row>
                    <xdr:rowOff>104775</xdr:rowOff>
                  </from>
                  <to>
                    <xdr:col>8</xdr:col>
                    <xdr:colOff>438150</xdr:colOff>
                    <xdr:row>28</xdr:row>
                    <xdr:rowOff>238125</xdr:rowOff>
                  </to>
                </anchor>
              </controlPr>
            </control>
          </mc:Choice>
        </mc:AlternateContent>
        <mc:AlternateContent xmlns:mc="http://schemas.openxmlformats.org/markup-compatibility/2006">
          <mc:Choice Requires="x14">
            <control shapeId="60443" r:id="rId13" name="Option Button 27">
              <controlPr defaultSize="0" autoFill="0" autoLine="0" autoPict="0" macro="[0]!RunOtherSub9">
                <anchor moveWithCells="1">
                  <from>
                    <xdr:col>8</xdr:col>
                    <xdr:colOff>257175</xdr:colOff>
                    <xdr:row>29</xdr:row>
                    <xdr:rowOff>123825</xdr:rowOff>
                  </from>
                  <to>
                    <xdr:col>8</xdr:col>
                    <xdr:colOff>438150</xdr:colOff>
                    <xdr:row>29</xdr:row>
                    <xdr:rowOff>257175</xdr:rowOff>
                  </to>
                </anchor>
              </controlPr>
            </control>
          </mc:Choice>
        </mc:AlternateContent>
        <mc:AlternateContent xmlns:mc="http://schemas.openxmlformats.org/markup-compatibility/2006">
          <mc:Choice Requires="x14">
            <control shapeId="60444" r:id="rId14" name="Option Button 28">
              <controlPr defaultSize="0" autoFill="0" autoLine="0" autoPict="0" macro="[0]!RunOtherSub11">
                <anchor moveWithCells="1">
                  <from>
                    <xdr:col>8</xdr:col>
                    <xdr:colOff>257175</xdr:colOff>
                    <xdr:row>30</xdr:row>
                    <xdr:rowOff>133350</xdr:rowOff>
                  </from>
                  <to>
                    <xdr:col>8</xdr:col>
                    <xdr:colOff>438150</xdr:colOff>
                    <xdr:row>30</xdr:row>
                    <xdr:rowOff>266700</xdr:rowOff>
                  </to>
                </anchor>
              </controlPr>
            </control>
          </mc:Choice>
        </mc:AlternateContent>
        <mc:AlternateContent xmlns:mc="http://schemas.openxmlformats.org/markup-compatibility/2006">
          <mc:Choice Requires="x14">
            <control shapeId="60445" r:id="rId15" name="Option Button 29">
              <controlPr defaultSize="0" autoFill="0" autoLine="0" autoPict="0" macro="[0]!RunOtherSub2">
                <anchor moveWithCells="1">
                  <from>
                    <xdr:col>9</xdr:col>
                    <xdr:colOff>238125</xdr:colOff>
                    <xdr:row>26</xdr:row>
                    <xdr:rowOff>171450</xdr:rowOff>
                  </from>
                  <to>
                    <xdr:col>9</xdr:col>
                    <xdr:colOff>419100</xdr:colOff>
                    <xdr:row>26</xdr:row>
                    <xdr:rowOff>304800</xdr:rowOff>
                  </to>
                </anchor>
              </controlPr>
            </control>
          </mc:Choice>
        </mc:AlternateContent>
        <mc:AlternateContent xmlns:mc="http://schemas.openxmlformats.org/markup-compatibility/2006">
          <mc:Choice Requires="x14">
            <control shapeId="60446" r:id="rId16" name="Option Button 30">
              <controlPr defaultSize="0" autoFill="0" autoLine="0" autoPict="0" macro="[0]!RunOtherSub4">
                <anchor moveWithCells="1">
                  <from>
                    <xdr:col>9</xdr:col>
                    <xdr:colOff>238125</xdr:colOff>
                    <xdr:row>27</xdr:row>
                    <xdr:rowOff>76200</xdr:rowOff>
                  </from>
                  <to>
                    <xdr:col>9</xdr:col>
                    <xdr:colOff>419100</xdr:colOff>
                    <xdr:row>27</xdr:row>
                    <xdr:rowOff>209550</xdr:rowOff>
                  </to>
                </anchor>
              </controlPr>
            </control>
          </mc:Choice>
        </mc:AlternateContent>
        <mc:AlternateContent xmlns:mc="http://schemas.openxmlformats.org/markup-compatibility/2006">
          <mc:Choice Requires="x14">
            <control shapeId="60447" r:id="rId17" name="Option Button 31">
              <controlPr defaultSize="0" autoFill="0" autoLine="0" autoPict="0" macro="[0]!RunOtherSub6">
                <anchor moveWithCells="1">
                  <from>
                    <xdr:col>9</xdr:col>
                    <xdr:colOff>238125</xdr:colOff>
                    <xdr:row>28</xdr:row>
                    <xdr:rowOff>95250</xdr:rowOff>
                  </from>
                  <to>
                    <xdr:col>9</xdr:col>
                    <xdr:colOff>419100</xdr:colOff>
                    <xdr:row>28</xdr:row>
                    <xdr:rowOff>228600</xdr:rowOff>
                  </to>
                </anchor>
              </controlPr>
            </control>
          </mc:Choice>
        </mc:AlternateContent>
        <mc:AlternateContent xmlns:mc="http://schemas.openxmlformats.org/markup-compatibility/2006">
          <mc:Choice Requires="x14">
            <control shapeId="60448" r:id="rId18" name="Option Button 32">
              <controlPr defaultSize="0" autoFill="0" autoLine="0" autoPict="0" macro="[0]!RunOtherSub8">
                <anchor moveWithCells="1">
                  <from>
                    <xdr:col>9</xdr:col>
                    <xdr:colOff>238125</xdr:colOff>
                    <xdr:row>29</xdr:row>
                    <xdr:rowOff>104775</xdr:rowOff>
                  </from>
                  <to>
                    <xdr:col>9</xdr:col>
                    <xdr:colOff>419100</xdr:colOff>
                    <xdr:row>29</xdr:row>
                    <xdr:rowOff>238125</xdr:rowOff>
                  </to>
                </anchor>
              </controlPr>
            </control>
          </mc:Choice>
        </mc:AlternateContent>
        <mc:AlternateContent xmlns:mc="http://schemas.openxmlformats.org/markup-compatibility/2006">
          <mc:Choice Requires="x14">
            <control shapeId="60449" r:id="rId19" name="Option Button 33">
              <controlPr defaultSize="0" autoFill="0" autoLine="0" autoPict="0" macro="[0]!RunOtherSub10">
                <anchor moveWithCells="1">
                  <from>
                    <xdr:col>9</xdr:col>
                    <xdr:colOff>238125</xdr:colOff>
                    <xdr:row>30</xdr:row>
                    <xdr:rowOff>114300</xdr:rowOff>
                  </from>
                  <to>
                    <xdr:col>9</xdr:col>
                    <xdr:colOff>419100</xdr:colOff>
                    <xdr:row>30</xdr:row>
                    <xdr:rowOff>247650</xdr:rowOff>
                  </to>
                </anchor>
              </controlPr>
            </control>
          </mc:Choice>
        </mc:AlternateContent>
        <mc:AlternateContent xmlns:mc="http://schemas.openxmlformats.org/markup-compatibility/2006">
          <mc:Choice Requires="x14">
            <control shapeId="60450" r:id="rId20" name="Option Button 34">
              <controlPr defaultSize="0" autoFill="0" autoLine="0" autoPict="0" macro="[0]!RunOtherSub12">
                <anchor moveWithCells="1">
                  <from>
                    <xdr:col>9</xdr:col>
                    <xdr:colOff>238125</xdr:colOff>
                    <xdr:row>31</xdr:row>
                    <xdr:rowOff>123825</xdr:rowOff>
                  </from>
                  <to>
                    <xdr:col>9</xdr:col>
                    <xdr:colOff>419100</xdr:colOff>
                    <xdr:row>31</xdr:row>
                    <xdr:rowOff>257175</xdr:rowOff>
                  </to>
                </anchor>
              </controlPr>
            </control>
          </mc:Choice>
        </mc:AlternateContent>
        <mc:AlternateContent xmlns:mc="http://schemas.openxmlformats.org/markup-compatibility/2006">
          <mc:Choice Requires="x14">
            <control shapeId="60451" r:id="rId21" name="Group Box 35">
              <controlPr defaultSize="0" autoFill="0" autoPict="0">
                <anchor moveWithCells="1">
                  <from>
                    <xdr:col>8</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60452" r:id="rId22" name="Group Box 36">
              <controlPr defaultSize="0" autoFill="0" autoPict="0">
                <anchor moveWithCells="1">
                  <from>
                    <xdr:col>8</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60453" r:id="rId23" name="Group Box 37">
              <controlPr defaultSize="0" autoFill="0" autoPict="0">
                <anchor moveWithCells="1">
                  <from>
                    <xdr:col>8</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60454" r:id="rId24" name="Group Box 38">
              <controlPr defaultSize="0" autoFill="0" autoPict="0">
                <anchor moveWithCells="1">
                  <from>
                    <xdr:col>8</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60455" r:id="rId25" name="Group Box 39">
              <controlPr defaultSize="0" autoFill="0" autoPict="0">
                <anchor moveWithCells="1">
                  <from>
                    <xdr:col>8</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60456" r:id="rId26" name="Group Box 40">
              <controlPr defaultSize="0" autoFill="0" autoPict="0">
                <anchor moveWithCells="1">
                  <from>
                    <xdr:col>8</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60457" r:id="rId27" name="Option Button 41">
              <controlPr defaultSize="0" autoFill="0" autoLine="0" autoPict="0" macro="[0]!Aislcbsi">
                <anchor moveWithCells="1">
                  <from>
                    <xdr:col>11</xdr:col>
                    <xdr:colOff>323850</xdr:colOff>
                    <xdr:row>26</xdr:row>
                    <xdr:rowOff>180975</xdr:rowOff>
                  </from>
                  <to>
                    <xdr:col>11</xdr:col>
                    <xdr:colOff>514350</xdr:colOff>
                    <xdr:row>26</xdr:row>
                    <xdr:rowOff>314325</xdr:rowOff>
                  </to>
                </anchor>
              </controlPr>
            </control>
          </mc:Choice>
        </mc:AlternateContent>
        <mc:AlternateContent xmlns:mc="http://schemas.openxmlformats.org/markup-compatibility/2006">
          <mc:Choice Requires="x14">
            <control shapeId="60458" r:id="rId28" name="Option Button 42">
              <controlPr defaultSize="0" autoFill="0" autoLine="0" autoPict="0" macro="[0]!Aislrppgsi">
                <anchor moveWithCells="1">
                  <from>
                    <xdr:col>11</xdr:col>
                    <xdr:colOff>323850</xdr:colOff>
                    <xdr:row>27</xdr:row>
                    <xdr:rowOff>133350</xdr:rowOff>
                  </from>
                  <to>
                    <xdr:col>11</xdr:col>
                    <xdr:colOff>514350</xdr:colOff>
                    <xdr:row>27</xdr:row>
                    <xdr:rowOff>276225</xdr:rowOff>
                  </to>
                </anchor>
              </controlPr>
            </control>
          </mc:Choice>
        </mc:AlternateContent>
        <mc:AlternateContent xmlns:mc="http://schemas.openxmlformats.org/markup-compatibility/2006">
          <mc:Choice Requires="x14">
            <control shapeId="60459" r:id="rId29" name="Option Button 43">
              <controlPr defaultSize="0" autoFill="0" autoLine="0" autoPict="0" macro="[0]!Aislsafsi">
                <anchor moveWithCells="1">
                  <from>
                    <xdr:col>11</xdr:col>
                    <xdr:colOff>323850</xdr:colOff>
                    <xdr:row>28</xdr:row>
                    <xdr:rowOff>152400</xdr:rowOff>
                  </from>
                  <to>
                    <xdr:col>11</xdr:col>
                    <xdr:colOff>514350</xdr:colOff>
                    <xdr:row>28</xdr:row>
                    <xdr:rowOff>285750</xdr:rowOff>
                  </to>
                </anchor>
              </controlPr>
            </control>
          </mc:Choice>
        </mc:AlternateContent>
        <mc:AlternateContent xmlns:mc="http://schemas.openxmlformats.org/markup-compatibility/2006">
          <mc:Choice Requires="x14">
            <control shapeId="60460" r:id="rId30" name="Option Button 44">
              <controlPr defaultSize="0" autoFill="0" autoLine="0" autoPict="0" macro="[0]!Aislevsi">
                <anchor moveWithCells="1">
                  <from>
                    <xdr:col>11</xdr:col>
                    <xdr:colOff>342900</xdr:colOff>
                    <xdr:row>30</xdr:row>
                    <xdr:rowOff>133350</xdr:rowOff>
                  </from>
                  <to>
                    <xdr:col>11</xdr:col>
                    <xdr:colOff>533400</xdr:colOff>
                    <xdr:row>30</xdr:row>
                    <xdr:rowOff>266700</xdr:rowOff>
                  </to>
                </anchor>
              </controlPr>
            </control>
          </mc:Choice>
        </mc:AlternateContent>
        <mc:AlternateContent xmlns:mc="http://schemas.openxmlformats.org/markup-compatibility/2006">
          <mc:Choice Requires="x14">
            <control shapeId="60461" r:id="rId31" name="Option Button 45">
              <controlPr defaultSize="0" autoFill="0" autoLine="0" autoPict="0" macro="[0]!aislcbno">
                <anchor moveWithCells="1">
                  <from>
                    <xdr:col>12</xdr:col>
                    <xdr:colOff>266700</xdr:colOff>
                    <xdr:row>26</xdr:row>
                    <xdr:rowOff>180975</xdr:rowOff>
                  </from>
                  <to>
                    <xdr:col>12</xdr:col>
                    <xdr:colOff>457200</xdr:colOff>
                    <xdr:row>26</xdr:row>
                    <xdr:rowOff>314325</xdr:rowOff>
                  </to>
                </anchor>
              </controlPr>
            </control>
          </mc:Choice>
        </mc:AlternateContent>
        <mc:AlternateContent xmlns:mc="http://schemas.openxmlformats.org/markup-compatibility/2006">
          <mc:Choice Requires="x14">
            <control shapeId="60462" r:id="rId32" name="Option Button 46">
              <controlPr defaultSize="0" autoFill="0" autoLine="0" autoPict="0" macro="[0]!aislrppgno">
                <anchor moveWithCells="1">
                  <from>
                    <xdr:col>12</xdr:col>
                    <xdr:colOff>266700</xdr:colOff>
                    <xdr:row>27</xdr:row>
                    <xdr:rowOff>171450</xdr:rowOff>
                  </from>
                  <to>
                    <xdr:col>12</xdr:col>
                    <xdr:colOff>457200</xdr:colOff>
                    <xdr:row>27</xdr:row>
                    <xdr:rowOff>314325</xdr:rowOff>
                  </to>
                </anchor>
              </controlPr>
            </control>
          </mc:Choice>
        </mc:AlternateContent>
        <mc:AlternateContent xmlns:mc="http://schemas.openxmlformats.org/markup-compatibility/2006">
          <mc:Choice Requires="x14">
            <control shapeId="60463" r:id="rId33" name="Option Button 47">
              <controlPr defaultSize="0" autoFill="0" autoLine="0" autoPict="0" macro="[0]!aislsafno">
                <anchor moveWithCells="1">
                  <from>
                    <xdr:col>12</xdr:col>
                    <xdr:colOff>266700</xdr:colOff>
                    <xdr:row>28</xdr:row>
                    <xdr:rowOff>161925</xdr:rowOff>
                  </from>
                  <to>
                    <xdr:col>12</xdr:col>
                    <xdr:colOff>457200</xdr:colOff>
                    <xdr:row>28</xdr:row>
                    <xdr:rowOff>295275</xdr:rowOff>
                  </to>
                </anchor>
              </controlPr>
            </control>
          </mc:Choice>
        </mc:AlternateContent>
        <mc:AlternateContent xmlns:mc="http://schemas.openxmlformats.org/markup-compatibility/2006">
          <mc:Choice Requires="x14">
            <control shapeId="60464" r:id="rId34" name="Option Button 48">
              <controlPr defaultSize="0" autoFill="0" autoLine="0" autoPict="0" macro="[0]!aislevno">
                <anchor moveWithCells="1">
                  <from>
                    <xdr:col>12</xdr:col>
                    <xdr:colOff>266700</xdr:colOff>
                    <xdr:row>30</xdr:row>
                    <xdr:rowOff>142875</xdr:rowOff>
                  </from>
                  <to>
                    <xdr:col>12</xdr:col>
                    <xdr:colOff>457200</xdr:colOff>
                    <xdr:row>30</xdr:row>
                    <xdr:rowOff>295275</xdr:rowOff>
                  </to>
                </anchor>
              </controlPr>
            </control>
          </mc:Choice>
        </mc:AlternateContent>
        <mc:AlternateContent xmlns:mc="http://schemas.openxmlformats.org/markup-compatibility/2006">
          <mc:Choice Requires="x14">
            <control shapeId="60465" r:id="rId35" name="Group Box 49">
              <controlPr defaultSize="0" autoFill="0" autoPict="0">
                <anchor moveWithCells="1">
                  <from>
                    <xdr:col>11</xdr:col>
                    <xdr:colOff>0</xdr:colOff>
                    <xdr:row>26</xdr:row>
                    <xdr:rowOff>0</xdr:rowOff>
                  </from>
                  <to>
                    <xdr:col>13</xdr:col>
                    <xdr:colOff>0</xdr:colOff>
                    <xdr:row>27</xdr:row>
                    <xdr:rowOff>0</xdr:rowOff>
                  </to>
                </anchor>
              </controlPr>
            </control>
          </mc:Choice>
        </mc:AlternateContent>
        <mc:AlternateContent xmlns:mc="http://schemas.openxmlformats.org/markup-compatibility/2006">
          <mc:Choice Requires="x14">
            <control shapeId="60466" r:id="rId36" name="Group Box 50">
              <controlPr defaultSize="0" autoFill="0" autoPict="0">
                <anchor moveWithCells="1">
                  <from>
                    <xdr:col>11</xdr:col>
                    <xdr:colOff>0</xdr:colOff>
                    <xdr:row>27</xdr:row>
                    <xdr:rowOff>0</xdr:rowOff>
                  </from>
                  <to>
                    <xdr:col>13</xdr:col>
                    <xdr:colOff>0</xdr:colOff>
                    <xdr:row>28</xdr:row>
                    <xdr:rowOff>0</xdr:rowOff>
                  </to>
                </anchor>
              </controlPr>
            </control>
          </mc:Choice>
        </mc:AlternateContent>
        <mc:AlternateContent xmlns:mc="http://schemas.openxmlformats.org/markup-compatibility/2006">
          <mc:Choice Requires="x14">
            <control shapeId="60468" r:id="rId37" name="Group Box 52">
              <controlPr defaultSize="0" autoFill="0" autoPict="0">
                <anchor moveWithCells="1">
                  <from>
                    <xdr:col>11</xdr:col>
                    <xdr:colOff>0</xdr:colOff>
                    <xdr:row>28</xdr:row>
                    <xdr:rowOff>0</xdr:rowOff>
                  </from>
                  <to>
                    <xdr:col>13</xdr:col>
                    <xdr:colOff>0</xdr:colOff>
                    <xdr:row>29</xdr:row>
                    <xdr:rowOff>0</xdr:rowOff>
                  </to>
                </anchor>
              </controlPr>
            </control>
          </mc:Choice>
        </mc:AlternateContent>
        <mc:AlternateContent xmlns:mc="http://schemas.openxmlformats.org/markup-compatibility/2006">
          <mc:Choice Requires="x14">
            <control shapeId="60469" r:id="rId38" name="Group Box 53">
              <controlPr defaultSize="0" autoFill="0" autoPict="0">
                <anchor moveWithCells="1">
                  <from>
                    <xdr:col>8</xdr:col>
                    <xdr:colOff>0</xdr:colOff>
                    <xdr:row>25</xdr:row>
                    <xdr:rowOff>0</xdr:rowOff>
                  </from>
                  <to>
                    <xdr:col>10</xdr:col>
                    <xdr:colOff>0</xdr:colOff>
                    <xdr:row>26</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4">
    <tabColor rgb="FFFF0000"/>
    <pageSetUpPr fitToPage="1"/>
  </sheetPr>
  <dimension ref="A1:AJ176"/>
  <sheetViews>
    <sheetView showGridLines="0" topLeftCell="B15" workbookViewId="0">
      <selection activeCell="B39" sqref="A39:XFD42"/>
    </sheetView>
  </sheetViews>
  <sheetFormatPr baseColWidth="10" defaultColWidth="11.42578125" defaultRowHeight="12.75" x14ac:dyDescent="0.2"/>
  <cols>
    <col min="1" max="1" width="2.5703125" style="903" customWidth="1"/>
    <col min="2" max="2" width="29.7109375" style="782" customWidth="1"/>
    <col min="3" max="3" width="29" style="782" customWidth="1"/>
    <col min="4" max="4" width="38.7109375" style="782" customWidth="1"/>
    <col min="5" max="5" width="11.42578125" style="782"/>
    <col min="6" max="17" width="12.7109375" style="782" customWidth="1"/>
    <col min="18" max="19" width="11.42578125" style="782"/>
    <col min="20" max="34" width="11.42578125" style="903"/>
    <col min="35" max="16384" width="11.42578125" style="782"/>
  </cols>
  <sheetData>
    <row r="1" spans="1:36" s="903" customFormat="1" ht="13.5" thickBot="1" x14ac:dyDescent="0.25"/>
    <row r="2" spans="1:36" ht="32.25" customHeight="1" x14ac:dyDescent="0.2">
      <c r="B2" s="904"/>
      <c r="C2" s="2699" t="s">
        <v>1269</v>
      </c>
      <c r="D2" s="2700"/>
      <c r="E2" s="2700"/>
      <c r="F2" s="2700"/>
      <c r="G2" s="2700"/>
      <c r="H2" s="2700"/>
      <c r="I2" s="2700"/>
      <c r="J2" s="2700"/>
      <c r="K2" s="2700"/>
      <c r="L2" s="2700"/>
      <c r="M2" s="2700"/>
      <c r="N2" s="2700"/>
      <c r="O2" s="2700"/>
      <c r="P2" s="2700"/>
      <c r="Q2" s="2701"/>
      <c r="R2" s="2708">
        <f>'POA-5'!N2</f>
        <v>0</v>
      </c>
      <c r="S2" s="2709"/>
      <c r="AI2" s="903"/>
      <c r="AJ2" s="903"/>
    </row>
    <row r="3" spans="1:36" ht="32.25" customHeight="1" x14ac:dyDescent="0.2">
      <c r="B3" s="798"/>
      <c r="C3" s="2702"/>
      <c r="D3" s="2703"/>
      <c r="E3" s="2703"/>
      <c r="F3" s="2703"/>
      <c r="G3" s="2703"/>
      <c r="H3" s="2703"/>
      <c r="I3" s="2703"/>
      <c r="J3" s="2703"/>
      <c r="K3" s="2703"/>
      <c r="L3" s="2703"/>
      <c r="M3" s="2703"/>
      <c r="N3" s="2703"/>
      <c r="O3" s="2703"/>
      <c r="P3" s="2703"/>
      <c r="Q3" s="2704"/>
      <c r="R3" s="2710"/>
      <c r="S3" s="2711"/>
      <c r="AI3" s="903"/>
      <c r="AJ3" s="903"/>
    </row>
    <row r="4" spans="1:36" ht="17.25" customHeight="1" x14ac:dyDescent="0.2">
      <c r="B4" s="2680"/>
      <c r="C4" s="2702"/>
      <c r="D4" s="2703"/>
      <c r="E4" s="2703"/>
      <c r="F4" s="2703"/>
      <c r="G4" s="2703"/>
      <c r="H4" s="2703"/>
      <c r="I4" s="2703"/>
      <c r="J4" s="2703"/>
      <c r="K4" s="2703"/>
      <c r="L4" s="2703"/>
      <c r="M4" s="2703"/>
      <c r="N4" s="2703"/>
      <c r="O4" s="2703"/>
      <c r="P4" s="2703"/>
      <c r="Q4" s="2704"/>
      <c r="R4" s="2682" t="str">
        <f>'POA-5'!N6</f>
        <v>Código: F-E-GIP-53</v>
      </c>
      <c r="S4" s="2683"/>
      <c r="AI4" s="903"/>
      <c r="AJ4" s="903"/>
    </row>
    <row r="5" spans="1:36" ht="17.25" customHeight="1" x14ac:dyDescent="0.2">
      <c r="B5" s="2680"/>
      <c r="C5" s="2702"/>
      <c r="D5" s="2703"/>
      <c r="E5" s="2703"/>
      <c r="F5" s="2703"/>
      <c r="G5" s="2703"/>
      <c r="H5" s="2703"/>
      <c r="I5" s="2703"/>
      <c r="J5" s="2703"/>
      <c r="K5" s="2703"/>
      <c r="L5" s="2703"/>
      <c r="M5" s="2703"/>
      <c r="N5" s="2703"/>
      <c r="O5" s="2703"/>
      <c r="P5" s="2703"/>
      <c r="Q5" s="2704"/>
      <c r="R5" s="2682"/>
      <c r="S5" s="2683"/>
      <c r="AI5" s="903"/>
      <c r="AJ5" s="903"/>
    </row>
    <row r="6" spans="1:36" ht="12.75" customHeight="1" x14ac:dyDescent="0.2">
      <c r="B6" s="934"/>
      <c r="C6" s="935"/>
      <c r="D6" s="935"/>
      <c r="E6" s="935"/>
      <c r="F6" s="935"/>
      <c r="G6" s="935"/>
      <c r="H6" s="935"/>
      <c r="I6" s="935"/>
      <c r="J6" s="935"/>
      <c r="K6" s="935"/>
      <c r="L6" s="935"/>
      <c r="M6" s="935"/>
      <c r="N6" s="935"/>
      <c r="O6" s="935"/>
      <c r="P6" s="935"/>
      <c r="Q6" s="935"/>
      <c r="R6" s="936"/>
      <c r="S6" s="937"/>
    </row>
    <row r="7" spans="1:36" ht="17.25" customHeight="1" x14ac:dyDescent="0.2">
      <c r="B7" s="938" t="s">
        <v>250</v>
      </c>
      <c r="C7" s="2781">
        <f>+Proyecto!C6</f>
        <v>0</v>
      </c>
      <c r="D7" s="2781"/>
      <c r="E7" s="2781"/>
      <c r="F7" s="2781"/>
      <c r="G7" s="2781"/>
      <c r="H7" s="2781"/>
      <c r="I7" s="2781"/>
      <c r="J7" s="2781"/>
      <c r="K7" s="2781"/>
      <c r="L7" s="2781"/>
      <c r="M7" s="2781"/>
      <c r="N7" s="2781"/>
      <c r="O7" s="2781"/>
      <c r="P7" s="2781"/>
      <c r="Q7" s="2781"/>
      <c r="R7" s="2781"/>
      <c r="S7" s="2782"/>
    </row>
    <row r="8" spans="1:36" x14ac:dyDescent="0.2">
      <c r="B8" s="938"/>
      <c r="S8" s="786"/>
    </row>
    <row r="9" spans="1:36" ht="24.75" customHeight="1" x14ac:dyDescent="0.2">
      <c r="B9" s="938" t="s">
        <v>1133</v>
      </c>
      <c r="C9" s="2571">
        <f>+Proyecto!B16</f>
        <v>0</v>
      </c>
      <c r="D9" s="2571"/>
      <c r="E9" s="2571"/>
      <c r="F9" s="2571"/>
      <c r="G9" s="2571"/>
      <c r="H9" s="2571"/>
      <c r="I9" s="2571"/>
      <c r="J9" s="2571"/>
      <c r="K9" s="2571"/>
      <c r="L9" s="2571"/>
      <c r="M9" s="2571"/>
      <c r="N9" s="2571"/>
      <c r="O9" s="2571"/>
      <c r="P9" s="2571"/>
      <c r="Q9" s="2571"/>
      <c r="R9" s="2571"/>
      <c r="S9" s="2572"/>
    </row>
    <row r="10" spans="1:36" x14ac:dyDescent="0.2">
      <c r="B10" s="938"/>
      <c r="C10" s="2783"/>
      <c r="D10" s="2783"/>
      <c r="E10" s="2783"/>
      <c r="F10" s="2783"/>
      <c r="G10" s="2783"/>
      <c r="H10" s="2783"/>
      <c r="I10" s="2783"/>
      <c r="J10" s="2783"/>
      <c r="K10" s="2783"/>
      <c r="L10" s="2783"/>
      <c r="M10" s="2783"/>
      <c r="N10" s="2783"/>
      <c r="O10" s="2783"/>
      <c r="P10" s="2783"/>
      <c r="Q10" s="2783"/>
      <c r="R10" s="2783"/>
      <c r="S10" s="2784"/>
    </row>
    <row r="11" spans="1:36" s="833" customFormat="1" ht="17.25" customHeight="1" x14ac:dyDescent="0.2">
      <c r="A11" s="917"/>
      <c r="B11" s="939" t="s">
        <v>364</v>
      </c>
      <c r="C11" s="940">
        <f>'EJEC-1I'!I11</f>
        <v>41090</v>
      </c>
      <c r="D11" s="941"/>
      <c r="E11" s="2785" t="s">
        <v>1155</v>
      </c>
      <c r="F11" s="2786"/>
      <c r="G11" s="2779" t="str">
        <f>'EJEC-1I'!P11</f>
        <v>De avance</v>
      </c>
      <c r="H11" s="2780"/>
      <c r="J11" s="942"/>
      <c r="K11" s="942"/>
      <c r="M11" s="941"/>
      <c r="N11" s="943"/>
      <c r="O11" s="942"/>
      <c r="S11" s="944"/>
      <c r="T11" s="917"/>
      <c r="U11" s="917"/>
      <c r="V11" s="917"/>
      <c r="W11" s="917"/>
      <c r="X11" s="917"/>
      <c r="Y11" s="917"/>
      <c r="Z11" s="917"/>
      <c r="AA11" s="917"/>
      <c r="AB11" s="917"/>
      <c r="AC11" s="917"/>
      <c r="AD11" s="917"/>
      <c r="AE11" s="917"/>
      <c r="AF11" s="917"/>
      <c r="AG11" s="917"/>
      <c r="AH11" s="917"/>
    </row>
    <row r="12" spans="1:36" x14ac:dyDescent="0.2">
      <c r="B12" s="798"/>
      <c r="J12" s="791"/>
      <c r="K12" s="791"/>
      <c r="S12" s="786"/>
    </row>
    <row r="13" spans="1:36" ht="12.75" customHeight="1" x14ac:dyDescent="0.2">
      <c r="B13" s="911" t="s">
        <v>1266</v>
      </c>
      <c r="C13" s="945">
        <f>'EJEC-1I'!C15</f>
        <v>0</v>
      </c>
      <c r="D13" s="946"/>
      <c r="E13" s="2697" t="s">
        <v>1267</v>
      </c>
      <c r="F13" s="2697"/>
      <c r="G13" s="2787">
        <f>'EJEC-1I'!I15</f>
        <v>0</v>
      </c>
      <c r="H13" s="2787"/>
      <c r="J13" s="791"/>
      <c r="K13" s="946"/>
      <c r="S13" s="786"/>
    </row>
    <row r="14" spans="1:36" x14ac:dyDescent="0.2">
      <c r="B14" s="798"/>
      <c r="S14" s="786"/>
    </row>
    <row r="15" spans="1:36" ht="21.75" customHeight="1" thickBot="1" x14ac:dyDescent="0.4">
      <c r="B15" s="2788" t="s">
        <v>358</v>
      </c>
      <c r="C15" s="2789"/>
      <c r="D15" s="2789"/>
      <c r="E15" s="2789"/>
      <c r="F15" s="2789"/>
      <c r="G15" s="2789"/>
      <c r="H15" s="2789"/>
      <c r="I15" s="2789"/>
      <c r="J15" s="2789"/>
      <c r="K15" s="2789"/>
      <c r="L15" s="2789"/>
      <c r="M15" s="2789"/>
      <c r="N15" s="2789"/>
      <c r="O15" s="2789"/>
      <c r="P15" s="2789"/>
      <c r="Q15" s="2789"/>
      <c r="R15" s="2789"/>
      <c r="S15" s="2790"/>
    </row>
    <row r="16" spans="1:36" s="833" customFormat="1" ht="19.5" customHeight="1" x14ac:dyDescent="0.2">
      <c r="A16" s="917"/>
      <c r="B16" s="2798" t="s">
        <v>252</v>
      </c>
      <c r="C16" s="2731" t="s">
        <v>351</v>
      </c>
      <c r="D16" s="2801" t="s">
        <v>352</v>
      </c>
      <c r="E16" s="2731" t="s">
        <v>348</v>
      </c>
      <c r="F16" s="2737" t="s">
        <v>356</v>
      </c>
      <c r="G16" s="2737"/>
      <c r="H16" s="2737"/>
      <c r="I16" s="2737"/>
      <c r="J16" s="2737"/>
      <c r="K16" s="2737"/>
      <c r="L16" s="2737"/>
      <c r="M16" s="2737"/>
      <c r="N16" s="2737"/>
      <c r="O16" s="2737"/>
      <c r="P16" s="2737"/>
      <c r="Q16" s="2737"/>
      <c r="R16" s="2737"/>
      <c r="S16" s="2738"/>
      <c r="T16" s="917"/>
      <c r="U16" s="917"/>
      <c r="V16" s="917"/>
      <c r="W16" s="917"/>
      <c r="X16" s="917"/>
      <c r="Y16" s="917"/>
      <c r="Z16" s="917"/>
      <c r="AA16" s="917"/>
      <c r="AB16" s="917"/>
      <c r="AC16" s="917"/>
      <c r="AD16" s="917"/>
      <c r="AE16" s="917"/>
      <c r="AF16" s="917"/>
      <c r="AG16" s="917"/>
      <c r="AH16" s="917"/>
    </row>
    <row r="17" spans="2:19" ht="26.25" customHeight="1" thickBot="1" x14ac:dyDescent="0.25">
      <c r="B17" s="2799"/>
      <c r="C17" s="2800"/>
      <c r="D17" s="2802"/>
      <c r="E17" s="2800"/>
      <c r="F17" s="947" t="e">
        <f>'EJEC-1I'!F48</f>
        <v>#VALUE!</v>
      </c>
      <c r="G17" s="947" t="e">
        <f>'EJEC-1I'!G48</f>
        <v>#VALUE!</v>
      </c>
      <c r="H17" s="947" t="e">
        <f>'EJEC-1I'!H48</f>
        <v>#VALUE!</v>
      </c>
      <c r="I17" s="947" t="e">
        <f>'EJEC-1I'!I48</f>
        <v>#VALUE!</v>
      </c>
      <c r="J17" s="947" t="e">
        <f>'EJEC-1I'!J48</f>
        <v>#VALUE!</v>
      </c>
      <c r="K17" s="947" t="e">
        <f>'EJEC-1I'!K48</f>
        <v>#VALUE!</v>
      </c>
      <c r="L17" s="947" t="e">
        <f>'EJEC-1I'!L48</f>
        <v>#VALUE!</v>
      </c>
      <c r="M17" s="947" t="e">
        <f>'EJEC-1I'!M48</f>
        <v>#VALUE!</v>
      </c>
      <c r="N17" s="947" t="e">
        <f>'EJEC-1I'!N48</f>
        <v>#VALUE!</v>
      </c>
      <c r="O17" s="947" t="e">
        <f>'EJEC-1I'!O48</f>
        <v>#VALUE!</v>
      </c>
      <c r="P17" s="947" t="e">
        <f>'EJEC-1I'!P48</f>
        <v>#VALUE!</v>
      </c>
      <c r="Q17" s="947" t="e">
        <f>'EJEC-1I'!Q48</f>
        <v>#VALUE!</v>
      </c>
      <c r="R17" s="948" t="s">
        <v>64</v>
      </c>
      <c r="S17" s="949" t="s">
        <v>357</v>
      </c>
    </row>
    <row r="18" spans="2:19" ht="25.5" x14ac:dyDescent="0.2">
      <c r="B18" s="2794" t="str">
        <f>Proyecto!C50</f>
        <v>Plantación de Material Vegetal en sistema tradicional</v>
      </c>
      <c r="C18" s="950">
        <f>'POA-1'!I31</f>
        <v>0</v>
      </c>
      <c r="D18" s="951" t="str">
        <f>'POA-2'!L17</f>
        <v>Cumplimiento del Plan de Adquisiciones (contratación del presupuesto en $).</v>
      </c>
      <c r="E18" s="952" t="e">
        <f>'POA-2'!M17</f>
        <v>#DIV/0!</v>
      </c>
      <c r="F18" s="953"/>
      <c r="G18" s="953"/>
      <c r="H18" s="953" t="e">
        <f>+$E$18*Seguimiento!$K$19</f>
        <v>#DIV/0!</v>
      </c>
      <c r="I18" s="953"/>
      <c r="J18" s="953"/>
      <c r="K18" s="953"/>
      <c r="L18" s="953"/>
      <c r="M18" s="953"/>
      <c r="N18" s="953"/>
      <c r="O18" s="953"/>
      <c r="P18" s="953"/>
      <c r="Q18" s="953"/>
      <c r="R18" s="954" t="e">
        <f>SUM(F18:Q18)</f>
        <v>#DIV/0!</v>
      </c>
      <c r="S18" s="955" t="e">
        <f>+R18/E18</f>
        <v>#DIV/0!</v>
      </c>
    </row>
    <row r="19" spans="2:19" ht="38.25" x14ac:dyDescent="0.2">
      <c r="B19" s="2745"/>
      <c r="C19" s="956">
        <f>'POA-1'!I32</f>
        <v>0</v>
      </c>
      <c r="D19" s="957" t="str">
        <f>'POA-2'!L18</f>
        <v>Hectáreas establecidas de sistemas forestales para la recuperación, conservación y protección de Recursos Naturales Renovables .</v>
      </c>
      <c r="E19" s="958">
        <f>'POA-2'!M18</f>
        <v>0</v>
      </c>
      <c r="F19" s="959"/>
      <c r="G19" s="959"/>
      <c r="H19" s="959">
        <f>+'EJEC-1I'!$H$49</f>
        <v>0</v>
      </c>
      <c r="I19" s="959"/>
      <c r="J19" s="959"/>
      <c r="K19" s="959"/>
      <c r="L19" s="959"/>
      <c r="M19" s="959"/>
      <c r="N19" s="959"/>
      <c r="O19" s="959"/>
      <c r="P19" s="959"/>
      <c r="Q19" s="959"/>
      <c r="R19" s="960">
        <f t="shared" ref="R19:R43" si="0">SUM(F19:Q19)</f>
        <v>0</v>
      </c>
      <c r="S19" s="955" t="e">
        <f t="shared" ref="S19:S43" si="1">+R19/E19</f>
        <v>#DIV/0!</v>
      </c>
    </row>
    <row r="20" spans="2:19" ht="38.25" x14ac:dyDescent="0.2">
      <c r="B20" s="2745"/>
      <c r="C20" s="956">
        <f>'POA-1'!I33</f>
        <v>0</v>
      </c>
      <c r="D20" s="957" t="str">
        <f>'POA-2'!L19</f>
        <v>Hectáreas aisladas de sistemas forestales para la recuperación, conservación y protección de Recursos Naturales Renovables.</v>
      </c>
      <c r="E20" s="958">
        <f>'POA-2'!M19</f>
        <v>0</v>
      </c>
      <c r="F20" s="959"/>
      <c r="G20" s="959"/>
      <c r="H20" s="959">
        <f>+Seguimiento!J180</f>
        <v>0</v>
      </c>
      <c r="I20" s="959"/>
      <c r="J20" s="959"/>
      <c r="K20" s="959"/>
      <c r="L20" s="959"/>
      <c r="M20" s="959"/>
      <c r="N20" s="959"/>
      <c r="O20" s="959"/>
      <c r="P20" s="959"/>
      <c r="Q20" s="959"/>
      <c r="R20" s="960">
        <f t="shared" si="0"/>
        <v>0</v>
      </c>
      <c r="S20" s="955" t="e">
        <f t="shared" si="1"/>
        <v>#DIV/0!</v>
      </c>
    </row>
    <row r="21" spans="2:19" ht="39" thickBot="1" x14ac:dyDescent="0.25">
      <c r="B21" s="2745"/>
      <c r="C21" s="961">
        <f>'POA-1'!I34</f>
        <v>0</v>
      </c>
      <c r="D21" s="962" t="str">
        <f>'POA-2'!L20</f>
        <v>Talleres de divulgación y capacitación de proyectos de recuperación, conservación y protección de Recursos Naturales Renovables.</v>
      </c>
      <c r="E21" s="963">
        <f>'POA-2'!M20</f>
        <v>0</v>
      </c>
      <c r="F21" s="964"/>
      <c r="G21" s="964"/>
      <c r="H21" s="965">
        <f>+Seguimiento!J231</f>
        <v>3</v>
      </c>
      <c r="I21" s="964"/>
      <c r="J21" s="964"/>
      <c r="K21" s="964"/>
      <c r="L21" s="964"/>
      <c r="M21" s="964"/>
      <c r="N21" s="964"/>
      <c r="O21" s="964"/>
      <c r="P21" s="964"/>
      <c r="Q21" s="964"/>
      <c r="R21" s="966">
        <f t="shared" si="0"/>
        <v>3</v>
      </c>
      <c r="S21" s="967" t="e">
        <f t="shared" si="1"/>
        <v>#DIV/0!</v>
      </c>
    </row>
    <row r="22" spans="2:19" ht="25.5" x14ac:dyDescent="0.2">
      <c r="B22" s="2795" t="str">
        <f>Proyecto!C51</f>
        <v>Plantación de Material Vegetal al azar o por núcleos</v>
      </c>
      <c r="C22" s="968">
        <f>'POA-1'!I35</f>
        <v>0</v>
      </c>
      <c r="D22" s="969" t="str">
        <f>'POA-2'!L22</f>
        <v>Cumplimiento del Plan de Adquisiciones (contratación del presupuesto en $).</v>
      </c>
      <c r="E22" s="970" t="e">
        <f>'POA-2'!M22</f>
        <v>#DIV/0!</v>
      </c>
      <c r="F22" s="971"/>
      <c r="G22" s="971"/>
      <c r="H22" s="953" t="e">
        <f>+$E$22*Seguimiento!$K19</f>
        <v>#DIV/0!</v>
      </c>
      <c r="I22" s="971"/>
      <c r="J22" s="971"/>
      <c r="K22" s="971"/>
      <c r="L22" s="971"/>
      <c r="M22" s="971"/>
      <c r="N22" s="971"/>
      <c r="O22" s="971"/>
      <c r="P22" s="971"/>
      <c r="Q22" s="971"/>
      <c r="R22" s="972" t="e">
        <f t="shared" si="0"/>
        <v>#DIV/0!</v>
      </c>
      <c r="S22" s="955" t="e">
        <f t="shared" si="1"/>
        <v>#DIV/0!</v>
      </c>
    </row>
    <row r="23" spans="2:19" ht="38.25" x14ac:dyDescent="0.2">
      <c r="B23" s="2796"/>
      <c r="C23" s="956">
        <f>'POA-1'!I36</f>
        <v>0</v>
      </c>
      <c r="D23" s="957" t="str">
        <f>'POA-2'!L23</f>
        <v>Hectáreas establecidas de sistemas forestales para la recuperación, conservación y protección de Recursos Naturales Renovables .</v>
      </c>
      <c r="E23" s="958">
        <f>'POA-2'!M23</f>
        <v>0</v>
      </c>
      <c r="F23" s="959"/>
      <c r="G23" s="959"/>
      <c r="H23" s="959">
        <f>+'EJEC-1I'!$H$53</f>
        <v>0</v>
      </c>
      <c r="I23" s="959"/>
      <c r="J23" s="959"/>
      <c r="K23" s="959"/>
      <c r="L23" s="959"/>
      <c r="M23" s="959"/>
      <c r="N23" s="959"/>
      <c r="O23" s="959"/>
      <c r="P23" s="959"/>
      <c r="Q23" s="959"/>
      <c r="R23" s="960">
        <f t="shared" si="0"/>
        <v>0</v>
      </c>
      <c r="S23" s="955" t="e">
        <f t="shared" si="1"/>
        <v>#DIV/0!</v>
      </c>
    </row>
    <row r="24" spans="2:19" ht="38.25" x14ac:dyDescent="0.2">
      <c r="B24" s="2796"/>
      <c r="C24" s="956">
        <f>'POA-1'!I37</f>
        <v>0</v>
      </c>
      <c r="D24" s="957" t="str">
        <f>'POA-2'!L24</f>
        <v>Hectáreas aisladas de sistemas forestales para la recuperación, conservación y protección de Recursos Naturales Renovables.</v>
      </c>
      <c r="E24" s="958">
        <f>'POA-2'!M24</f>
        <v>0</v>
      </c>
      <c r="F24" s="959"/>
      <c r="G24" s="959"/>
      <c r="H24" s="959">
        <f>+Seguimiento!J192</f>
        <v>0</v>
      </c>
      <c r="I24" s="959"/>
      <c r="J24" s="959"/>
      <c r="K24" s="959"/>
      <c r="L24" s="959"/>
      <c r="M24" s="959"/>
      <c r="N24" s="959"/>
      <c r="O24" s="959"/>
      <c r="P24" s="959"/>
      <c r="Q24" s="959"/>
      <c r="R24" s="960">
        <f t="shared" si="0"/>
        <v>0</v>
      </c>
      <c r="S24" s="955" t="e">
        <f t="shared" si="1"/>
        <v>#DIV/0!</v>
      </c>
    </row>
    <row r="25" spans="2:19" ht="39" thickBot="1" x14ac:dyDescent="0.25">
      <c r="B25" s="2797"/>
      <c r="C25" s="973">
        <f>'POA-1'!I38</f>
        <v>0</v>
      </c>
      <c r="D25" s="974" t="str">
        <f>'POA-2'!L25</f>
        <v>Talleres de divulgación y capacitación de proyectos de recuperación, conservación y protección de Recursos Naturales Renovables.</v>
      </c>
      <c r="E25" s="975">
        <f>'POA-2'!M25</f>
        <v>0</v>
      </c>
      <c r="F25" s="965"/>
      <c r="G25" s="965"/>
      <c r="H25" s="965" t="e">
        <f>+$E$25*Seguimiento!$K$231</f>
        <v>#DIV/0!</v>
      </c>
      <c r="I25" s="965"/>
      <c r="J25" s="965"/>
      <c r="K25" s="965"/>
      <c r="L25" s="965"/>
      <c r="M25" s="965"/>
      <c r="N25" s="965"/>
      <c r="O25" s="965"/>
      <c r="P25" s="965"/>
      <c r="Q25" s="965"/>
      <c r="R25" s="976" t="e">
        <f t="shared" si="0"/>
        <v>#DIV/0!</v>
      </c>
      <c r="S25" s="967" t="e">
        <f t="shared" si="1"/>
        <v>#DIV/0!</v>
      </c>
    </row>
    <row r="26" spans="2:19" ht="25.5" x14ac:dyDescent="0.2">
      <c r="B26" s="2794">
        <f>Proyecto!C52</f>
        <v>0</v>
      </c>
      <c r="C26" s="950">
        <f>'POA-1'!I39</f>
        <v>0</v>
      </c>
      <c r="D26" s="951" t="str">
        <f>'POA-2'!L27</f>
        <v>Cumplimiento del Plan de Adquisiciones (contratación del presupuesto en $).</v>
      </c>
      <c r="E26" s="952" t="e">
        <f>'POA-2'!M27</f>
        <v>#REF!</v>
      </c>
      <c r="F26" s="953"/>
      <c r="G26" s="953"/>
      <c r="H26" s="953" t="e">
        <f>+$E$26*Seguimiento!K19</f>
        <v>#REF!</v>
      </c>
      <c r="I26" s="953"/>
      <c r="J26" s="953"/>
      <c r="K26" s="953"/>
      <c r="L26" s="953"/>
      <c r="M26" s="953"/>
      <c r="N26" s="953"/>
      <c r="O26" s="953"/>
      <c r="P26" s="953"/>
      <c r="Q26" s="953"/>
      <c r="R26" s="954" t="e">
        <f t="shared" si="0"/>
        <v>#REF!</v>
      </c>
      <c r="S26" s="955" t="e">
        <f t="shared" si="1"/>
        <v>#REF!</v>
      </c>
    </row>
    <row r="27" spans="2:19" ht="38.25" x14ac:dyDescent="0.2">
      <c r="B27" s="2745"/>
      <c r="C27" s="956">
        <f>'POA-1'!I40</f>
        <v>0</v>
      </c>
      <c r="D27" s="957" t="str">
        <f>'POA-2'!L28</f>
        <v>Hectáreas establecidas de sistemas forestales para la recuperación, conservación y protección de Recursos Naturales Renovables .</v>
      </c>
      <c r="E27" s="958" t="e">
        <f>'POA-2'!M28</f>
        <v>#REF!</v>
      </c>
      <c r="F27" s="959"/>
      <c r="G27" s="959"/>
      <c r="H27" s="959">
        <f>+'EJEC-1I'!$H$57</f>
        <v>0</v>
      </c>
      <c r="I27" s="959"/>
      <c r="J27" s="959"/>
      <c r="K27" s="959"/>
      <c r="L27" s="959"/>
      <c r="M27" s="959"/>
      <c r="N27" s="959"/>
      <c r="O27" s="959"/>
      <c r="P27" s="959"/>
      <c r="Q27" s="959"/>
      <c r="R27" s="960">
        <f t="shared" si="0"/>
        <v>0</v>
      </c>
      <c r="S27" s="955" t="e">
        <f t="shared" si="1"/>
        <v>#REF!</v>
      </c>
    </row>
    <row r="28" spans="2:19" ht="38.25" x14ac:dyDescent="0.2">
      <c r="B28" s="2745"/>
      <c r="C28" s="956">
        <f>'POA-1'!I41</f>
        <v>0</v>
      </c>
      <c r="D28" s="957" t="str">
        <f>'POA-2'!L29</f>
        <v>Hectáreas aisladas de sistemas forestales para la recuperación, conservación y protección de Recursos Naturales Renovables.</v>
      </c>
      <c r="E28" s="958">
        <f>'POA-2'!M29</f>
        <v>0</v>
      </c>
      <c r="F28" s="959"/>
      <c r="G28" s="959"/>
      <c r="H28" s="959">
        <f>+Seguimiento!J202</f>
        <v>0</v>
      </c>
      <c r="I28" s="959"/>
      <c r="J28" s="959"/>
      <c r="K28" s="959"/>
      <c r="L28" s="959"/>
      <c r="M28" s="959"/>
      <c r="N28" s="959"/>
      <c r="O28" s="959"/>
      <c r="P28" s="959"/>
      <c r="Q28" s="959"/>
      <c r="R28" s="960">
        <f t="shared" si="0"/>
        <v>0</v>
      </c>
      <c r="S28" s="955" t="e">
        <f t="shared" si="1"/>
        <v>#DIV/0!</v>
      </c>
    </row>
    <row r="29" spans="2:19" ht="39" thickBot="1" x14ac:dyDescent="0.25">
      <c r="B29" s="2745"/>
      <c r="C29" s="961">
        <f>'POA-1'!I42</f>
        <v>0</v>
      </c>
      <c r="D29" s="962" t="str">
        <f>'POA-2'!L30</f>
        <v>Talleres de divulgación y capacitación de proyectos de recuperación, conservación y protección de Recursos Naturales Renovables.</v>
      </c>
      <c r="E29" s="963">
        <f>'POA-2'!M30</f>
        <v>0</v>
      </c>
      <c r="F29" s="964"/>
      <c r="G29" s="964"/>
      <c r="H29" s="965" t="e">
        <f>+$E$29*Seguimiento!$K$231</f>
        <v>#DIV/0!</v>
      </c>
      <c r="I29" s="964"/>
      <c r="J29" s="964"/>
      <c r="K29" s="964"/>
      <c r="L29" s="964"/>
      <c r="M29" s="964"/>
      <c r="N29" s="964"/>
      <c r="O29" s="964"/>
      <c r="P29" s="964"/>
      <c r="Q29" s="964"/>
      <c r="R29" s="966" t="e">
        <f t="shared" si="0"/>
        <v>#DIV/0!</v>
      </c>
      <c r="S29" s="967" t="e">
        <f t="shared" si="1"/>
        <v>#DIV/0!</v>
      </c>
    </row>
    <row r="30" spans="2:19" ht="25.5" x14ac:dyDescent="0.2">
      <c r="B30" s="2795" t="str">
        <f>Proyecto!C53</f>
        <v>Cobertura arbórea mediante Sistemas Agroforestales / Silvopastoriles (SAF/SSP)</v>
      </c>
      <c r="C30" s="968">
        <f>'POA-1'!I43</f>
        <v>0</v>
      </c>
      <c r="D30" s="969" t="str">
        <f>'POA-2'!L32</f>
        <v>Cumplimiento del Plan de Adquisiciones (contratación del presupuesto en $).</v>
      </c>
      <c r="E30" s="970" t="e">
        <f>'POA-2'!M32</f>
        <v>#REF!</v>
      </c>
      <c r="F30" s="971"/>
      <c r="G30" s="971"/>
      <c r="H30" s="953" t="e">
        <f>+$E$30*Seguimiento!K19</f>
        <v>#REF!</v>
      </c>
      <c r="I30" s="971"/>
      <c r="J30" s="971"/>
      <c r="K30" s="971"/>
      <c r="L30" s="971"/>
      <c r="M30" s="971"/>
      <c r="N30" s="971"/>
      <c r="O30" s="971"/>
      <c r="P30" s="971"/>
      <c r="Q30" s="971"/>
      <c r="R30" s="972" t="e">
        <f t="shared" si="0"/>
        <v>#REF!</v>
      </c>
      <c r="S30" s="955" t="e">
        <f t="shared" si="1"/>
        <v>#REF!</v>
      </c>
    </row>
    <row r="31" spans="2:19" ht="38.25" x14ac:dyDescent="0.2">
      <c r="B31" s="2745"/>
      <c r="C31" s="956">
        <f>'POA-1'!I44</f>
        <v>0</v>
      </c>
      <c r="D31" s="957" t="str">
        <f>'POA-2'!L33</f>
        <v>Hectáreas establecidas de sistemas forestales para la recuperación, conservación y protección de Recursos Naturales Renovables .</v>
      </c>
      <c r="E31" s="958" t="e">
        <f>'POA-2'!M33</f>
        <v>#REF!</v>
      </c>
      <c r="F31" s="959"/>
      <c r="G31" s="959"/>
      <c r="H31" s="959">
        <f>+'EJEC-1I'!$H$61</f>
        <v>0</v>
      </c>
      <c r="I31" s="959"/>
      <c r="J31" s="959"/>
      <c r="K31" s="959"/>
      <c r="L31" s="959"/>
      <c r="M31" s="959"/>
      <c r="N31" s="959"/>
      <c r="O31" s="959"/>
      <c r="P31" s="959"/>
      <c r="Q31" s="959"/>
      <c r="R31" s="960">
        <f t="shared" si="0"/>
        <v>0</v>
      </c>
      <c r="S31" s="955" t="e">
        <f t="shared" si="1"/>
        <v>#REF!</v>
      </c>
    </row>
    <row r="32" spans="2:19" ht="38.25" x14ac:dyDescent="0.2">
      <c r="B32" s="2745"/>
      <c r="C32" s="956">
        <f>'POA-1'!I45</f>
        <v>0</v>
      </c>
      <c r="D32" s="957" t="str">
        <f>'POA-2'!L34</f>
        <v>Hectáreas aisladas de sistemas forestales para la recuperación, conservación y protección de Recursos Naturales Renovables.</v>
      </c>
      <c r="E32" s="958">
        <f>'POA-2'!M34</f>
        <v>0</v>
      </c>
      <c r="F32" s="959"/>
      <c r="G32" s="959"/>
      <c r="H32" s="959">
        <f>+Seguimiento!J212</f>
        <v>0</v>
      </c>
      <c r="I32" s="959"/>
      <c r="J32" s="959"/>
      <c r="K32" s="959"/>
      <c r="L32" s="959"/>
      <c r="M32" s="959"/>
      <c r="N32" s="959"/>
      <c r="O32" s="959"/>
      <c r="P32" s="959"/>
      <c r="Q32" s="959"/>
      <c r="R32" s="960">
        <f t="shared" si="0"/>
        <v>0</v>
      </c>
      <c r="S32" s="955" t="e">
        <f t="shared" si="1"/>
        <v>#DIV/0!</v>
      </c>
    </row>
    <row r="33" spans="2:19" ht="39" thickBot="1" x14ac:dyDescent="0.25">
      <c r="B33" s="2773"/>
      <c r="C33" s="973">
        <f>'POA-1'!I46</f>
        <v>0</v>
      </c>
      <c r="D33" s="974" t="str">
        <f>'POA-2'!L35</f>
        <v>Talleres de divulgación y capacitación de proyectos de recuperación, conservación y protección de Recursos Naturales Renovables.</v>
      </c>
      <c r="E33" s="975">
        <f>'POA-2'!M35</f>
        <v>0</v>
      </c>
      <c r="F33" s="965"/>
      <c r="G33" s="965"/>
      <c r="H33" s="965" t="e">
        <f>+$E$33*Seguimiento!$K$231</f>
        <v>#DIV/0!</v>
      </c>
      <c r="I33" s="965"/>
      <c r="J33" s="965"/>
      <c r="K33" s="965"/>
      <c r="L33" s="965"/>
      <c r="M33" s="965"/>
      <c r="N33" s="965"/>
      <c r="O33" s="965"/>
      <c r="P33" s="965"/>
      <c r="Q33" s="965"/>
      <c r="R33" s="976" t="e">
        <f t="shared" si="0"/>
        <v>#DIV/0!</v>
      </c>
      <c r="S33" s="967" t="e">
        <f t="shared" si="1"/>
        <v>#DIV/0!</v>
      </c>
    </row>
    <row r="34" spans="2:19" ht="25.5" x14ac:dyDescent="0.2">
      <c r="B34" s="2794" t="str">
        <f>Proyecto!C54</f>
        <v>Cercas o Barreras Vivas (CV - BV)</v>
      </c>
      <c r="C34" s="950">
        <f>'POA-1'!I47</f>
        <v>0</v>
      </c>
      <c r="D34" s="951" t="str">
        <f>'POA-2'!L37</f>
        <v>Cumplimiento del Plan de Adquisiciones (contratación del presupuesto en $).</v>
      </c>
      <c r="E34" s="952" t="e">
        <f>'POA-2'!M37</f>
        <v>#REF!</v>
      </c>
      <c r="F34" s="953"/>
      <c r="G34" s="953"/>
      <c r="H34" s="953" t="e">
        <f>+$E$34*Seguimiento!K19</f>
        <v>#REF!</v>
      </c>
      <c r="I34" s="953"/>
      <c r="J34" s="953"/>
      <c r="K34" s="953"/>
      <c r="L34" s="953"/>
      <c r="M34" s="953"/>
      <c r="N34" s="953"/>
      <c r="O34" s="953"/>
      <c r="P34" s="953"/>
      <c r="Q34" s="953"/>
      <c r="R34" s="954" t="e">
        <f t="shared" si="0"/>
        <v>#REF!</v>
      </c>
      <c r="S34" s="955" t="e">
        <f t="shared" si="1"/>
        <v>#REF!</v>
      </c>
    </row>
    <row r="35" spans="2:19" ht="38.25" x14ac:dyDescent="0.2">
      <c r="B35" s="2745"/>
      <c r="C35" s="956">
        <f>'POA-1'!I48</f>
        <v>0</v>
      </c>
      <c r="D35" s="957" t="str">
        <f>'POA-2'!L38</f>
        <v>Hectáreas establecidas de sistemas forestales para la recuperación, conservación y protección de Recursos Naturales Renovables .</v>
      </c>
      <c r="E35" s="958" t="e">
        <f>'POA-2'!M38</f>
        <v>#REF!</v>
      </c>
      <c r="F35" s="959"/>
      <c r="G35" s="959"/>
      <c r="H35" s="959">
        <f>+'EJEC-1I'!$H$65</f>
        <v>0</v>
      </c>
      <c r="I35" s="959"/>
      <c r="J35" s="959"/>
      <c r="K35" s="959"/>
      <c r="L35" s="959"/>
      <c r="M35" s="959"/>
      <c r="N35" s="959"/>
      <c r="O35" s="959"/>
      <c r="P35" s="959"/>
      <c r="Q35" s="959"/>
      <c r="R35" s="960">
        <f t="shared" si="0"/>
        <v>0</v>
      </c>
      <c r="S35" s="955" t="e">
        <f t="shared" si="1"/>
        <v>#REF!</v>
      </c>
    </row>
    <row r="36" spans="2:19" ht="39" thickBot="1" x14ac:dyDescent="0.25">
      <c r="B36" s="2745"/>
      <c r="C36" s="961">
        <f>'POA-1'!I49</f>
        <v>0</v>
      </c>
      <c r="D36" s="962" t="str">
        <f>'POA-2'!L39</f>
        <v>Talleres de divulgación y capacitación de proyectos de recuperación, conservación y protección de Recursos Naturales Renovables.</v>
      </c>
      <c r="E36" s="963">
        <f>'POA-2'!M39</f>
        <v>0</v>
      </c>
      <c r="F36" s="964"/>
      <c r="G36" s="964"/>
      <c r="H36" s="965" t="e">
        <f>+$E$36*Seguimiento!$K$231</f>
        <v>#DIV/0!</v>
      </c>
      <c r="I36" s="964"/>
      <c r="J36" s="964"/>
      <c r="K36" s="964"/>
      <c r="L36" s="964"/>
      <c r="M36" s="964"/>
      <c r="N36" s="964"/>
      <c r="O36" s="964"/>
      <c r="P36" s="964"/>
      <c r="Q36" s="964"/>
      <c r="R36" s="966" t="e">
        <f t="shared" si="0"/>
        <v>#DIV/0!</v>
      </c>
      <c r="S36" s="967" t="e">
        <f t="shared" si="1"/>
        <v>#DIV/0!</v>
      </c>
    </row>
    <row r="37" spans="2:19" ht="25.5" x14ac:dyDescent="0.2">
      <c r="B37" s="2795">
        <f>Proyecto!C55</f>
        <v>0</v>
      </c>
      <c r="C37" s="968">
        <f>'POA-1'!I50</f>
        <v>0</v>
      </c>
      <c r="D37" s="969" t="str">
        <f>'POA-2'!L41</f>
        <v>Cumplimiento del Plan de Adquisiciones (contratación del presupuesto en $).</v>
      </c>
      <c r="E37" s="970" t="e">
        <f>'POA-2'!M41</f>
        <v>#REF!</v>
      </c>
      <c r="F37" s="971"/>
      <c r="G37" s="971"/>
      <c r="H37" s="953" t="e">
        <f>+$E$37*Seguimiento!K19</f>
        <v>#REF!</v>
      </c>
      <c r="I37" s="971"/>
      <c r="J37" s="971"/>
      <c r="K37" s="971"/>
      <c r="L37" s="971"/>
      <c r="M37" s="971"/>
      <c r="N37" s="971"/>
      <c r="O37" s="971"/>
      <c r="P37" s="971"/>
      <c r="Q37" s="971"/>
      <c r="R37" s="972" t="e">
        <f t="shared" si="0"/>
        <v>#REF!</v>
      </c>
      <c r="S37" s="955" t="e">
        <f t="shared" si="1"/>
        <v>#REF!</v>
      </c>
    </row>
    <row r="38" spans="2:19" ht="38.25" x14ac:dyDescent="0.2">
      <c r="B38" s="2745"/>
      <c r="C38" s="956">
        <f>'POA-1'!I51</f>
        <v>0</v>
      </c>
      <c r="D38" s="957" t="str">
        <f>'POA-2'!L42</f>
        <v>Hectáreas establecidas de sistemas forestales para la recuperación, conservación y protección de Recursos Naturales Renovables .</v>
      </c>
      <c r="E38" s="958" t="e">
        <f>'POA-2'!M42</f>
        <v>#REF!</v>
      </c>
      <c r="F38" s="959"/>
      <c r="G38" s="959"/>
      <c r="H38" s="959">
        <f>+'EJEC-1I'!$H$68</f>
        <v>0</v>
      </c>
      <c r="I38" s="959"/>
      <c r="J38" s="959"/>
      <c r="K38" s="959"/>
      <c r="L38" s="959"/>
      <c r="M38" s="959"/>
      <c r="N38" s="959"/>
      <c r="O38" s="959"/>
      <c r="P38" s="959"/>
      <c r="Q38" s="959"/>
      <c r="R38" s="960">
        <f t="shared" si="0"/>
        <v>0</v>
      </c>
      <c r="S38" s="955" t="e">
        <f t="shared" si="1"/>
        <v>#REF!</v>
      </c>
    </row>
    <row r="39" spans="2:19" ht="38.25" x14ac:dyDescent="0.2">
      <c r="B39" s="2745"/>
      <c r="C39" s="956">
        <f>'POA-1'!I52</f>
        <v>0</v>
      </c>
      <c r="D39" s="957" t="str">
        <f>'POA-2'!L43</f>
        <v>Hectáreas aisladas de sistemas forestales para la recuperación, conservación y protección de Recursos Naturales Renovables.</v>
      </c>
      <c r="E39" s="958">
        <f>'POA-2'!M43</f>
        <v>0</v>
      </c>
      <c r="F39" s="959"/>
      <c r="G39" s="959"/>
      <c r="H39" s="959">
        <f>+Seguimiento!J222</f>
        <v>0</v>
      </c>
      <c r="I39" s="959"/>
      <c r="J39" s="959"/>
      <c r="K39" s="959"/>
      <c r="L39" s="959"/>
      <c r="M39" s="959"/>
      <c r="N39" s="959"/>
      <c r="O39" s="959"/>
      <c r="P39" s="959"/>
      <c r="Q39" s="959"/>
      <c r="R39" s="960">
        <f t="shared" si="0"/>
        <v>0</v>
      </c>
      <c r="S39" s="955" t="e">
        <f t="shared" si="1"/>
        <v>#DIV/0!</v>
      </c>
    </row>
    <row r="40" spans="2:19" ht="39" thickBot="1" x14ac:dyDescent="0.25">
      <c r="B40" s="2773"/>
      <c r="C40" s="973">
        <f>'POA-1'!I53</f>
        <v>0</v>
      </c>
      <c r="D40" s="974" t="str">
        <f>'POA-2'!L44</f>
        <v>Talleres de divulgación y capacitación de proyectos de recuperación, conservación y protección de Recursos Naturales Renovables.</v>
      </c>
      <c r="E40" s="975">
        <f>'POA-2'!M44</f>
        <v>0</v>
      </c>
      <c r="F40" s="965"/>
      <c r="G40" s="965"/>
      <c r="H40" s="965" t="e">
        <f>+$E$40*Seguimiento!$K$231</f>
        <v>#DIV/0!</v>
      </c>
      <c r="I40" s="965"/>
      <c r="J40" s="965"/>
      <c r="K40" s="965"/>
      <c r="L40" s="965"/>
      <c r="M40" s="965"/>
      <c r="N40" s="965"/>
      <c r="O40" s="965"/>
      <c r="P40" s="965"/>
      <c r="Q40" s="965"/>
      <c r="R40" s="976" t="e">
        <f t="shared" si="0"/>
        <v>#DIV/0!</v>
      </c>
      <c r="S40" s="967" t="e">
        <f t="shared" si="1"/>
        <v>#DIV/0!</v>
      </c>
    </row>
    <row r="41" spans="2:19" ht="29.25" customHeight="1" x14ac:dyDescent="0.2">
      <c r="B41" s="2791" t="str">
        <f>Proyecto!C56</f>
        <v>Aislamiento con material vegetal</v>
      </c>
      <c r="C41" s="950">
        <f>'POA-1'!I54</f>
        <v>0</v>
      </c>
      <c r="D41" s="951" t="str">
        <f>'POA-2'!L46</f>
        <v>Cumplimiento del Plan de Adquisiciones (contratación del presupuesto en $).</v>
      </c>
      <c r="E41" s="970" t="e">
        <f>'POA-2'!M46</f>
        <v>#REF!</v>
      </c>
      <c r="F41" s="959"/>
      <c r="G41" s="959"/>
      <c r="H41" s="959" t="e">
        <f>+$E$41*Seguimiento!K19</f>
        <v>#REF!</v>
      </c>
      <c r="I41" s="959"/>
      <c r="J41" s="959"/>
      <c r="K41" s="959"/>
      <c r="L41" s="959"/>
      <c r="M41" s="959"/>
      <c r="N41" s="959"/>
      <c r="O41" s="959"/>
      <c r="P41" s="959"/>
      <c r="Q41" s="959"/>
      <c r="R41" s="960" t="e">
        <f t="shared" si="0"/>
        <v>#REF!</v>
      </c>
      <c r="S41" s="955" t="e">
        <f t="shared" si="1"/>
        <v>#REF!</v>
      </c>
    </row>
    <row r="42" spans="2:19" ht="29.25" customHeight="1" x14ac:dyDescent="0.2">
      <c r="B42" s="2792"/>
      <c r="C42" s="956">
        <f>'POA-1'!I55</f>
        <v>0</v>
      </c>
      <c r="D42" s="957" t="str">
        <f>'POA-2'!L47</f>
        <v>Hectáreas aisladas de Bosque Natural para su recuperación, conservación y protección.</v>
      </c>
      <c r="E42" s="958" t="e">
        <f>'POA-2'!M47</f>
        <v>#REF!</v>
      </c>
      <c r="F42" s="959"/>
      <c r="G42" s="959"/>
      <c r="H42" s="959">
        <f>+'EJEC-1I'!$H$72</f>
        <v>0</v>
      </c>
      <c r="I42" s="959"/>
      <c r="J42" s="959"/>
      <c r="K42" s="959"/>
      <c r="L42" s="959"/>
      <c r="M42" s="959"/>
      <c r="N42" s="959"/>
      <c r="O42" s="959"/>
      <c r="P42" s="959"/>
      <c r="Q42" s="959"/>
      <c r="R42" s="960">
        <f t="shared" si="0"/>
        <v>0</v>
      </c>
      <c r="S42" s="955" t="e">
        <f t="shared" si="1"/>
        <v>#REF!</v>
      </c>
    </row>
    <row r="43" spans="2:19" ht="29.25" customHeight="1" thickBot="1" x14ac:dyDescent="0.25">
      <c r="B43" s="2793"/>
      <c r="C43" s="973">
        <f>'POA-1'!I56</f>
        <v>0</v>
      </c>
      <c r="D43" s="974" t="str">
        <f>'POA-2'!L48</f>
        <v>Talleres de divulgación y capacitación de proyectos de recuperación, conservación y protección de Recursos Naturales Renovables.</v>
      </c>
      <c r="E43" s="963">
        <f>'POA-2'!M48</f>
        <v>0</v>
      </c>
      <c r="F43" s="959"/>
      <c r="G43" s="959"/>
      <c r="H43" s="965" t="e">
        <f>+$E$43*Seguimiento!$K$231</f>
        <v>#DIV/0!</v>
      </c>
      <c r="I43" s="959"/>
      <c r="J43" s="959"/>
      <c r="K43" s="959"/>
      <c r="L43" s="959"/>
      <c r="M43" s="959"/>
      <c r="N43" s="959"/>
      <c r="O43" s="959"/>
      <c r="P43" s="959"/>
      <c r="Q43" s="959"/>
      <c r="R43" s="960" t="e">
        <f t="shared" si="0"/>
        <v>#DIV/0!</v>
      </c>
      <c r="S43" s="955" t="e">
        <f t="shared" si="1"/>
        <v>#DIV/0!</v>
      </c>
    </row>
    <row r="44" spans="2:19" s="903" customFormat="1" x14ac:dyDescent="0.2">
      <c r="B44" s="977"/>
      <c r="C44" s="978"/>
      <c r="D44" s="978"/>
      <c r="E44" s="978"/>
      <c r="F44" s="978"/>
      <c r="G44" s="978"/>
      <c r="H44" s="978"/>
      <c r="I44" s="978"/>
      <c r="J44" s="978"/>
      <c r="K44" s="978"/>
      <c r="L44" s="978"/>
      <c r="M44" s="978"/>
      <c r="N44" s="978"/>
      <c r="O44" s="978"/>
      <c r="P44" s="978"/>
      <c r="Q44" s="978"/>
      <c r="R44" s="978"/>
      <c r="S44" s="979"/>
    </row>
    <row r="45" spans="2:19" s="903" customFormat="1" x14ac:dyDescent="0.2">
      <c r="B45" s="980" t="s">
        <v>61</v>
      </c>
      <c r="C45" s="791"/>
      <c r="D45" s="791"/>
      <c r="E45" s="791"/>
      <c r="F45" s="791"/>
      <c r="G45" s="791"/>
      <c r="H45" s="791"/>
      <c r="I45" s="791"/>
      <c r="J45" s="791"/>
      <c r="K45" s="791"/>
      <c r="L45" s="791"/>
      <c r="M45" s="791"/>
      <c r="N45" s="791"/>
      <c r="O45" s="791"/>
      <c r="P45" s="791"/>
      <c r="Q45" s="791"/>
      <c r="R45" s="791"/>
      <c r="S45" s="932"/>
    </row>
    <row r="46" spans="2:19" s="903" customFormat="1" ht="13.5" thickBot="1" x14ac:dyDescent="0.25">
      <c r="B46" s="792"/>
      <c r="C46" s="791"/>
      <c r="D46" s="791"/>
      <c r="E46" s="791"/>
      <c r="F46" s="791"/>
      <c r="G46" s="791"/>
      <c r="H46" s="791"/>
      <c r="I46" s="791"/>
      <c r="J46" s="791"/>
      <c r="K46" s="791"/>
      <c r="L46" s="791"/>
      <c r="M46" s="791"/>
      <c r="N46" s="791"/>
      <c r="O46" s="791"/>
      <c r="P46" s="791"/>
      <c r="Q46" s="791"/>
      <c r="R46" s="791"/>
      <c r="S46" s="932"/>
    </row>
    <row r="47" spans="2:19" s="903" customFormat="1" x14ac:dyDescent="0.2">
      <c r="B47" s="2761"/>
      <c r="C47" s="2762"/>
      <c r="D47" s="2762"/>
      <c r="E47" s="2762"/>
      <c r="F47" s="2762"/>
      <c r="G47" s="2762"/>
      <c r="H47" s="2762"/>
      <c r="I47" s="2762"/>
      <c r="J47" s="2762"/>
      <c r="K47" s="2762"/>
      <c r="L47" s="2762"/>
      <c r="M47" s="2762"/>
      <c r="N47" s="2762"/>
      <c r="O47" s="2762"/>
      <c r="P47" s="2762"/>
      <c r="Q47" s="2762"/>
      <c r="R47" s="2762"/>
      <c r="S47" s="2763"/>
    </row>
    <row r="48" spans="2:19" s="903" customFormat="1" x14ac:dyDescent="0.2">
      <c r="B48" s="2764"/>
      <c r="C48" s="2765"/>
      <c r="D48" s="2765"/>
      <c r="E48" s="2765"/>
      <c r="F48" s="2765"/>
      <c r="G48" s="2765"/>
      <c r="H48" s="2765"/>
      <c r="I48" s="2765"/>
      <c r="J48" s="2765"/>
      <c r="K48" s="2765"/>
      <c r="L48" s="2765"/>
      <c r="M48" s="2765"/>
      <c r="N48" s="2765"/>
      <c r="O48" s="2765"/>
      <c r="P48" s="2765"/>
      <c r="Q48" s="2765"/>
      <c r="R48" s="2765"/>
      <c r="S48" s="2766"/>
    </row>
    <row r="49" spans="2:19" s="903" customFormat="1" x14ac:dyDescent="0.2">
      <c r="B49" s="2764"/>
      <c r="C49" s="2765"/>
      <c r="D49" s="2765"/>
      <c r="E49" s="2765"/>
      <c r="F49" s="2765"/>
      <c r="G49" s="2765"/>
      <c r="H49" s="2765"/>
      <c r="I49" s="2765"/>
      <c r="J49" s="2765"/>
      <c r="K49" s="2765"/>
      <c r="L49" s="2765"/>
      <c r="M49" s="2765"/>
      <c r="N49" s="2765"/>
      <c r="O49" s="2765"/>
      <c r="P49" s="2765"/>
      <c r="Q49" s="2765"/>
      <c r="R49" s="2765"/>
      <c r="S49" s="2766"/>
    </row>
    <row r="50" spans="2:19" s="903" customFormat="1" x14ac:dyDescent="0.2">
      <c r="B50" s="2764"/>
      <c r="C50" s="2765"/>
      <c r="D50" s="2765"/>
      <c r="E50" s="2765"/>
      <c r="F50" s="2765"/>
      <c r="G50" s="2765"/>
      <c r="H50" s="2765"/>
      <c r="I50" s="2765"/>
      <c r="J50" s="2765"/>
      <c r="K50" s="2765"/>
      <c r="L50" s="2765"/>
      <c r="M50" s="2765"/>
      <c r="N50" s="2765"/>
      <c r="O50" s="2765"/>
      <c r="P50" s="2765"/>
      <c r="Q50" s="2765"/>
      <c r="R50" s="2765"/>
      <c r="S50" s="2766"/>
    </row>
    <row r="51" spans="2:19" s="903" customFormat="1" x14ac:dyDescent="0.2">
      <c r="B51" s="2764"/>
      <c r="C51" s="2765"/>
      <c r="D51" s="2765"/>
      <c r="E51" s="2765"/>
      <c r="F51" s="2765"/>
      <c r="G51" s="2765"/>
      <c r="H51" s="2765"/>
      <c r="I51" s="2765"/>
      <c r="J51" s="2765"/>
      <c r="K51" s="2765"/>
      <c r="L51" s="2765"/>
      <c r="M51" s="2765"/>
      <c r="N51" s="2765"/>
      <c r="O51" s="2765"/>
      <c r="P51" s="2765"/>
      <c r="Q51" s="2765"/>
      <c r="R51" s="2765"/>
      <c r="S51" s="2766"/>
    </row>
    <row r="52" spans="2:19" s="903" customFormat="1" x14ac:dyDescent="0.2">
      <c r="B52" s="2764"/>
      <c r="C52" s="2765"/>
      <c r="D52" s="2765"/>
      <c r="E52" s="2765"/>
      <c r="F52" s="2765"/>
      <c r="G52" s="2765"/>
      <c r="H52" s="2765"/>
      <c r="I52" s="2765"/>
      <c r="J52" s="2765"/>
      <c r="K52" s="2765"/>
      <c r="L52" s="2765"/>
      <c r="M52" s="2765"/>
      <c r="N52" s="2765"/>
      <c r="O52" s="2765"/>
      <c r="P52" s="2765"/>
      <c r="Q52" s="2765"/>
      <c r="R52" s="2765"/>
      <c r="S52" s="2766"/>
    </row>
    <row r="53" spans="2:19" s="903" customFormat="1" ht="13.5" thickBot="1" x14ac:dyDescent="0.25">
      <c r="B53" s="2767"/>
      <c r="C53" s="2768"/>
      <c r="D53" s="2768"/>
      <c r="E53" s="2768"/>
      <c r="F53" s="2768"/>
      <c r="G53" s="2768"/>
      <c r="H53" s="2768"/>
      <c r="I53" s="2768"/>
      <c r="J53" s="2768"/>
      <c r="K53" s="2768"/>
      <c r="L53" s="2768"/>
      <c r="M53" s="2768"/>
      <c r="N53" s="2768"/>
      <c r="O53" s="2768"/>
      <c r="P53" s="2768"/>
      <c r="Q53" s="2768"/>
      <c r="R53" s="2768"/>
      <c r="S53" s="2769"/>
    </row>
    <row r="54" spans="2:19" s="903" customFormat="1" x14ac:dyDescent="0.2"/>
    <row r="55" spans="2:19" s="903" customFormat="1" x14ac:dyDescent="0.2"/>
    <row r="56" spans="2:19" s="903" customFormat="1" x14ac:dyDescent="0.2"/>
    <row r="57" spans="2:19" s="903" customFormat="1" x14ac:dyDescent="0.2"/>
    <row r="58" spans="2:19" s="903" customFormat="1" x14ac:dyDescent="0.2"/>
    <row r="59" spans="2:19" s="903" customFormat="1" x14ac:dyDescent="0.2"/>
    <row r="60" spans="2:19" s="903" customFormat="1" x14ac:dyDescent="0.2"/>
    <row r="61" spans="2:19" s="903" customFormat="1" x14ac:dyDescent="0.2"/>
    <row r="62" spans="2:19" s="903" customFormat="1" x14ac:dyDescent="0.2"/>
    <row r="63" spans="2:19" s="903" customFormat="1" x14ac:dyDescent="0.2"/>
    <row r="64" spans="2:19" s="903" customFormat="1" x14ac:dyDescent="0.2"/>
    <row r="65" s="903" customFormat="1" x14ac:dyDescent="0.2"/>
    <row r="66" s="903" customFormat="1" x14ac:dyDescent="0.2"/>
    <row r="67" s="903" customFormat="1" x14ac:dyDescent="0.2"/>
    <row r="68" s="903" customFormat="1" x14ac:dyDescent="0.2"/>
    <row r="69" s="903" customFormat="1" x14ac:dyDescent="0.2"/>
    <row r="70" s="903" customFormat="1" x14ac:dyDescent="0.2"/>
    <row r="71" s="903" customFormat="1" x14ac:dyDescent="0.2"/>
    <row r="72" s="903" customFormat="1" x14ac:dyDescent="0.2"/>
    <row r="73" s="903" customFormat="1" x14ac:dyDescent="0.2"/>
    <row r="74" s="903" customFormat="1" x14ac:dyDescent="0.2"/>
    <row r="75" s="903" customFormat="1" x14ac:dyDescent="0.2"/>
    <row r="76" s="903" customFormat="1" x14ac:dyDescent="0.2"/>
    <row r="77" s="903" customFormat="1" x14ac:dyDescent="0.2"/>
    <row r="78" s="903" customFormat="1" x14ac:dyDescent="0.2"/>
    <row r="79" s="903" customFormat="1" x14ac:dyDescent="0.2"/>
    <row r="80" s="903" customFormat="1" x14ac:dyDescent="0.2"/>
    <row r="81" s="903" customFormat="1" x14ac:dyDescent="0.2"/>
    <row r="82" s="903" customFormat="1" x14ac:dyDescent="0.2"/>
    <row r="83" s="903" customFormat="1" x14ac:dyDescent="0.2"/>
    <row r="84" s="903" customFormat="1" x14ac:dyDescent="0.2"/>
    <row r="85" s="903" customFormat="1" x14ac:dyDescent="0.2"/>
    <row r="86" s="903" customFormat="1" x14ac:dyDescent="0.2"/>
    <row r="87" s="903" customFormat="1" x14ac:dyDescent="0.2"/>
    <row r="88" s="903" customFormat="1" x14ac:dyDescent="0.2"/>
    <row r="89" s="903" customFormat="1" x14ac:dyDescent="0.2"/>
    <row r="90" s="903" customFormat="1" x14ac:dyDescent="0.2"/>
    <row r="91" s="903" customFormat="1" x14ac:dyDescent="0.2"/>
    <row r="92" s="903" customFormat="1" x14ac:dyDescent="0.2"/>
    <row r="93" s="903" customFormat="1" x14ac:dyDescent="0.2"/>
    <row r="94" s="903" customFormat="1" x14ac:dyDescent="0.2"/>
    <row r="95" s="903" customFormat="1" x14ac:dyDescent="0.2"/>
    <row r="96"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row r="113" s="903" customFormat="1" x14ac:dyDescent="0.2"/>
    <row r="114" s="903" customFormat="1" x14ac:dyDescent="0.2"/>
    <row r="115" s="903" customFormat="1" x14ac:dyDescent="0.2"/>
    <row r="116" s="903" customFormat="1" x14ac:dyDescent="0.2"/>
    <row r="117" s="903" customFormat="1" x14ac:dyDescent="0.2"/>
    <row r="118" s="903" customFormat="1" x14ac:dyDescent="0.2"/>
    <row r="119" s="903" customFormat="1" x14ac:dyDescent="0.2"/>
    <row r="120" s="903" customFormat="1" x14ac:dyDescent="0.2"/>
    <row r="121" s="903" customFormat="1" x14ac:dyDescent="0.2"/>
    <row r="122" s="903" customFormat="1" x14ac:dyDescent="0.2"/>
    <row r="123" s="903" customFormat="1" x14ac:dyDescent="0.2"/>
    <row r="124" s="903" customFormat="1" x14ac:dyDescent="0.2"/>
    <row r="125" s="903" customFormat="1" x14ac:dyDescent="0.2"/>
    <row r="126" s="903" customFormat="1" x14ac:dyDescent="0.2"/>
    <row r="127" s="903" customFormat="1" x14ac:dyDescent="0.2"/>
    <row r="128" s="903" customFormat="1" x14ac:dyDescent="0.2"/>
    <row r="129" s="903" customFormat="1" x14ac:dyDescent="0.2"/>
    <row r="130" s="903" customFormat="1" x14ac:dyDescent="0.2"/>
    <row r="131" s="903" customFormat="1" x14ac:dyDescent="0.2"/>
    <row r="132" s="903" customFormat="1" x14ac:dyDescent="0.2"/>
    <row r="133" s="903" customFormat="1" x14ac:dyDescent="0.2"/>
    <row r="134" s="903" customFormat="1" x14ac:dyDescent="0.2"/>
    <row r="135" s="903" customFormat="1" x14ac:dyDescent="0.2"/>
    <row r="136" s="903" customFormat="1" x14ac:dyDescent="0.2"/>
    <row r="137" s="903" customFormat="1" x14ac:dyDescent="0.2"/>
    <row r="138" s="903" customFormat="1" x14ac:dyDescent="0.2"/>
    <row r="139" s="903" customFormat="1" x14ac:dyDescent="0.2"/>
    <row r="140" s="903" customFormat="1" x14ac:dyDescent="0.2"/>
    <row r="141" s="903" customFormat="1" x14ac:dyDescent="0.2"/>
    <row r="142" s="903" customFormat="1" x14ac:dyDescent="0.2"/>
    <row r="143" s="903" customFormat="1" x14ac:dyDescent="0.2"/>
    <row r="144" s="903" customFormat="1" x14ac:dyDescent="0.2"/>
    <row r="145" s="903" customFormat="1" x14ac:dyDescent="0.2"/>
    <row r="146" s="903" customFormat="1" x14ac:dyDescent="0.2"/>
    <row r="147" s="903" customFormat="1" x14ac:dyDescent="0.2"/>
    <row r="148" s="903" customFormat="1" x14ac:dyDescent="0.2"/>
    <row r="149" s="903" customFormat="1" x14ac:dyDescent="0.2"/>
    <row r="150" s="903" customFormat="1" x14ac:dyDescent="0.2"/>
    <row r="151" s="903" customFormat="1" x14ac:dyDescent="0.2"/>
    <row r="152" s="903" customFormat="1" x14ac:dyDescent="0.2"/>
    <row r="153" s="903" customFormat="1" x14ac:dyDescent="0.2"/>
    <row r="154" s="903" customFormat="1" x14ac:dyDescent="0.2"/>
    <row r="155" s="903" customFormat="1" x14ac:dyDescent="0.2"/>
    <row r="156" s="903" customFormat="1" x14ac:dyDescent="0.2"/>
    <row r="157" s="903" customFormat="1" x14ac:dyDescent="0.2"/>
    <row r="158" s="903" customFormat="1" x14ac:dyDescent="0.2"/>
    <row r="159" s="903" customFormat="1" x14ac:dyDescent="0.2"/>
    <row r="160" s="903" customFormat="1" x14ac:dyDescent="0.2"/>
    <row r="161" s="903" customFormat="1" x14ac:dyDescent="0.2"/>
    <row r="162" s="903" customFormat="1" x14ac:dyDescent="0.2"/>
    <row r="163" s="903" customFormat="1" x14ac:dyDescent="0.2"/>
    <row r="164" s="903" customFormat="1" x14ac:dyDescent="0.2"/>
    <row r="165" s="903" customFormat="1" x14ac:dyDescent="0.2"/>
    <row r="166" s="903" customFormat="1" x14ac:dyDescent="0.2"/>
    <row r="167" s="903" customFormat="1" x14ac:dyDescent="0.2"/>
    <row r="168" s="903" customFormat="1" x14ac:dyDescent="0.2"/>
    <row r="169" s="903" customFormat="1" x14ac:dyDescent="0.2"/>
    <row r="170" s="903" customFormat="1" x14ac:dyDescent="0.2"/>
    <row r="171" s="903" customFormat="1" x14ac:dyDescent="0.2"/>
    <row r="172" s="903" customFormat="1" x14ac:dyDescent="0.2"/>
    <row r="173" s="903" customFormat="1" x14ac:dyDescent="0.2"/>
    <row r="174" s="903" customFormat="1" x14ac:dyDescent="0.2"/>
    <row r="175" s="903" customFormat="1" x14ac:dyDescent="0.2"/>
    <row r="176" s="903" customFormat="1" x14ac:dyDescent="0.2"/>
  </sheetData>
  <mergeCells count="25">
    <mergeCell ref="E13:F13"/>
    <mergeCell ref="G13:H13"/>
    <mergeCell ref="B15:S15"/>
    <mergeCell ref="B41:B43"/>
    <mergeCell ref="B47:S53"/>
    <mergeCell ref="B18:B21"/>
    <mergeCell ref="B22:B25"/>
    <mergeCell ref="B26:B29"/>
    <mergeCell ref="B30:B33"/>
    <mergeCell ref="B34:B36"/>
    <mergeCell ref="B37:B40"/>
    <mergeCell ref="B16:B17"/>
    <mergeCell ref="C16:C17"/>
    <mergeCell ref="D16:D17"/>
    <mergeCell ref="E16:E17"/>
    <mergeCell ref="F16:S16"/>
    <mergeCell ref="C9:S9"/>
    <mergeCell ref="G11:H11"/>
    <mergeCell ref="C2:Q5"/>
    <mergeCell ref="R2:S3"/>
    <mergeCell ref="B4:B5"/>
    <mergeCell ref="R4:S5"/>
    <mergeCell ref="C7:S7"/>
    <mergeCell ref="C10:S10"/>
    <mergeCell ref="E11:F11"/>
  </mergeCells>
  <conditionalFormatting sqref="F17:Q17">
    <cfRule type="cellIs" dxfId="21" priority="2" stopIfTrue="1" operator="equal">
      <formula>0</formula>
    </cfRule>
  </conditionalFormatting>
  <conditionalFormatting sqref="M11:N11 C11:D11 G11">
    <cfRule type="cellIs" dxfId="20" priority="1" operator="notEqual">
      <formula>0</formula>
    </cfRule>
  </conditionalFormatting>
  <dataValidations count="1">
    <dataValidation allowBlank="1" showInputMessage="1" showErrorMessage="1" sqref="M11:N11 G11" xr:uid="{00000000-0002-0000-1300-000000000000}"/>
  </dataValidations>
  <printOptions horizontalCentered="1" verticalCentered="1"/>
  <pageMargins left="0.31496062992125984" right="0.19685039370078741" top="0.35433070866141736" bottom="0.35433070866141736" header="0.31496062992125984" footer="0.19685039370078741"/>
  <pageSetup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5">
    <tabColor rgb="FFFF0000"/>
    <pageSetUpPr fitToPage="1"/>
  </sheetPr>
  <dimension ref="A1:AJ134"/>
  <sheetViews>
    <sheetView showGridLines="0" topLeftCell="A56" workbookViewId="0">
      <selection activeCell="B39" sqref="A39:XFD42"/>
    </sheetView>
  </sheetViews>
  <sheetFormatPr baseColWidth="10" defaultColWidth="11.42578125" defaultRowHeight="12.75" x14ac:dyDescent="0.2"/>
  <cols>
    <col min="1" max="1" width="2.5703125" style="903" customWidth="1"/>
    <col min="2" max="2" width="34.140625" style="782" customWidth="1"/>
    <col min="3" max="3" width="29" style="782" customWidth="1"/>
    <col min="4" max="4" width="15.85546875" style="782" customWidth="1"/>
    <col min="5" max="5" width="15.7109375" style="782" customWidth="1"/>
    <col min="6" max="17" width="10.7109375" style="782" customWidth="1"/>
    <col min="18" max="19" width="11.42578125" style="782"/>
    <col min="20" max="31" width="11.42578125" style="903"/>
    <col min="32" max="16384" width="11.42578125" style="782"/>
  </cols>
  <sheetData>
    <row r="1" spans="2:36" s="903" customFormat="1" ht="13.5" thickBot="1" x14ac:dyDescent="0.25"/>
    <row r="2" spans="2:36" ht="32.25" customHeight="1" x14ac:dyDescent="0.2">
      <c r="B2" s="904"/>
      <c r="C2" s="2699" t="s">
        <v>1270</v>
      </c>
      <c r="D2" s="2700"/>
      <c r="E2" s="2700"/>
      <c r="F2" s="2700"/>
      <c r="G2" s="2700"/>
      <c r="H2" s="2700"/>
      <c r="I2" s="2700"/>
      <c r="J2" s="2700"/>
      <c r="K2" s="2700"/>
      <c r="L2" s="2700"/>
      <c r="M2" s="2700"/>
      <c r="N2" s="2700"/>
      <c r="O2" s="2700"/>
      <c r="P2" s="2700"/>
      <c r="Q2" s="2701"/>
      <c r="R2" s="2708">
        <f>'POA-5'!N2</f>
        <v>0</v>
      </c>
      <c r="S2" s="2709"/>
      <c r="AF2" s="903"/>
      <c r="AG2" s="903"/>
      <c r="AH2" s="903"/>
      <c r="AI2" s="903"/>
      <c r="AJ2" s="903"/>
    </row>
    <row r="3" spans="2:36" ht="32.25" customHeight="1" x14ac:dyDescent="0.2">
      <c r="B3" s="798"/>
      <c r="C3" s="2702"/>
      <c r="D3" s="2703"/>
      <c r="E3" s="2703"/>
      <c r="F3" s="2703"/>
      <c r="G3" s="2703"/>
      <c r="H3" s="2703"/>
      <c r="I3" s="2703"/>
      <c r="J3" s="2703"/>
      <c r="K3" s="2703"/>
      <c r="L3" s="2703"/>
      <c r="M3" s="2703"/>
      <c r="N3" s="2703"/>
      <c r="O3" s="2703"/>
      <c r="P3" s="2703"/>
      <c r="Q3" s="2704"/>
      <c r="R3" s="2710"/>
      <c r="S3" s="2711"/>
      <c r="AF3" s="903"/>
      <c r="AG3" s="903"/>
      <c r="AH3" s="903"/>
      <c r="AI3" s="903"/>
      <c r="AJ3" s="903"/>
    </row>
    <row r="4" spans="2:36" ht="39" customHeight="1" x14ac:dyDescent="0.2">
      <c r="B4" s="981"/>
      <c r="C4" s="2705"/>
      <c r="D4" s="2706"/>
      <c r="E4" s="2706"/>
      <c r="F4" s="2706"/>
      <c r="G4" s="2706"/>
      <c r="H4" s="2706"/>
      <c r="I4" s="2706"/>
      <c r="J4" s="2706"/>
      <c r="K4" s="2706"/>
      <c r="L4" s="2706"/>
      <c r="M4" s="2706"/>
      <c r="N4" s="2706"/>
      <c r="O4" s="2706"/>
      <c r="P4" s="2706"/>
      <c r="Q4" s="2707"/>
      <c r="R4" s="2804" t="str">
        <f>'POA-5'!N6</f>
        <v>Código: F-E-GIP-53</v>
      </c>
      <c r="S4" s="2805"/>
      <c r="AF4" s="903"/>
      <c r="AG4" s="903"/>
      <c r="AH4" s="903"/>
      <c r="AI4" s="903"/>
      <c r="AJ4" s="903"/>
    </row>
    <row r="5" spans="2:36" ht="21" customHeight="1" x14ac:dyDescent="0.2">
      <c r="B5" s="982"/>
      <c r="C5" s="905"/>
      <c r="D5" s="905"/>
      <c r="E5" s="905"/>
      <c r="F5" s="905"/>
      <c r="G5" s="905"/>
      <c r="H5" s="905"/>
      <c r="I5" s="905"/>
      <c r="J5" s="905"/>
      <c r="K5" s="905"/>
      <c r="L5" s="905"/>
      <c r="M5" s="905"/>
      <c r="N5" s="905"/>
      <c r="O5" s="905"/>
      <c r="P5" s="905"/>
      <c r="Q5" s="905"/>
      <c r="R5" s="913"/>
      <c r="S5" s="906"/>
      <c r="AF5" s="903"/>
      <c r="AG5" s="903"/>
      <c r="AH5" s="903"/>
      <c r="AI5" s="903"/>
      <c r="AJ5" s="903"/>
    </row>
    <row r="6" spans="2:36" ht="18.75" customHeight="1" x14ac:dyDescent="0.2">
      <c r="B6" s="938" t="s">
        <v>250</v>
      </c>
      <c r="C6" s="2781">
        <f>+Seguimiento!H7</f>
        <v>0</v>
      </c>
      <c r="D6" s="2781"/>
      <c r="E6" s="2781"/>
      <c r="F6" s="2781"/>
      <c r="G6" s="2781"/>
      <c r="H6" s="2781"/>
      <c r="I6" s="2781"/>
      <c r="J6" s="2781"/>
      <c r="K6" s="2781"/>
      <c r="L6" s="2781"/>
      <c r="M6" s="2781"/>
      <c r="N6" s="2781"/>
      <c r="O6" s="2781"/>
      <c r="P6" s="2781"/>
      <c r="Q6" s="2781"/>
      <c r="R6" s="2781"/>
      <c r="S6" s="2782"/>
    </row>
    <row r="7" spans="2:36" x14ac:dyDescent="0.2">
      <c r="B7" s="938"/>
      <c r="S7" s="786"/>
      <c r="AF7" s="903"/>
      <c r="AG7" s="903"/>
      <c r="AH7" s="903"/>
    </row>
    <row r="8" spans="2:36" ht="24" customHeight="1" x14ac:dyDescent="0.2">
      <c r="B8" s="938" t="s">
        <v>1133</v>
      </c>
      <c r="C8" s="2571">
        <f>+Proyecto!B16</f>
        <v>0</v>
      </c>
      <c r="D8" s="2571"/>
      <c r="E8" s="2571"/>
      <c r="F8" s="2571"/>
      <c r="G8" s="2571"/>
      <c r="H8" s="2571"/>
      <c r="I8" s="2571"/>
      <c r="J8" s="2571"/>
      <c r="K8" s="2571"/>
      <c r="L8" s="2571"/>
      <c r="M8" s="2571"/>
      <c r="N8" s="2571"/>
      <c r="O8" s="2571"/>
      <c r="P8" s="2571"/>
      <c r="Q8" s="2571"/>
      <c r="R8" s="2571"/>
      <c r="S8" s="2572"/>
      <c r="AF8" s="903"/>
      <c r="AG8" s="903"/>
      <c r="AH8" s="903"/>
    </row>
    <row r="9" spans="2:36" x14ac:dyDescent="0.2">
      <c r="B9" s="938"/>
      <c r="C9" s="983"/>
      <c r="D9" s="983"/>
      <c r="E9" s="983"/>
      <c r="F9" s="983"/>
      <c r="G9" s="983"/>
      <c r="H9" s="983"/>
      <c r="I9" s="983"/>
      <c r="J9" s="983"/>
      <c r="K9" s="983"/>
      <c r="L9" s="983"/>
      <c r="M9" s="983"/>
      <c r="N9" s="983"/>
      <c r="O9" s="983"/>
      <c r="P9" s="983"/>
      <c r="Q9" s="983"/>
      <c r="R9" s="983"/>
      <c r="S9" s="984"/>
      <c r="AF9" s="903"/>
      <c r="AG9" s="903"/>
      <c r="AH9" s="903"/>
    </row>
    <row r="10" spans="2:36" x14ac:dyDescent="0.2">
      <c r="B10" s="985" t="s">
        <v>1271</v>
      </c>
      <c r="C10" s="986">
        <f>'EJEC-2I'!C11</f>
        <v>41090</v>
      </c>
      <c r="E10" s="987" t="s">
        <v>1155</v>
      </c>
      <c r="F10" s="2803" t="str">
        <f>'EJEC-2I'!G11</f>
        <v>De avance</v>
      </c>
      <c r="G10" s="2803"/>
      <c r="H10" s="988"/>
      <c r="I10" s="988"/>
      <c r="J10" s="791"/>
      <c r="S10" s="786"/>
      <c r="AF10" s="903"/>
      <c r="AG10" s="903"/>
      <c r="AH10" s="903"/>
    </row>
    <row r="11" spans="2:36" x14ac:dyDescent="0.2">
      <c r="B11" s="798"/>
      <c r="S11" s="786"/>
      <c r="AF11" s="903"/>
      <c r="AG11" s="903"/>
      <c r="AH11" s="903"/>
    </row>
    <row r="12" spans="2:36" ht="12.75" customHeight="1" x14ac:dyDescent="0.2">
      <c r="B12" s="989" t="s">
        <v>1266</v>
      </c>
      <c r="C12" s="945">
        <f>'EJEC-2I'!C13</f>
        <v>0</v>
      </c>
      <c r="D12" s="946"/>
      <c r="E12" s="990" t="s">
        <v>1267</v>
      </c>
      <c r="F12" s="2787">
        <f>'EJEC-2I'!G13</f>
        <v>0</v>
      </c>
      <c r="G12" s="2787"/>
      <c r="I12" s="991"/>
      <c r="O12" s="991"/>
      <c r="P12" s="991"/>
      <c r="Q12" s="991"/>
      <c r="R12" s="992"/>
      <c r="S12" s="993"/>
    </row>
    <row r="13" spans="2:36" x14ac:dyDescent="0.2">
      <c r="B13" s="798"/>
      <c r="C13" s="905"/>
      <c r="D13" s="905"/>
      <c r="E13" s="905"/>
      <c r="F13" s="905"/>
      <c r="G13" s="905"/>
      <c r="H13" s="905"/>
      <c r="I13" s="905"/>
      <c r="J13" s="905"/>
      <c r="K13" s="905"/>
      <c r="L13" s="905"/>
      <c r="M13" s="905"/>
      <c r="N13" s="905"/>
      <c r="O13" s="905"/>
      <c r="P13" s="905"/>
      <c r="Q13" s="905"/>
      <c r="S13" s="786"/>
    </row>
    <row r="14" spans="2:36" ht="24" thickBot="1" x14ac:dyDescent="0.25">
      <c r="B14" s="2806" t="s">
        <v>359</v>
      </c>
      <c r="C14" s="2807"/>
      <c r="D14" s="2807"/>
      <c r="E14" s="2807"/>
      <c r="F14" s="2807"/>
      <c r="G14" s="2807"/>
      <c r="H14" s="2807"/>
      <c r="I14" s="2807"/>
      <c r="J14" s="2807"/>
      <c r="K14" s="2807"/>
      <c r="L14" s="2807"/>
      <c r="M14" s="2807"/>
      <c r="N14" s="2807"/>
      <c r="O14" s="2807"/>
      <c r="P14" s="2807"/>
      <c r="Q14" s="2807"/>
      <c r="R14" s="2807"/>
      <c r="S14" s="2808"/>
      <c r="AF14" s="903"/>
      <c r="AG14" s="903"/>
      <c r="AH14" s="903"/>
    </row>
    <row r="15" spans="2:36" ht="12.75" customHeight="1" x14ac:dyDescent="0.2">
      <c r="B15" s="2809" t="s">
        <v>252</v>
      </c>
      <c r="C15" s="2810" t="s">
        <v>351</v>
      </c>
      <c r="D15" s="2731" t="s">
        <v>1162</v>
      </c>
      <c r="E15" s="2810" t="s">
        <v>360</v>
      </c>
      <c r="F15" s="2811" t="s">
        <v>363</v>
      </c>
      <c r="G15" s="2812"/>
      <c r="H15" s="2812"/>
      <c r="I15" s="2812"/>
      <c r="J15" s="2812"/>
      <c r="K15" s="2812"/>
      <c r="L15" s="2812"/>
      <c r="M15" s="2812"/>
      <c r="N15" s="2812"/>
      <c r="O15" s="2812"/>
      <c r="P15" s="2812"/>
      <c r="Q15" s="2812"/>
      <c r="R15" s="2812"/>
      <c r="S15" s="2813"/>
    </row>
    <row r="16" spans="2:36" ht="22.5" x14ac:dyDescent="0.2">
      <c r="B16" s="2730"/>
      <c r="C16" s="2733"/>
      <c r="D16" s="2733"/>
      <c r="E16" s="2733"/>
      <c r="F16" s="931" t="e">
        <f>'EJEC-2I'!F17</f>
        <v>#VALUE!</v>
      </c>
      <c r="G16" s="931" t="e">
        <f>'EJEC-2I'!G17</f>
        <v>#VALUE!</v>
      </c>
      <c r="H16" s="931" t="e">
        <f>'EJEC-2I'!H17</f>
        <v>#VALUE!</v>
      </c>
      <c r="I16" s="931" t="e">
        <f>'EJEC-2I'!I17</f>
        <v>#VALUE!</v>
      </c>
      <c r="J16" s="931" t="e">
        <f>'EJEC-2I'!J17</f>
        <v>#VALUE!</v>
      </c>
      <c r="K16" s="931" t="e">
        <f>'EJEC-2I'!K17</f>
        <v>#VALUE!</v>
      </c>
      <c r="L16" s="931" t="e">
        <f>'EJEC-2I'!L17</f>
        <v>#VALUE!</v>
      </c>
      <c r="M16" s="931" t="e">
        <f>'EJEC-2I'!M17</f>
        <v>#VALUE!</v>
      </c>
      <c r="N16" s="931" t="e">
        <f>'EJEC-2I'!N17</f>
        <v>#VALUE!</v>
      </c>
      <c r="O16" s="931" t="e">
        <f>'EJEC-2I'!O17</f>
        <v>#VALUE!</v>
      </c>
      <c r="P16" s="931" t="e">
        <f>'EJEC-2I'!P17</f>
        <v>#VALUE!</v>
      </c>
      <c r="Q16" s="931" t="e">
        <f>'EJEC-2I'!Q17</f>
        <v>#VALUE!</v>
      </c>
      <c r="R16" s="994" t="s">
        <v>64</v>
      </c>
      <c r="S16" s="995" t="s">
        <v>357</v>
      </c>
    </row>
    <row r="17" spans="2:19" ht="12.75" customHeight="1" x14ac:dyDescent="0.2">
      <c r="B17" s="2814" t="str">
        <f>Proyecto!C50</f>
        <v>Plantación de Material Vegetal en sistema tradicional</v>
      </c>
      <c r="C17" s="2816">
        <f>'POA-1'!I31</f>
        <v>0</v>
      </c>
      <c r="D17" s="2819" t="e">
        <f>'POA-1'!M31</f>
        <v>#DIV/0!</v>
      </c>
      <c r="E17" s="996" t="s">
        <v>361</v>
      </c>
      <c r="F17" s="997">
        <f>'POA-4'!I18</f>
        <v>0</v>
      </c>
      <c r="G17" s="997">
        <f>'POA-4'!J18</f>
        <v>0</v>
      </c>
      <c r="H17" s="997">
        <f>'POA-4'!K18</f>
        <v>0</v>
      </c>
      <c r="I17" s="997">
        <f>'POA-4'!L18</f>
        <v>0</v>
      </c>
      <c r="J17" s="997">
        <f>'POA-4'!M18</f>
        <v>0</v>
      </c>
      <c r="K17" s="997">
        <f>'POA-4'!N18</f>
        <v>0</v>
      </c>
      <c r="L17" s="997">
        <f>'POA-4'!O18</f>
        <v>0</v>
      </c>
      <c r="M17" s="997">
        <f>'POA-4'!P18</f>
        <v>0</v>
      </c>
      <c r="N17" s="997">
        <f>'POA-4'!Q18</f>
        <v>0</v>
      </c>
      <c r="O17" s="997">
        <f>'POA-4'!R18</f>
        <v>0</v>
      </c>
      <c r="P17" s="997">
        <f>'POA-4'!S18</f>
        <v>0</v>
      </c>
      <c r="Q17" s="997">
        <f>'POA-4'!T18</f>
        <v>0</v>
      </c>
      <c r="R17" s="998">
        <f t="shared" ref="R17:R28" si="0">SUM(F17:Q17)</f>
        <v>0</v>
      </c>
      <c r="S17" s="999"/>
    </row>
    <row r="18" spans="2:19" ht="12.75" customHeight="1" x14ac:dyDescent="0.2">
      <c r="B18" s="2791"/>
      <c r="C18" s="2817"/>
      <c r="D18" s="2820"/>
      <c r="E18" s="1000" t="s">
        <v>362</v>
      </c>
      <c r="F18" s="1001"/>
      <c r="G18" s="1001"/>
      <c r="H18" s="1001"/>
      <c r="I18" s="1001"/>
      <c r="J18" s="1001"/>
      <c r="K18" s="1001"/>
      <c r="L18" s="1001"/>
      <c r="M18" s="1001"/>
      <c r="N18" s="1001"/>
      <c r="O18" s="1001"/>
      <c r="P18" s="1001"/>
      <c r="Q18" s="1001"/>
      <c r="R18" s="1002">
        <f t="shared" si="0"/>
        <v>0</v>
      </c>
      <c r="S18" s="297">
        <f>+IF(ISERROR(R18/D17),0%,R18/D17)</f>
        <v>0</v>
      </c>
    </row>
    <row r="19" spans="2:19" ht="12.75" customHeight="1" x14ac:dyDescent="0.2">
      <c r="B19" s="2791"/>
      <c r="C19" s="2818"/>
      <c r="D19" s="2821"/>
      <c r="E19" s="1000" t="s">
        <v>1161</v>
      </c>
      <c r="F19" s="1001"/>
      <c r="G19" s="1001"/>
      <c r="H19" s="1001"/>
      <c r="I19" s="1001"/>
      <c r="J19" s="1001"/>
      <c r="K19" s="1001"/>
      <c r="L19" s="1001"/>
      <c r="M19" s="1001"/>
      <c r="N19" s="1001"/>
      <c r="O19" s="1001"/>
      <c r="P19" s="1001"/>
      <c r="Q19" s="1001"/>
      <c r="R19" s="1002">
        <f t="shared" si="0"/>
        <v>0</v>
      </c>
      <c r="S19" s="297">
        <f>+IF(ISERROR(R19/D17),0%,R19/D17)</f>
        <v>0</v>
      </c>
    </row>
    <row r="20" spans="2:19" ht="12.75" customHeight="1" x14ac:dyDescent="0.2">
      <c r="B20" s="2791"/>
      <c r="C20" s="2816">
        <f>'POA-1'!I32</f>
        <v>0</v>
      </c>
      <c r="D20" s="2819">
        <f>'POA-1'!M32</f>
        <v>0</v>
      </c>
      <c r="E20" s="996" t="s">
        <v>361</v>
      </c>
      <c r="F20" s="997">
        <f>'POA-4'!I19</f>
        <v>0</v>
      </c>
      <c r="G20" s="997">
        <f>'POA-4'!J19</f>
        <v>0</v>
      </c>
      <c r="H20" s="997">
        <f>'POA-4'!K19</f>
        <v>0</v>
      </c>
      <c r="I20" s="997">
        <f>'POA-4'!L19</f>
        <v>0</v>
      </c>
      <c r="J20" s="997">
        <f>'POA-4'!M19</f>
        <v>0</v>
      </c>
      <c r="K20" s="997">
        <f>'POA-4'!N19</f>
        <v>0</v>
      </c>
      <c r="L20" s="997">
        <f>'POA-4'!O19</f>
        <v>0</v>
      </c>
      <c r="M20" s="997">
        <f>'POA-4'!P19</f>
        <v>0</v>
      </c>
      <c r="N20" s="997">
        <f>'POA-4'!Q19</f>
        <v>0</v>
      </c>
      <c r="O20" s="997">
        <f>'POA-4'!R19</f>
        <v>0</v>
      </c>
      <c r="P20" s="997">
        <f>'POA-4'!S19</f>
        <v>0</v>
      </c>
      <c r="Q20" s="997">
        <f>'POA-4'!T19</f>
        <v>0</v>
      </c>
      <c r="R20" s="998">
        <f t="shared" si="0"/>
        <v>0</v>
      </c>
      <c r="S20" s="999"/>
    </row>
    <row r="21" spans="2:19" ht="12.75" customHeight="1" x14ac:dyDescent="0.2">
      <c r="B21" s="2791"/>
      <c r="C21" s="2817"/>
      <c r="D21" s="2820"/>
      <c r="E21" s="1000" t="s">
        <v>362</v>
      </c>
      <c r="F21" s="1001"/>
      <c r="G21" s="1001"/>
      <c r="H21" s="1001"/>
      <c r="I21" s="1001"/>
      <c r="J21" s="1001"/>
      <c r="K21" s="1001"/>
      <c r="L21" s="1001"/>
      <c r="M21" s="1001"/>
      <c r="N21" s="1001"/>
      <c r="O21" s="1001"/>
      <c r="P21" s="1001"/>
      <c r="Q21" s="1001"/>
      <c r="R21" s="1002">
        <f t="shared" si="0"/>
        <v>0</v>
      </c>
      <c r="S21" s="297">
        <f t="shared" ref="S21" si="1">+IF(ISERROR(R21/D20),0%,R21/D20)</f>
        <v>0</v>
      </c>
    </row>
    <row r="22" spans="2:19" ht="12.75" customHeight="1" x14ac:dyDescent="0.2">
      <c r="B22" s="2791"/>
      <c r="C22" s="2818"/>
      <c r="D22" s="2821"/>
      <c r="E22" s="1000" t="s">
        <v>1161</v>
      </c>
      <c r="F22" s="1001"/>
      <c r="G22" s="1001"/>
      <c r="H22" s="1001"/>
      <c r="I22" s="1001"/>
      <c r="J22" s="1001"/>
      <c r="K22" s="1001"/>
      <c r="L22" s="1001"/>
      <c r="M22" s="1001"/>
      <c r="N22" s="1001"/>
      <c r="O22" s="1001"/>
      <c r="P22" s="1001"/>
      <c r="Q22" s="1001"/>
      <c r="R22" s="1002">
        <f t="shared" si="0"/>
        <v>0</v>
      </c>
      <c r="S22" s="297">
        <f t="shared" ref="S22" si="2">+IF(ISERROR(R22/D20),0%,R22/D20)</f>
        <v>0</v>
      </c>
    </row>
    <row r="23" spans="2:19" ht="12.75" customHeight="1" x14ac:dyDescent="0.2">
      <c r="B23" s="2791"/>
      <c r="C23" s="2816">
        <f>'POA-1'!I33</f>
        <v>0</v>
      </c>
      <c r="D23" s="2819">
        <f>'POA-1'!M33</f>
        <v>0</v>
      </c>
      <c r="E23" s="996" t="s">
        <v>361</v>
      </c>
      <c r="F23" s="997">
        <f>'POA-4'!I20</f>
        <v>0</v>
      </c>
      <c r="G23" s="997">
        <f>'POA-4'!J20</f>
        <v>0</v>
      </c>
      <c r="H23" s="997">
        <f>'POA-4'!K20</f>
        <v>0</v>
      </c>
      <c r="I23" s="997">
        <f>'POA-4'!L20</f>
        <v>0</v>
      </c>
      <c r="J23" s="997">
        <f>'POA-4'!M20</f>
        <v>0</v>
      </c>
      <c r="K23" s="997">
        <f>'POA-4'!N20</f>
        <v>0</v>
      </c>
      <c r="L23" s="997">
        <f>'POA-4'!O20</f>
        <v>0</v>
      </c>
      <c r="M23" s="997">
        <f>'POA-4'!P20</f>
        <v>0</v>
      </c>
      <c r="N23" s="997">
        <f>'POA-4'!Q20</f>
        <v>0</v>
      </c>
      <c r="O23" s="997">
        <f>'POA-4'!R20</f>
        <v>0</v>
      </c>
      <c r="P23" s="997">
        <f>'POA-4'!S20</f>
        <v>0</v>
      </c>
      <c r="Q23" s="997">
        <f>'POA-4'!T20</f>
        <v>0</v>
      </c>
      <c r="R23" s="998">
        <f t="shared" si="0"/>
        <v>0</v>
      </c>
      <c r="S23" s="999"/>
    </row>
    <row r="24" spans="2:19" ht="12.75" customHeight="1" x14ac:dyDescent="0.2">
      <c r="B24" s="2791"/>
      <c r="C24" s="2817"/>
      <c r="D24" s="2820"/>
      <c r="E24" s="1000" t="s">
        <v>362</v>
      </c>
      <c r="F24" s="1001"/>
      <c r="G24" s="1001"/>
      <c r="H24" s="1001"/>
      <c r="I24" s="1001"/>
      <c r="J24" s="1001"/>
      <c r="K24" s="1001"/>
      <c r="L24" s="1001"/>
      <c r="M24" s="1001"/>
      <c r="N24" s="1001"/>
      <c r="O24" s="1001"/>
      <c r="P24" s="1001"/>
      <c r="Q24" s="1001"/>
      <c r="R24" s="1002">
        <f t="shared" si="0"/>
        <v>0</v>
      </c>
      <c r="S24" s="297">
        <f t="shared" ref="S24" si="3">+IF(ISERROR(R24/D23),0%,R24/D23)</f>
        <v>0</v>
      </c>
    </row>
    <row r="25" spans="2:19" ht="12.75" customHeight="1" x14ac:dyDescent="0.2">
      <c r="B25" s="2791"/>
      <c r="C25" s="2818"/>
      <c r="D25" s="2821"/>
      <c r="E25" s="1000" t="s">
        <v>1161</v>
      </c>
      <c r="F25" s="1001"/>
      <c r="G25" s="1001"/>
      <c r="H25" s="1001"/>
      <c r="I25" s="1001"/>
      <c r="J25" s="1001"/>
      <c r="K25" s="1001"/>
      <c r="L25" s="1001"/>
      <c r="M25" s="1001"/>
      <c r="N25" s="1001"/>
      <c r="O25" s="1001"/>
      <c r="P25" s="1001"/>
      <c r="Q25" s="1001"/>
      <c r="R25" s="1002">
        <f t="shared" si="0"/>
        <v>0</v>
      </c>
      <c r="S25" s="297">
        <f t="shared" ref="S25" si="4">+IF(ISERROR(R25/D23),0%,R25/D23)</f>
        <v>0</v>
      </c>
    </row>
    <row r="26" spans="2:19" ht="12.75" customHeight="1" x14ac:dyDescent="0.2">
      <c r="B26" s="2791"/>
      <c r="C26" s="2816">
        <f>'POA-1'!I34</f>
        <v>0</v>
      </c>
      <c r="D26" s="2819">
        <f>'POA-1'!M34</f>
        <v>0</v>
      </c>
      <c r="E26" s="996" t="s">
        <v>361</v>
      </c>
      <c r="F26" s="997">
        <f>'POA-4'!I21</f>
        <v>0</v>
      </c>
      <c r="G26" s="997">
        <f>'POA-4'!J21</f>
        <v>0</v>
      </c>
      <c r="H26" s="997">
        <f>'POA-4'!K21</f>
        <v>0</v>
      </c>
      <c r="I26" s="997">
        <f>'POA-4'!L21</f>
        <v>0</v>
      </c>
      <c r="J26" s="997">
        <f>'POA-4'!M21</f>
        <v>0</v>
      </c>
      <c r="K26" s="997">
        <f>'POA-4'!N21</f>
        <v>0</v>
      </c>
      <c r="L26" s="997">
        <f>'POA-4'!O21</f>
        <v>0</v>
      </c>
      <c r="M26" s="997">
        <f>'POA-4'!P21</f>
        <v>0</v>
      </c>
      <c r="N26" s="997">
        <f>'POA-4'!Q21</f>
        <v>0</v>
      </c>
      <c r="O26" s="997">
        <f>'POA-4'!R21</f>
        <v>0</v>
      </c>
      <c r="P26" s="997">
        <f>'POA-4'!S21</f>
        <v>0</v>
      </c>
      <c r="Q26" s="997">
        <f>'POA-4'!T21</f>
        <v>0</v>
      </c>
      <c r="R26" s="998">
        <f t="shared" si="0"/>
        <v>0</v>
      </c>
      <c r="S26" s="999"/>
    </row>
    <row r="27" spans="2:19" ht="12.75" customHeight="1" x14ac:dyDescent="0.2">
      <c r="B27" s="2791"/>
      <c r="C27" s="2817"/>
      <c r="D27" s="2820"/>
      <c r="E27" s="1000" t="s">
        <v>362</v>
      </c>
      <c r="F27" s="1001"/>
      <c r="G27" s="1001"/>
      <c r="H27" s="1001"/>
      <c r="I27" s="1001"/>
      <c r="J27" s="1001"/>
      <c r="K27" s="1001"/>
      <c r="L27" s="1001"/>
      <c r="M27" s="1001"/>
      <c r="N27" s="1001"/>
      <c r="O27" s="1001"/>
      <c r="P27" s="1001"/>
      <c r="Q27" s="1001"/>
      <c r="R27" s="1002">
        <f t="shared" si="0"/>
        <v>0</v>
      </c>
      <c r="S27" s="297">
        <f t="shared" ref="S27" si="5">+IF(ISERROR(R27/D26),0%,R27/D26)</f>
        <v>0</v>
      </c>
    </row>
    <row r="28" spans="2:19" ht="12.75" customHeight="1" x14ac:dyDescent="0.2">
      <c r="B28" s="2815"/>
      <c r="C28" s="2818"/>
      <c r="D28" s="2821"/>
      <c r="E28" s="1000" t="s">
        <v>1161</v>
      </c>
      <c r="F28" s="1001"/>
      <c r="G28" s="1001"/>
      <c r="H28" s="1001"/>
      <c r="I28" s="1001"/>
      <c r="J28" s="1001"/>
      <c r="K28" s="1001"/>
      <c r="L28" s="1001"/>
      <c r="M28" s="1001"/>
      <c r="N28" s="1001"/>
      <c r="O28" s="1001"/>
      <c r="P28" s="1001"/>
      <c r="Q28" s="1001"/>
      <c r="R28" s="1002">
        <f t="shared" si="0"/>
        <v>0</v>
      </c>
      <c r="S28" s="297">
        <f t="shared" ref="S28" si="6">+IF(ISERROR(R28/D26),0%,R28/D26)</f>
        <v>0</v>
      </c>
    </row>
    <row r="29" spans="2:19" ht="12.75" customHeight="1" x14ac:dyDescent="0.2">
      <c r="B29" s="2814" t="str">
        <f>Proyecto!C51</f>
        <v>Plantación de Material Vegetal al azar o por núcleos</v>
      </c>
      <c r="C29" s="2816">
        <f>'POA-1'!I35</f>
        <v>0</v>
      </c>
      <c r="D29" s="2819" t="e">
        <f>'POA-1'!M35</f>
        <v>#DIV/0!</v>
      </c>
      <c r="E29" s="996" t="s">
        <v>361</v>
      </c>
      <c r="F29" s="997">
        <f>'POA-4'!I22</f>
        <v>0</v>
      </c>
      <c r="G29" s="997">
        <f>'POA-4'!J22</f>
        <v>0</v>
      </c>
      <c r="H29" s="997">
        <f>'POA-4'!K22</f>
        <v>0</v>
      </c>
      <c r="I29" s="997">
        <f>'POA-4'!L22</f>
        <v>0</v>
      </c>
      <c r="J29" s="997">
        <f>'POA-4'!M22</f>
        <v>0</v>
      </c>
      <c r="K29" s="997">
        <f>'POA-4'!N22</f>
        <v>0</v>
      </c>
      <c r="L29" s="997">
        <f>'POA-4'!O22</f>
        <v>0</v>
      </c>
      <c r="M29" s="997">
        <f>'POA-4'!P22</f>
        <v>0</v>
      </c>
      <c r="N29" s="997">
        <f>'POA-4'!Q22</f>
        <v>0</v>
      </c>
      <c r="O29" s="997">
        <f>'POA-4'!R22</f>
        <v>0</v>
      </c>
      <c r="P29" s="997">
        <f>'POA-4'!S22</f>
        <v>0</v>
      </c>
      <c r="Q29" s="997">
        <f>'POA-4'!T22</f>
        <v>0</v>
      </c>
      <c r="R29" s="998">
        <f>SUM(F29:Q29)</f>
        <v>0</v>
      </c>
      <c r="S29" s="999"/>
    </row>
    <row r="30" spans="2:19" ht="12.75" customHeight="1" x14ac:dyDescent="0.2">
      <c r="B30" s="2791"/>
      <c r="C30" s="2817"/>
      <c r="D30" s="2820"/>
      <c r="E30" s="1000" t="s">
        <v>362</v>
      </c>
      <c r="F30" s="1001"/>
      <c r="G30" s="1001"/>
      <c r="H30" s="1001"/>
      <c r="I30" s="1001"/>
      <c r="J30" s="1001"/>
      <c r="K30" s="1001"/>
      <c r="L30" s="1001"/>
      <c r="M30" s="1001"/>
      <c r="N30" s="1001"/>
      <c r="O30" s="1001"/>
      <c r="P30" s="1001"/>
      <c r="Q30" s="1001"/>
      <c r="R30" s="1002">
        <f t="shared" ref="R30:R93" si="7">SUM(F30:Q30)</f>
        <v>0</v>
      </c>
      <c r="S30" s="297">
        <f t="shared" ref="S30" si="8">+IF(ISERROR(R30/D29),0%,R30/D29)</f>
        <v>0</v>
      </c>
    </row>
    <row r="31" spans="2:19" ht="12.75" customHeight="1" x14ac:dyDescent="0.2">
      <c r="B31" s="2791"/>
      <c r="C31" s="2818"/>
      <c r="D31" s="2821"/>
      <c r="E31" s="1000" t="s">
        <v>1161</v>
      </c>
      <c r="F31" s="1001"/>
      <c r="G31" s="1001"/>
      <c r="H31" s="1001"/>
      <c r="I31" s="1001"/>
      <c r="J31" s="1001"/>
      <c r="K31" s="1001"/>
      <c r="L31" s="1001"/>
      <c r="M31" s="1001"/>
      <c r="N31" s="1001"/>
      <c r="O31" s="1001"/>
      <c r="P31" s="1001"/>
      <c r="Q31" s="1001"/>
      <c r="R31" s="1002">
        <f t="shared" si="7"/>
        <v>0</v>
      </c>
      <c r="S31" s="297">
        <f t="shared" ref="S31" si="9">+IF(ISERROR(R31/D29),0%,R31/D29)</f>
        <v>0</v>
      </c>
    </row>
    <row r="32" spans="2:19" ht="12.75" customHeight="1" x14ac:dyDescent="0.2">
      <c r="B32" s="2791"/>
      <c r="C32" s="2816">
        <f>'POA-1'!I36</f>
        <v>0</v>
      </c>
      <c r="D32" s="2819">
        <f>'POA-1'!M36</f>
        <v>0</v>
      </c>
      <c r="E32" s="996" t="s">
        <v>361</v>
      </c>
      <c r="F32" s="997">
        <f>'POA-4'!I23</f>
        <v>0</v>
      </c>
      <c r="G32" s="997">
        <f>'POA-4'!J23</f>
        <v>0</v>
      </c>
      <c r="H32" s="997">
        <f>'POA-4'!K23</f>
        <v>0</v>
      </c>
      <c r="I32" s="997">
        <f>'POA-4'!L23</f>
        <v>0</v>
      </c>
      <c r="J32" s="997">
        <f>'POA-4'!M23</f>
        <v>0</v>
      </c>
      <c r="K32" s="997">
        <f>'POA-4'!N23</f>
        <v>0</v>
      </c>
      <c r="L32" s="997">
        <f>'POA-4'!O23</f>
        <v>0</v>
      </c>
      <c r="M32" s="997">
        <f>'POA-4'!P23</f>
        <v>0</v>
      </c>
      <c r="N32" s="997">
        <f>'POA-4'!Q23</f>
        <v>0</v>
      </c>
      <c r="O32" s="997">
        <f>'POA-4'!R23</f>
        <v>0</v>
      </c>
      <c r="P32" s="997">
        <f>'POA-4'!S23</f>
        <v>0</v>
      </c>
      <c r="Q32" s="997">
        <f>'POA-4'!T23</f>
        <v>0</v>
      </c>
      <c r="R32" s="998">
        <f t="shared" si="7"/>
        <v>0</v>
      </c>
      <c r="S32" s="999"/>
    </row>
    <row r="33" spans="2:19" ht="12.75" customHeight="1" x14ac:dyDescent="0.2">
      <c r="B33" s="2791"/>
      <c r="C33" s="2817"/>
      <c r="D33" s="2820"/>
      <c r="E33" s="1000" t="s">
        <v>362</v>
      </c>
      <c r="F33" s="1001"/>
      <c r="G33" s="1001"/>
      <c r="H33" s="1001"/>
      <c r="I33" s="1001"/>
      <c r="J33" s="1001"/>
      <c r="K33" s="1001"/>
      <c r="L33" s="1001"/>
      <c r="M33" s="1001"/>
      <c r="N33" s="1001"/>
      <c r="O33" s="1001"/>
      <c r="P33" s="1001"/>
      <c r="Q33" s="1001"/>
      <c r="R33" s="1002">
        <f t="shared" si="7"/>
        <v>0</v>
      </c>
      <c r="S33" s="297">
        <f t="shared" ref="S33" si="10">+IF(ISERROR(R33/D32),0%,R33/D32)</f>
        <v>0</v>
      </c>
    </row>
    <row r="34" spans="2:19" ht="12.75" customHeight="1" x14ac:dyDescent="0.2">
      <c r="B34" s="2791"/>
      <c r="C34" s="2818"/>
      <c r="D34" s="2821"/>
      <c r="E34" s="1000" t="s">
        <v>1161</v>
      </c>
      <c r="F34" s="1001"/>
      <c r="G34" s="1001"/>
      <c r="H34" s="1001"/>
      <c r="I34" s="1001"/>
      <c r="J34" s="1001"/>
      <c r="K34" s="1001"/>
      <c r="L34" s="1001"/>
      <c r="M34" s="1001"/>
      <c r="N34" s="1001"/>
      <c r="O34" s="1001"/>
      <c r="P34" s="1001"/>
      <c r="Q34" s="1001"/>
      <c r="R34" s="1002">
        <f t="shared" si="7"/>
        <v>0</v>
      </c>
      <c r="S34" s="297">
        <f t="shared" ref="S34" si="11">+IF(ISERROR(R34/D32),0%,R34/D32)</f>
        <v>0</v>
      </c>
    </row>
    <row r="35" spans="2:19" ht="12.75" customHeight="1" x14ac:dyDescent="0.2">
      <c r="B35" s="2791"/>
      <c r="C35" s="2816">
        <f>'POA-1'!I37</f>
        <v>0</v>
      </c>
      <c r="D35" s="2819">
        <f>'POA-1'!M37</f>
        <v>0</v>
      </c>
      <c r="E35" s="996" t="s">
        <v>361</v>
      </c>
      <c r="F35" s="997">
        <f>'POA-4'!I24</f>
        <v>0</v>
      </c>
      <c r="G35" s="997">
        <f>'POA-4'!J24</f>
        <v>0</v>
      </c>
      <c r="H35" s="997">
        <f>'POA-4'!K24</f>
        <v>0</v>
      </c>
      <c r="I35" s="997">
        <f>'POA-4'!L24</f>
        <v>0</v>
      </c>
      <c r="J35" s="997">
        <f>'POA-4'!M24</f>
        <v>0</v>
      </c>
      <c r="K35" s="997">
        <f>'POA-4'!N24</f>
        <v>0</v>
      </c>
      <c r="L35" s="997">
        <f>'POA-4'!O24</f>
        <v>0</v>
      </c>
      <c r="M35" s="997">
        <f>'POA-4'!P24</f>
        <v>0</v>
      </c>
      <c r="N35" s="997">
        <f>'POA-4'!Q24</f>
        <v>0</v>
      </c>
      <c r="O35" s="997">
        <f>'POA-4'!R24</f>
        <v>0</v>
      </c>
      <c r="P35" s="997">
        <f>'POA-4'!S24</f>
        <v>0</v>
      </c>
      <c r="Q35" s="997">
        <f>'POA-4'!T24</f>
        <v>0</v>
      </c>
      <c r="R35" s="998">
        <f t="shared" si="7"/>
        <v>0</v>
      </c>
      <c r="S35" s="999"/>
    </row>
    <row r="36" spans="2:19" ht="12.75" customHeight="1" x14ac:dyDescent="0.2">
      <c r="B36" s="2791"/>
      <c r="C36" s="2817"/>
      <c r="D36" s="2820"/>
      <c r="E36" s="1000" t="s">
        <v>362</v>
      </c>
      <c r="F36" s="1001"/>
      <c r="G36" s="1001"/>
      <c r="H36" s="1001"/>
      <c r="I36" s="1001"/>
      <c r="J36" s="1001"/>
      <c r="K36" s="1001"/>
      <c r="L36" s="1001"/>
      <c r="M36" s="1001"/>
      <c r="N36" s="1001"/>
      <c r="O36" s="1001"/>
      <c r="P36" s="1001"/>
      <c r="Q36" s="1001"/>
      <c r="R36" s="1002">
        <f t="shared" si="7"/>
        <v>0</v>
      </c>
      <c r="S36" s="297">
        <f t="shared" ref="S36" si="12">+IF(ISERROR(R36/D35),0%,R36/D35)</f>
        <v>0</v>
      </c>
    </row>
    <row r="37" spans="2:19" ht="12.75" customHeight="1" x14ac:dyDescent="0.2">
      <c r="B37" s="2791"/>
      <c r="C37" s="2818"/>
      <c r="D37" s="2821"/>
      <c r="E37" s="1000" t="s">
        <v>1161</v>
      </c>
      <c r="F37" s="1001"/>
      <c r="G37" s="1001"/>
      <c r="H37" s="1001"/>
      <c r="I37" s="1001"/>
      <c r="J37" s="1001"/>
      <c r="K37" s="1001"/>
      <c r="L37" s="1001"/>
      <c r="M37" s="1001"/>
      <c r="N37" s="1001"/>
      <c r="O37" s="1001"/>
      <c r="P37" s="1001"/>
      <c r="Q37" s="1001"/>
      <c r="R37" s="1002">
        <f t="shared" si="7"/>
        <v>0</v>
      </c>
      <c r="S37" s="297">
        <f t="shared" ref="S37" si="13">+IF(ISERROR(R37/D35),0%,R37/D35)</f>
        <v>0</v>
      </c>
    </row>
    <row r="38" spans="2:19" ht="12.75" customHeight="1" x14ac:dyDescent="0.2">
      <c r="B38" s="2791"/>
      <c r="C38" s="2816">
        <f>'POA-1'!I38</f>
        <v>0</v>
      </c>
      <c r="D38" s="2819">
        <f>'POA-1'!M38</f>
        <v>0</v>
      </c>
      <c r="E38" s="996" t="s">
        <v>361</v>
      </c>
      <c r="F38" s="997">
        <f>'POA-4'!I25</f>
        <v>0</v>
      </c>
      <c r="G38" s="997">
        <f>'POA-4'!J25</f>
        <v>0</v>
      </c>
      <c r="H38" s="997">
        <f>'POA-4'!K25</f>
        <v>0</v>
      </c>
      <c r="I38" s="997">
        <f>'POA-4'!L25</f>
        <v>0</v>
      </c>
      <c r="J38" s="997">
        <f>'POA-4'!M25</f>
        <v>0</v>
      </c>
      <c r="K38" s="997">
        <f>'POA-4'!N25</f>
        <v>0</v>
      </c>
      <c r="L38" s="997">
        <f>'POA-4'!O25</f>
        <v>0</v>
      </c>
      <c r="M38" s="997">
        <f>'POA-4'!P25</f>
        <v>0</v>
      </c>
      <c r="N38" s="997">
        <f>'POA-4'!Q25</f>
        <v>0</v>
      </c>
      <c r="O38" s="997">
        <f>'POA-4'!R25</f>
        <v>0</v>
      </c>
      <c r="P38" s="997">
        <f>'POA-4'!S25</f>
        <v>0</v>
      </c>
      <c r="Q38" s="997">
        <f>'POA-4'!T25</f>
        <v>0</v>
      </c>
      <c r="R38" s="998">
        <f t="shared" si="7"/>
        <v>0</v>
      </c>
      <c r="S38" s="999"/>
    </row>
    <row r="39" spans="2:19" ht="12.75" customHeight="1" x14ac:dyDescent="0.2">
      <c r="B39" s="2791"/>
      <c r="C39" s="2817"/>
      <c r="D39" s="2820"/>
      <c r="E39" s="1000" t="s">
        <v>362</v>
      </c>
      <c r="F39" s="1001"/>
      <c r="G39" s="1001"/>
      <c r="H39" s="1001"/>
      <c r="I39" s="1001"/>
      <c r="J39" s="1001"/>
      <c r="K39" s="1001"/>
      <c r="L39" s="1001"/>
      <c r="M39" s="1001"/>
      <c r="N39" s="1001"/>
      <c r="O39" s="1001"/>
      <c r="P39" s="1001"/>
      <c r="Q39" s="1001"/>
      <c r="R39" s="1002">
        <f t="shared" si="7"/>
        <v>0</v>
      </c>
      <c r="S39" s="297">
        <f t="shared" ref="S39" si="14">+IF(ISERROR(R39/D38),0%,R39/D38)</f>
        <v>0</v>
      </c>
    </row>
    <row r="40" spans="2:19" ht="12.75" customHeight="1" x14ac:dyDescent="0.2">
      <c r="B40" s="2815"/>
      <c r="C40" s="2818"/>
      <c r="D40" s="2821"/>
      <c r="E40" s="1000" t="s">
        <v>1161</v>
      </c>
      <c r="F40" s="1001"/>
      <c r="G40" s="1001"/>
      <c r="H40" s="1001"/>
      <c r="I40" s="1001"/>
      <c r="J40" s="1001"/>
      <c r="K40" s="1001"/>
      <c r="L40" s="1001"/>
      <c r="M40" s="1001"/>
      <c r="N40" s="1001"/>
      <c r="O40" s="1001"/>
      <c r="P40" s="1001"/>
      <c r="Q40" s="1001"/>
      <c r="R40" s="1002">
        <f t="shared" si="7"/>
        <v>0</v>
      </c>
      <c r="S40" s="297">
        <f t="shared" ref="S40" si="15">+IF(ISERROR(R40/D38),0%,R40/D38)</f>
        <v>0</v>
      </c>
    </row>
    <row r="41" spans="2:19" ht="12.75" customHeight="1" x14ac:dyDescent="0.2">
      <c r="B41" s="2814">
        <f>Proyecto!C52</f>
        <v>0</v>
      </c>
      <c r="C41" s="2816">
        <f>'POA-1'!I39</f>
        <v>0</v>
      </c>
      <c r="D41" s="2819" t="e">
        <f>'POA-1'!M39</f>
        <v>#REF!</v>
      </c>
      <c r="E41" s="996" t="s">
        <v>361</v>
      </c>
      <c r="F41" s="997">
        <f>'POA-4'!I26</f>
        <v>0</v>
      </c>
      <c r="G41" s="997">
        <f>'POA-4'!J26</f>
        <v>0</v>
      </c>
      <c r="H41" s="997">
        <f>'POA-4'!K26</f>
        <v>0</v>
      </c>
      <c r="I41" s="997">
        <f>'POA-4'!L26</f>
        <v>0</v>
      </c>
      <c r="J41" s="997">
        <f>'POA-4'!M26</f>
        <v>0</v>
      </c>
      <c r="K41" s="997">
        <f>'POA-4'!N26</f>
        <v>0</v>
      </c>
      <c r="L41" s="997">
        <f>'POA-4'!O26</f>
        <v>0</v>
      </c>
      <c r="M41" s="997">
        <f>'POA-4'!P26</f>
        <v>0</v>
      </c>
      <c r="N41" s="997">
        <f>'POA-4'!Q26</f>
        <v>0</v>
      </c>
      <c r="O41" s="997">
        <f>'POA-4'!R26</f>
        <v>0</v>
      </c>
      <c r="P41" s="997">
        <f>'POA-4'!S26</f>
        <v>0</v>
      </c>
      <c r="Q41" s="997">
        <f>'POA-4'!T26</f>
        <v>0</v>
      </c>
      <c r="R41" s="998">
        <f t="shared" si="7"/>
        <v>0</v>
      </c>
      <c r="S41" s="999"/>
    </row>
    <row r="42" spans="2:19" ht="12.75" customHeight="1" x14ac:dyDescent="0.2">
      <c r="B42" s="2791"/>
      <c r="C42" s="2817"/>
      <c r="D42" s="2820"/>
      <c r="E42" s="1000" t="s">
        <v>362</v>
      </c>
      <c r="F42" s="1001"/>
      <c r="G42" s="1001"/>
      <c r="H42" s="1001"/>
      <c r="I42" s="1001"/>
      <c r="J42" s="1001"/>
      <c r="K42" s="1001"/>
      <c r="L42" s="1001"/>
      <c r="M42" s="1001"/>
      <c r="N42" s="1001"/>
      <c r="O42" s="1001"/>
      <c r="P42" s="1001"/>
      <c r="Q42" s="1001"/>
      <c r="R42" s="1002">
        <f t="shared" si="7"/>
        <v>0</v>
      </c>
      <c r="S42" s="297">
        <f t="shared" ref="S42" si="16">+IF(ISERROR(R42/D41),0%,R42/D41)</f>
        <v>0</v>
      </c>
    </row>
    <row r="43" spans="2:19" ht="12.75" customHeight="1" x14ac:dyDescent="0.2">
      <c r="B43" s="2791"/>
      <c r="C43" s="2818"/>
      <c r="D43" s="2821"/>
      <c r="E43" s="1000" t="s">
        <v>1161</v>
      </c>
      <c r="F43" s="1001"/>
      <c r="G43" s="1001"/>
      <c r="H43" s="1001"/>
      <c r="I43" s="1001"/>
      <c r="J43" s="1001"/>
      <c r="K43" s="1001"/>
      <c r="L43" s="1001"/>
      <c r="M43" s="1001"/>
      <c r="N43" s="1001"/>
      <c r="O43" s="1001"/>
      <c r="P43" s="1001"/>
      <c r="Q43" s="1001"/>
      <c r="R43" s="1002">
        <f t="shared" si="7"/>
        <v>0</v>
      </c>
      <c r="S43" s="297">
        <f t="shared" ref="S43" si="17">+IF(ISERROR(R43/D41),0%,R43/D41)</f>
        <v>0</v>
      </c>
    </row>
    <row r="44" spans="2:19" ht="12.75" customHeight="1" x14ac:dyDescent="0.2">
      <c r="B44" s="2791"/>
      <c r="C44" s="2816">
        <f>'POA-1'!I40</f>
        <v>0</v>
      </c>
      <c r="D44" s="2819" t="e">
        <f>'POA-1'!M40</f>
        <v>#REF!</v>
      </c>
      <c r="E44" s="996" t="s">
        <v>361</v>
      </c>
      <c r="F44" s="997">
        <f>'POA-4'!I27</f>
        <v>0</v>
      </c>
      <c r="G44" s="997">
        <f>'POA-4'!J27</f>
        <v>0</v>
      </c>
      <c r="H44" s="997">
        <f>'POA-4'!K27</f>
        <v>0</v>
      </c>
      <c r="I44" s="997">
        <f>'POA-4'!L27</f>
        <v>0</v>
      </c>
      <c r="J44" s="997">
        <f>'POA-4'!M27</f>
        <v>0</v>
      </c>
      <c r="K44" s="997">
        <f>'POA-4'!N27</f>
        <v>0</v>
      </c>
      <c r="L44" s="997">
        <f>'POA-4'!O27</f>
        <v>0</v>
      </c>
      <c r="M44" s="997">
        <f>'POA-4'!P27</f>
        <v>0</v>
      </c>
      <c r="N44" s="997">
        <f>'POA-4'!Q27</f>
        <v>0</v>
      </c>
      <c r="O44" s="997">
        <f>'POA-4'!R27</f>
        <v>0</v>
      </c>
      <c r="P44" s="997">
        <f>'POA-4'!S27</f>
        <v>0</v>
      </c>
      <c r="Q44" s="997">
        <f>'POA-4'!T27</f>
        <v>0</v>
      </c>
      <c r="R44" s="998">
        <f t="shared" si="7"/>
        <v>0</v>
      </c>
      <c r="S44" s="999"/>
    </row>
    <row r="45" spans="2:19" ht="12.75" customHeight="1" x14ac:dyDescent="0.2">
      <c r="B45" s="2791"/>
      <c r="C45" s="2817"/>
      <c r="D45" s="2820"/>
      <c r="E45" s="1000" t="s">
        <v>362</v>
      </c>
      <c r="F45" s="1001"/>
      <c r="G45" s="1001"/>
      <c r="H45" s="1001"/>
      <c r="I45" s="1001"/>
      <c r="J45" s="1001"/>
      <c r="K45" s="1001"/>
      <c r="L45" s="1001"/>
      <c r="M45" s="1001"/>
      <c r="N45" s="1001"/>
      <c r="O45" s="1001"/>
      <c r="P45" s="1001"/>
      <c r="Q45" s="1001"/>
      <c r="R45" s="1002">
        <f t="shared" si="7"/>
        <v>0</v>
      </c>
      <c r="S45" s="297">
        <f t="shared" ref="S45" si="18">+IF(ISERROR(R45/D44),0%,R45/D44)</f>
        <v>0</v>
      </c>
    </row>
    <row r="46" spans="2:19" ht="12.75" customHeight="1" x14ac:dyDescent="0.2">
      <c r="B46" s="2791"/>
      <c r="C46" s="2818"/>
      <c r="D46" s="2821"/>
      <c r="E46" s="1000" t="s">
        <v>1161</v>
      </c>
      <c r="F46" s="1001"/>
      <c r="G46" s="1001"/>
      <c r="H46" s="1001"/>
      <c r="I46" s="1001"/>
      <c r="J46" s="1001"/>
      <c r="K46" s="1001"/>
      <c r="L46" s="1001"/>
      <c r="M46" s="1001"/>
      <c r="N46" s="1001"/>
      <c r="O46" s="1001"/>
      <c r="P46" s="1001"/>
      <c r="Q46" s="1001"/>
      <c r="R46" s="1002">
        <f t="shared" si="7"/>
        <v>0</v>
      </c>
      <c r="S46" s="297">
        <f t="shared" ref="S46" si="19">+IF(ISERROR(R46/D44),0%,R46/D44)</f>
        <v>0</v>
      </c>
    </row>
    <row r="47" spans="2:19" ht="12.75" customHeight="1" x14ac:dyDescent="0.2">
      <c r="B47" s="2791"/>
      <c r="C47" s="2816">
        <f>'POA-1'!I41</f>
        <v>0</v>
      </c>
      <c r="D47" s="2819">
        <f>'POA-1'!M41</f>
        <v>0</v>
      </c>
      <c r="E47" s="996" t="s">
        <v>361</v>
      </c>
      <c r="F47" s="997">
        <f>'POA-4'!I28</f>
        <v>0</v>
      </c>
      <c r="G47" s="997">
        <f>'POA-4'!J28</f>
        <v>0</v>
      </c>
      <c r="H47" s="997">
        <f>'POA-4'!K28</f>
        <v>0</v>
      </c>
      <c r="I47" s="997">
        <f>'POA-4'!L28</f>
        <v>0</v>
      </c>
      <c r="J47" s="997">
        <f>'POA-4'!M28</f>
        <v>0</v>
      </c>
      <c r="K47" s="997">
        <f>'POA-4'!N28</f>
        <v>0</v>
      </c>
      <c r="L47" s="997">
        <f>'POA-4'!O28</f>
        <v>0</v>
      </c>
      <c r="M47" s="997">
        <f>'POA-4'!P28</f>
        <v>0</v>
      </c>
      <c r="N47" s="997">
        <f>'POA-4'!Q28</f>
        <v>0</v>
      </c>
      <c r="O47" s="997">
        <f>'POA-4'!R28</f>
        <v>0</v>
      </c>
      <c r="P47" s="997">
        <f>'POA-4'!S28</f>
        <v>0</v>
      </c>
      <c r="Q47" s="997">
        <f>'POA-4'!T28</f>
        <v>0</v>
      </c>
      <c r="R47" s="998">
        <f t="shared" si="7"/>
        <v>0</v>
      </c>
      <c r="S47" s="999"/>
    </row>
    <row r="48" spans="2:19" ht="12.75" customHeight="1" x14ac:dyDescent="0.2">
      <c r="B48" s="2791"/>
      <c r="C48" s="2817"/>
      <c r="D48" s="2820"/>
      <c r="E48" s="1000" t="s">
        <v>362</v>
      </c>
      <c r="F48" s="1001"/>
      <c r="G48" s="1001"/>
      <c r="H48" s="1001"/>
      <c r="I48" s="1001"/>
      <c r="J48" s="1001"/>
      <c r="K48" s="1001"/>
      <c r="L48" s="1001"/>
      <c r="M48" s="1001"/>
      <c r="N48" s="1001"/>
      <c r="O48" s="1001"/>
      <c r="P48" s="1001"/>
      <c r="Q48" s="1001"/>
      <c r="R48" s="1002">
        <f t="shared" si="7"/>
        <v>0</v>
      </c>
      <c r="S48" s="297">
        <f t="shared" ref="S48" si="20">+IF(ISERROR(R48/D47),0%,R48/D47)</f>
        <v>0</v>
      </c>
    </row>
    <row r="49" spans="2:19" ht="12.75" customHeight="1" x14ac:dyDescent="0.2">
      <c r="B49" s="2791"/>
      <c r="C49" s="2818"/>
      <c r="D49" s="2821"/>
      <c r="E49" s="1000" t="s">
        <v>1161</v>
      </c>
      <c r="F49" s="1001"/>
      <c r="G49" s="1001"/>
      <c r="H49" s="1001"/>
      <c r="I49" s="1001"/>
      <c r="J49" s="1001"/>
      <c r="K49" s="1001"/>
      <c r="L49" s="1001"/>
      <c r="M49" s="1001"/>
      <c r="N49" s="1001"/>
      <c r="O49" s="1001"/>
      <c r="P49" s="1001"/>
      <c r="Q49" s="1001"/>
      <c r="R49" s="1002">
        <f t="shared" si="7"/>
        <v>0</v>
      </c>
      <c r="S49" s="297">
        <f t="shared" ref="S49" si="21">+IF(ISERROR(R49/D47),0%,R49/D47)</f>
        <v>0</v>
      </c>
    </row>
    <row r="50" spans="2:19" ht="12.75" customHeight="1" x14ac:dyDescent="0.2">
      <c r="B50" s="2791"/>
      <c r="C50" s="2816">
        <f>'POA-1'!I42</f>
        <v>0</v>
      </c>
      <c r="D50" s="2819" t="e">
        <f>'POA-1'!M42</f>
        <v>#REF!</v>
      </c>
      <c r="E50" s="996" t="s">
        <v>361</v>
      </c>
      <c r="F50" s="997">
        <f>'POA-4'!I29</f>
        <v>0</v>
      </c>
      <c r="G50" s="997">
        <f>'POA-4'!J29</f>
        <v>0</v>
      </c>
      <c r="H50" s="997">
        <f>'POA-4'!K29</f>
        <v>0</v>
      </c>
      <c r="I50" s="997">
        <f>'POA-4'!L29</f>
        <v>0</v>
      </c>
      <c r="J50" s="997">
        <f>'POA-4'!M29</f>
        <v>0</v>
      </c>
      <c r="K50" s="997">
        <f>'POA-4'!N29</f>
        <v>0</v>
      </c>
      <c r="L50" s="997">
        <f>'POA-4'!O29</f>
        <v>0</v>
      </c>
      <c r="M50" s="997">
        <f>'POA-4'!P29</f>
        <v>0</v>
      </c>
      <c r="N50" s="997">
        <f>'POA-4'!Q29</f>
        <v>0</v>
      </c>
      <c r="O50" s="997">
        <f>'POA-4'!R29</f>
        <v>0</v>
      </c>
      <c r="P50" s="997">
        <f>'POA-4'!S29</f>
        <v>0</v>
      </c>
      <c r="Q50" s="997">
        <f>'POA-4'!T29</f>
        <v>0</v>
      </c>
      <c r="R50" s="998">
        <f t="shared" si="7"/>
        <v>0</v>
      </c>
      <c r="S50" s="999"/>
    </row>
    <row r="51" spans="2:19" ht="12.75" customHeight="1" x14ac:dyDescent="0.2">
      <c r="B51" s="2791"/>
      <c r="C51" s="2817"/>
      <c r="D51" s="2820"/>
      <c r="E51" s="1000" t="s">
        <v>362</v>
      </c>
      <c r="F51" s="1001"/>
      <c r="G51" s="1001"/>
      <c r="H51" s="1001"/>
      <c r="I51" s="1001"/>
      <c r="J51" s="1001"/>
      <c r="K51" s="1001"/>
      <c r="L51" s="1001"/>
      <c r="M51" s="1001"/>
      <c r="N51" s="1001"/>
      <c r="O51" s="1001"/>
      <c r="P51" s="1001"/>
      <c r="Q51" s="1001"/>
      <c r="R51" s="1002">
        <f t="shared" si="7"/>
        <v>0</v>
      </c>
      <c r="S51" s="297">
        <f t="shared" ref="S51" si="22">+IF(ISERROR(R51/D50),0%,R51/D50)</f>
        <v>0</v>
      </c>
    </row>
    <row r="52" spans="2:19" ht="12.75" customHeight="1" x14ac:dyDescent="0.2">
      <c r="B52" s="2815"/>
      <c r="C52" s="2818"/>
      <c r="D52" s="2821"/>
      <c r="E52" s="1000" t="s">
        <v>1161</v>
      </c>
      <c r="F52" s="1001"/>
      <c r="G52" s="1001"/>
      <c r="H52" s="1001"/>
      <c r="I52" s="1001"/>
      <c r="J52" s="1001"/>
      <c r="K52" s="1001"/>
      <c r="L52" s="1001"/>
      <c r="M52" s="1001"/>
      <c r="N52" s="1001"/>
      <c r="O52" s="1001"/>
      <c r="P52" s="1001"/>
      <c r="Q52" s="1001"/>
      <c r="R52" s="1002">
        <f t="shared" si="7"/>
        <v>0</v>
      </c>
      <c r="S52" s="297">
        <f t="shared" ref="S52" si="23">+IF(ISERROR(R52/D50),0%,R52/D50)</f>
        <v>0</v>
      </c>
    </row>
    <row r="53" spans="2:19" ht="12.75" customHeight="1" x14ac:dyDescent="0.2">
      <c r="B53" s="2814" t="str">
        <f>Proyecto!C53</f>
        <v>Cobertura arbórea mediante Sistemas Agroforestales / Silvopastoriles (SAF/SSP)</v>
      </c>
      <c r="C53" s="2816">
        <f>'POA-1'!I43</f>
        <v>0</v>
      </c>
      <c r="D53" s="2819" t="e">
        <f>'POA-1'!M43</f>
        <v>#REF!</v>
      </c>
      <c r="E53" s="996" t="s">
        <v>361</v>
      </c>
      <c r="F53" s="997">
        <f>'POA-4'!I30</f>
        <v>0</v>
      </c>
      <c r="G53" s="997">
        <f>'POA-4'!J30</f>
        <v>0</v>
      </c>
      <c r="H53" s="997">
        <f>'POA-4'!K30</f>
        <v>0</v>
      </c>
      <c r="I53" s="997">
        <f>'POA-4'!L30</f>
        <v>0</v>
      </c>
      <c r="J53" s="997">
        <f>'POA-4'!M30</f>
        <v>0</v>
      </c>
      <c r="K53" s="997">
        <f>'POA-4'!N30</f>
        <v>0</v>
      </c>
      <c r="L53" s="997">
        <f>'POA-4'!O30</f>
        <v>0</v>
      </c>
      <c r="M53" s="997">
        <f>'POA-4'!P30</f>
        <v>0</v>
      </c>
      <c r="N53" s="997">
        <f>'POA-4'!Q30</f>
        <v>0</v>
      </c>
      <c r="O53" s="997">
        <f>'POA-4'!R30</f>
        <v>0</v>
      </c>
      <c r="P53" s="997">
        <f>'POA-4'!S30</f>
        <v>0</v>
      </c>
      <c r="Q53" s="997">
        <f>'POA-4'!T30</f>
        <v>0</v>
      </c>
      <c r="R53" s="998">
        <f t="shared" si="7"/>
        <v>0</v>
      </c>
      <c r="S53" s="999"/>
    </row>
    <row r="54" spans="2:19" ht="12.75" customHeight="1" x14ac:dyDescent="0.2">
      <c r="B54" s="2791"/>
      <c r="C54" s="2817"/>
      <c r="D54" s="2820"/>
      <c r="E54" s="1000" t="s">
        <v>362</v>
      </c>
      <c r="F54" s="1001"/>
      <c r="G54" s="1001"/>
      <c r="H54" s="1001"/>
      <c r="I54" s="1001"/>
      <c r="J54" s="1001"/>
      <c r="K54" s="1001"/>
      <c r="L54" s="1001"/>
      <c r="M54" s="1001"/>
      <c r="N54" s="1001"/>
      <c r="O54" s="1001"/>
      <c r="P54" s="1001"/>
      <c r="Q54" s="1001"/>
      <c r="R54" s="1002">
        <f t="shared" si="7"/>
        <v>0</v>
      </c>
      <c r="S54" s="297">
        <f t="shared" ref="S54" si="24">+IF(ISERROR(R54/D53),0%,R54/D53)</f>
        <v>0</v>
      </c>
    </row>
    <row r="55" spans="2:19" ht="12.75" customHeight="1" x14ac:dyDescent="0.2">
      <c r="B55" s="2791"/>
      <c r="C55" s="2818"/>
      <c r="D55" s="2821"/>
      <c r="E55" s="1000" t="s">
        <v>1161</v>
      </c>
      <c r="F55" s="1001"/>
      <c r="G55" s="1001"/>
      <c r="H55" s="1001"/>
      <c r="I55" s="1001"/>
      <c r="J55" s="1001"/>
      <c r="K55" s="1001"/>
      <c r="L55" s="1001"/>
      <c r="M55" s="1001"/>
      <c r="N55" s="1001"/>
      <c r="O55" s="1001"/>
      <c r="P55" s="1001"/>
      <c r="Q55" s="1001"/>
      <c r="R55" s="1002">
        <f t="shared" si="7"/>
        <v>0</v>
      </c>
      <c r="S55" s="297">
        <f t="shared" ref="S55" si="25">+IF(ISERROR(R55/D53),0%,R55/D53)</f>
        <v>0</v>
      </c>
    </row>
    <row r="56" spans="2:19" ht="12.75" customHeight="1" x14ac:dyDescent="0.2">
      <c r="B56" s="2791"/>
      <c r="C56" s="2816">
        <f>'POA-1'!I44</f>
        <v>0</v>
      </c>
      <c r="D56" s="2819" t="e">
        <f>'POA-1'!M44</f>
        <v>#REF!</v>
      </c>
      <c r="E56" s="996" t="s">
        <v>361</v>
      </c>
      <c r="F56" s="997">
        <f>'POA-4'!I31</f>
        <v>0</v>
      </c>
      <c r="G56" s="997">
        <f>'POA-4'!J31</f>
        <v>0</v>
      </c>
      <c r="H56" s="997">
        <f>'POA-4'!K31</f>
        <v>0</v>
      </c>
      <c r="I56" s="997">
        <f>'POA-4'!L31</f>
        <v>0</v>
      </c>
      <c r="J56" s="997">
        <f>'POA-4'!M31</f>
        <v>0</v>
      </c>
      <c r="K56" s="997">
        <f>'POA-4'!N31</f>
        <v>0</v>
      </c>
      <c r="L56" s="997">
        <f>'POA-4'!O31</f>
        <v>0</v>
      </c>
      <c r="M56" s="997">
        <f>'POA-4'!P31</f>
        <v>0</v>
      </c>
      <c r="N56" s="997">
        <f>'POA-4'!Q31</f>
        <v>0</v>
      </c>
      <c r="O56" s="997">
        <f>'POA-4'!R31</f>
        <v>0</v>
      </c>
      <c r="P56" s="997">
        <f>'POA-4'!S31</f>
        <v>0</v>
      </c>
      <c r="Q56" s="997">
        <f>'POA-4'!T31</f>
        <v>0</v>
      </c>
      <c r="R56" s="998">
        <f t="shared" si="7"/>
        <v>0</v>
      </c>
      <c r="S56" s="999"/>
    </row>
    <row r="57" spans="2:19" ht="12.75" customHeight="1" x14ac:dyDescent="0.2">
      <c r="B57" s="2791"/>
      <c r="C57" s="2817"/>
      <c r="D57" s="2820"/>
      <c r="E57" s="1000" t="s">
        <v>362</v>
      </c>
      <c r="F57" s="1001"/>
      <c r="G57" s="1001"/>
      <c r="H57" s="1001"/>
      <c r="I57" s="1001"/>
      <c r="J57" s="1001"/>
      <c r="K57" s="1001"/>
      <c r="L57" s="1001"/>
      <c r="M57" s="1001"/>
      <c r="N57" s="1001"/>
      <c r="O57" s="1001"/>
      <c r="P57" s="1001"/>
      <c r="Q57" s="1001"/>
      <c r="R57" s="1002">
        <f t="shared" si="7"/>
        <v>0</v>
      </c>
      <c r="S57" s="297">
        <f t="shared" ref="S57" si="26">+IF(ISERROR(R57/D56),0%,R57/D56)</f>
        <v>0</v>
      </c>
    </row>
    <row r="58" spans="2:19" ht="12.75" customHeight="1" x14ac:dyDescent="0.2">
      <c r="B58" s="2791"/>
      <c r="C58" s="2818"/>
      <c r="D58" s="2821"/>
      <c r="E58" s="1000" t="s">
        <v>1161</v>
      </c>
      <c r="F58" s="1001"/>
      <c r="G58" s="1001"/>
      <c r="H58" s="1001"/>
      <c r="I58" s="1001"/>
      <c r="J58" s="1001"/>
      <c r="K58" s="1001"/>
      <c r="L58" s="1001"/>
      <c r="M58" s="1001"/>
      <c r="N58" s="1001"/>
      <c r="O58" s="1001"/>
      <c r="P58" s="1001"/>
      <c r="Q58" s="1001"/>
      <c r="R58" s="1002">
        <f t="shared" si="7"/>
        <v>0</v>
      </c>
      <c r="S58" s="297">
        <f t="shared" ref="S58" si="27">+IF(ISERROR(R58/D56),0%,R58/D56)</f>
        <v>0</v>
      </c>
    </row>
    <row r="59" spans="2:19" ht="12.75" customHeight="1" x14ac:dyDescent="0.2">
      <c r="B59" s="2791"/>
      <c r="C59" s="2816">
        <f>'POA-1'!I45</f>
        <v>0</v>
      </c>
      <c r="D59" s="2819">
        <f>'POA-1'!M45</f>
        <v>0</v>
      </c>
      <c r="E59" s="996" t="s">
        <v>361</v>
      </c>
      <c r="F59" s="997">
        <f>'POA-4'!I32</f>
        <v>0</v>
      </c>
      <c r="G59" s="997">
        <f>'POA-4'!J32</f>
        <v>0</v>
      </c>
      <c r="H59" s="997">
        <f>'POA-4'!K32</f>
        <v>0</v>
      </c>
      <c r="I59" s="997">
        <f>'POA-4'!L32</f>
        <v>0</v>
      </c>
      <c r="J59" s="997">
        <f>'POA-4'!M32</f>
        <v>0</v>
      </c>
      <c r="K59" s="997">
        <f>'POA-4'!N32</f>
        <v>0</v>
      </c>
      <c r="L59" s="997">
        <f>'POA-4'!O32</f>
        <v>0</v>
      </c>
      <c r="M59" s="997">
        <f>'POA-4'!P32</f>
        <v>0</v>
      </c>
      <c r="N59" s="997">
        <f>'POA-4'!Q32</f>
        <v>0</v>
      </c>
      <c r="O59" s="997">
        <f>'POA-4'!R32</f>
        <v>0</v>
      </c>
      <c r="P59" s="997">
        <f>'POA-4'!S32</f>
        <v>0</v>
      </c>
      <c r="Q59" s="997">
        <f>'POA-4'!T32</f>
        <v>0</v>
      </c>
      <c r="R59" s="998">
        <f t="shared" si="7"/>
        <v>0</v>
      </c>
      <c r="S59" s="999"/>
    </row>
    <row r="60" spans="2:19" ht="12.75" customHeight="1" x14ac:dyDescent="0.2">
      <c r="B60" s="2791"/>
      <c r="C60" s="2817"/>
      <c r="D60" s="2820"/>
      <c r="E60" s="1000" t="s">
        <v>362</v>
      </c>
      <c r="F60" s="1001"/>
      <c r="G60" s="1001"/>
      <c r="H60" s="1001"/>
      <c r="I60" s="1001"/>
      <c r="J60" s="1001"/>
      <c r="K60" s="1001"/>
      <c r="L60" s="1001"/>
      <c r="M60" s="1001"/>
      <c r="N60" s="1001"/>
      <c r="O60" s="1001"/>
      <c r="P60" s="1001"/>
      <c r="Q60" s="1001"/>
      <c r="R60" s="1002">
        <f t="shared" si="7"/>
        <v>0</v>
      </c>
      <c r="S60" s="297">
        <f t="shared" ref="S60" si="28">+IF(ISERROR(R60/D59),0%,R60/D59)</f>
        <v>0</v>
      </c>
    </row>
    <row r="61" spans="2:19" ht="12.75" customHeight="1" x14ac:dyDescent="0.2">
      <c r="B61" s="2791"/>
      <c r="C61" s="2818"/>
      <c r="D61" s="2821"/>
      <c r="E61" s="1000" t="s">
        <v>1161</v>
      </c>
      <c r="F61" s="1001"/>
      <c r="G61" s="1001"/>
      <c r="H61" s="1001"/>
      <c r="I61" s="1001"/>
      <c r="J61" s="1001"/>
      <c r="K61" s="1001"/>
      <c r="L61" s="1001"/>
      <c r="M61" s="1001"/>
      <c r="N61" s="1001"/>
      <c r="O61" s="1001"/>
      <c r="P61" s="1001"/>
      <c r="Q61" s="1001"/>
      <c r="R61" s="1002">
        <f t="shared" si="7"/>
        <v>0</v>
      </c>
      <c r="S61" s="297">
        <f t="shared" ref="S61" si="29">+IF(ISERROR(R61/D59),0%,R61/D59)</f>
        <v>0</v>
      </c>
    </row>
    <row r="62" spans="2:19" ht="12.75" customHeight="1" x14ac:dyDescent="0.2">
      <c r="B62" s="2791"/>
      <c r="C62" s="2816">
        <f>'POA-1'!I46</f>
        <v>0</v>
      </c>
      <c r="D62" s="2819" t="e">
        <f>'POA-1'!M46</f>
        <v>#REF!</v>
      </c>
      <c r="E62" s="996" t="s">
        <v>361</v>
      </c>
      <c r="F62" s="997">
        <f>'POA-4'!I33</f>
        <v>0</v>
      </c>
      <c r="G62" s="997">
        <f>'POA-4'!J33</f>
        <v>0</v>
      </c>
      <c r="H62" s="997">
        <f>'POA-4'!K33</f>
        <v>0</v>
      </c>
      <c r="I62" s="997">
        <f>'POA-4'!L33</f>
        <v>0</v>
      </c>
      <c r="J62" s="997">
        <f>'POA-4'!M33</f>
        <v>0</v>
      </c>
      <c r="K62" s="997">
        <f>'POA-4'!N33</f>
        <v>0</v>
      </c>
      <c r="L62" s="997">
        <f>'POA-4'!O33</f>
        <v>0</v>
      </c>
      <c r="M62" s="997">
        <f>'POA-4'!P33</f>
        <v>0</v>
      </c>
      <c r="N62" s="997">
        <f>'POA-4'!Q33</f>
        <v>0</v>
      </c>
      <c r="O62" s="997">
        <f>'POA-4'!R33</f>
        <v>0</v>
      </c>
      <c r="P62" s="997">
        <f>'POA-4'!S33</f>
        <v>0</v>
      </c>
      <c r="Q62" s="997">
        <f>'POA-4'!T33</f>
        <v>0</v>
      </c>
      <c r="R62" s="998">
        <f t="shared" si="7"/>
        <v>0</v>
      </c>
      <c r="S62" s="999"/>
    </row>
    <row r="63" spans="2:19" ht="12.75" customHeight="1" x14ac:dyDescent="0.2">
      <c r="B63" s="2791"/>
      <c r="C63" s="2817"/>
      <c r="D63" s="2820"/>
      <c r="E63" s="1000" t="s">
        <v>362</v>
      </c>
      <c r="F63" s="1001"/>
      <c r="G63" s="1001"/>
      <c r="H63" s="1001"/>
      <c r="I63" s="1001"/>
      <c r="J63" s="1001"/>
      <c r="K63" s="1001"/>
      <c r="L63" s="1001"/>
      <c r="M63" s="1001"/>
      <c r="N63" s="1001"/>
      <c r="O63" s="1001"/>
      <c r="P63" s="1001"/>
      <c r="Q63" s="1001"/>
      <c r="R63" s="1002">
        <f t="shared" si="7"/>
        <v>0</v>
      </c>
      <c r="S63" s="297">
        <f t="shared" ref="S63" si="30">+IF(ISERROR(R63/D62),0%,R63/D62)</f>
        <v>0</v>
      </c>
    </row>
    <row r="64" spans="2:19" ht="12.75" customHeight="1" x14ac:dyDescent="0.2">
      <c r="B64" s="2815"/>
      <c r="C64" s="2818"/>
      <c r="D64" s="2821"/>
      <c r="E64" s="1000" t="s">
        <v>1161</v>
      </c>
      <c r="F64" s="1001"/>
      <c r="G64" s="1001"/>
      <c r="H64" s="1001"/>
      <c r="I64" s="1001"/>
      <c r="J64" s="1001"/>
      <c r="K64" s="1001"/>
      <c r="L64" s="1001"/>
      <c r="M64" s="1001"/>
      <c r="N64" s="1001"/>
      <c r="O64" s="1001"/>
      <c r="P64" s="1001"/>
      <c r="Q64" s="1001"/>
      <c r="R64" s="1002">
        <f t="shared" si="7"/>
        <v>0</v>
      </c>
      <c r="S64" s="297">
        <f t="shared" ref="S64" si="31">+IF(ISERROR(R64/D62),0%,R64/D62)</f>
        <v>0</v>
      </c>
    </row>
    <row r="65" spans="2:19" ht="12.75" customHeight="1" x14ac:dyDescent="0.2">
      <c r="B65" s="2814" t="str">
        <f>Proyecto!C54</f>
        <v>Cercas o Barreras Vivas (CV - BV)</v>
      </c>
      <c r="C65" s="2816">
        <f>'POA-1'!I47</f>
        <v>0</v>
      </c>
      <c r="D65" s="2819" t="e">
        <f>'POA-1'!M47</f>
        <v>#REF!</v>
      </c>
      <c r="E65" s="996" t="s">
        <v>361</v>
      </c>
      <c r="F65" s="997">
        <f>'POA-4'!I34</f>
        <v>0</v>
      </c>
      <c r="G65" s="997">
        <f>'POA-4'!J34</f>
        <v>0</v>
      </c>
      <c r="H65" s="997">
        <f>'POA-4'!K34</f>
        <v>0</v>
      </c>
      <c r="I65" s="997">
        <f>'POA-4'!L34</f>
        <v>0</v>
      </c>
      <c r="J65" s="997">
        <f>'POA-4'!M34</f>
        <v>0</v>
      </c>
      <c r="K65" s="997">
        <f>'POA-4'!N34</f>
        <v>0</v>
      </c>
      <c r="L65" s="997">
        <f>'POA-4'!O34</f>
        <v>0</v>
      </c>
      <c r="M65" s="997">
        <f>'POA-4'!P34</f>
        <v>0</v>
      </c>
      <c r="N65" s="997">
        <f>'POA-4'!Q34</f>
        <v>0</v>
      </c>
      <c r="O65" s="997">
        <f>'POA-4'!R34</f>
        <v>0</v>
      </c>
      <c r="P65" s="997">
        <f>'POA-4'!S34</f>
        <v>0</v>
      </c>
      <c r="Q65" s="997">
        <f>'POA-4'!T34</f>
        <v>0</v>
      </c>
      <c r="R65" s="998">
        <f t="shared" si="7"/>
        <v>0</v>
      </c>
      <c r="S65" s="999"/>
    </row>
    <row r="66" spans="2:19" ht="12.75" customHeight="1" x14ac:dyDescent="0.2">
      <c r="B66" s="2791"/>
      <c r="C66" s="2817"/>
      <c r="D66" s="2820"/>
      <c r="E66" s="1000" t="s">
        <v>362</v>
      </c>
      <c r="F66" s="1001"/>
      <c r="G66" s="1001"/>
      <c r="H66" s="1001"/>
      <c r="I66" s="1001"/>
      <c r="J66" s="1001"/>
      <c r="K66" s="1001"/>
      <c r="L66" s="1001"/>
      <c r="M66" s="1001"/>
      <c r="N66" s="1001"/>
      <c r="O66" s="1001"/>
      <c r="P66" s="1001"/>
      <c r="Q66" s="1001"/>
      <c r="R66" s="1002">
        <f t="shared" si="7"/>
        <v>0</v>
      </c>
      <c r="S66" s="297">
        <f t="shared" ref="S66" si="32">+IF(ISERROR(R66/D65),0%,R66/D65)</f>
        <v>0</v>
      </c>
    </row>
    <row r="67" spans="2:19" ht="12.75" customHeight="1" x14ac:dyDescent="0.2">
      <c r="B67" s="2791"/>
      <c r="C67" s="2818"/>
      <c r="D67" s="2821"/>
      <c r="E67" s="1000" t="s">
        <v>1161</v>
      </c>
      <c r="F67" s="1001"/>
      <c r="G67" s="1001"/>
      <c r="H67" s="1001"/>
      <c r="I67" s="1001"/>
      <c r="J67" s="1001"/>
      <c r="K67" s="1001"/>
      <c r="L67" s="1001"/>
      <c r="M67" s="1001"/>
      <c r="N67" s="1001"/>
      <c r="O67" s="1001"/>
      <c r="P67" s="1001"/>
      <c r="Q67" s="1001"/>
      <c r="R67" s="1002">
        <f t="shared" si="7"/>
        <v>0</v>
      </c>
      <c r="S67" s="297">
        <f t="shared" ref="S67" si="33">+IF(ISERROR(R67/D65),0%,R67/D65)</f>
        <v>0</v>
      </c>
    </row>
    <row r="68" spans="2:19" ht="12.75" customHeight="1" x14ac:dyDescent="0.2">
      <c r="B68" s="2791"/>
      <c r="C68" s="2816">
        <f>'POA-1'!I48</f>
        <v>0</v>
      </c>
      <c r="D68" s="2819" t="e">
        <f>'POA-1'!M48</f>
        <v>#REF!</v>
      </c>
      <c r="E68" s="996" t="s">
        <v>361</v>
      </c>
      <c r="F68" s="997">
        <f>'POA-4'!I35</f>
        <v>0</v>
      </c>
      <c r="G68" s="997">
        <f>'POA-4'!J35</f>
        <v>0</v>
      </c>
      <c r="H68" s="997">
        <f>'POA-4'!K35</f>
        <v>0</v>
      </c>
      <c r="I68" s="997">
        <f>'POA-4'!L35</f>
        <v>0</v>
      </c>
      <c r="J68" s="997">
        <f>'POA-4'!M35</f>
        <v>0</v>
      </c>
      <c r="K68" s="997">
        <f>'POA-4'!N35</f>
        <v>0</v>
      </c>
      <c r="L68" s="997">
        <f>'POA-4'!O35</f>
        <v>0</v>
      </c>
      <c r="M68" s="997">
        <f>'POA-4'!P35</f>
        <v>0</v>
      </c>
      <c r="N68" s="997">
        <f>'POA-4'!Q35</f>
        <v>0</v>
      </c>
      <c r="O68" s="997">
        <f>'POA-4'!R35</f>
        <v>0</v>
      </c>
      <c r="P68" s="997">
        <f>'POA-4'!S35</f>
        <v>0</v>
      </c>
      <c r="Q68" s="997">
        <f>'POA-4'!T35</f>
        <v>0</v>
      </c>
      <c r="R68" s="998">
        <f t="shared" si="7"/>
        <v>0</v>
      </c>
      <c r="S68" s="999"/>
    </row>
    <row r="69" spans="2:19" ht="12.75" customHeight="1" x14ac:dyDescent="0.2">
      <c r="B69" s="2791"/>
      <c r="C69" s="2817"/>
      <c r="D69" s="2820"/>
      <c r="E69" s="1000" t="s">
        <v>362</v>
      </c>
      <c r="F69" s="1001"/>
      <c r="G69" s="1001"/>
      <c r="H69" s="1001"/>
      <c r="I69" s="1001"/>
      <c r="J69" s="1001"/>
      <c r="K69" s="1001"/>
      <c r="L69" s="1001"/>
      <c r="M69" s="1001"/>
      <c r="N69" s="1001"/>
      <c r="O69" s="1001"/>
      <c r="P69" s="1001"/>
      <c r="Q69" s="1001"/>
      <c r="R69" s="1002">
        <f t="shared" si="7"/>
        <v>0</v>
      </c>
      <c r="S69" s="297">
        <f t="shared" ref="S69" si="34">+IF(ISERROR(R69/D68),0%,R69/D68)</f>
        <v>0</v>
      </c>
    </row>
    <row r="70" spans="2:19" ht="12.75" customHeight="1" x14ac:dyDescent="0.2">
      <c r="B70" s="2791"/>
      <c r="C70" s="2818"/>
      <c r="D70" s="2821"/>
      <c r="E70" s="1000" t="s">
        <v>1161</v>
      </c>
      <c r="F70" s="1001"/>
      <c r="G70" s="1001"/>
      <c r="H70" s="1001"/>
      <c r="I70" s="1001"/>
      <c r="J70" s="1001"/>
      <c r="K70" s="1001"/>
      <c r="L70" s="1001"/>
      <c r="M70" s="1001"/>
      <c r="N70" s="1001"/>
      <c r="O70" s="1001"/>
      <c r="P70" s="1001"/>
      <c r="Q70" s="1001"/>
      <c r="R70" s="1002">
        <f t="shared" si="7"/>
        <v>0</v>
      </c>
      <c r="S70" s="297">
        <f t="shared" ref="S70" si="35">+IF(ISERROR(R70/D68),0%,R70/D68)</f>
        <v>0</v>
      </c>
    </row>
    <row r="71" spans="2:19" ht="12.75" customHeight="1" x14ac:dyDescent="0.2">
      <c r="B71" s="2791"/>
      <c r="C71" s="2816">
        <f>'POA-1'!I49</f>
        <v>0</v>
      </c>
      <c r="D71" s="2819" t="e">
        <f>'POA-1'!M49</f>
        <v>#REF!</v>
      </c>
      <c r="E71" s="996" t="s">
        <v>361</v>
      </c>
      <c r="F71" s="997">
        <f>'POA-4'!I36</f>
        <v>0</v>
      </c>
      <c r="G71" s="997">
        <f>'POA-4'!J36</f>
        <v>0</v>
      </c>
      <c r="H71" s="997">
        <f>'POA-4'!K36</f>
        <v>0</v>
      </c>
      <c r="I71" s="997">
        <f>'POA-4'!L36</f>
        <v>0</v>
      </c>
      <c r="J71" s="997">
        <f>'POA-4'!M36</f>
        <v>0</v>
      </c>
      <c r="K71" s="997">
        <f>'POA-4'!N36</f>
        <v>0</v>
      </c>
      <c r="L71" s="997">
        <f>'POA-4'!O36</f>
        <v>0</v>
      </c>
      <c r="M71" s="997">
        <f>'POA-4'!P36</f>
        <v>0</v>
      </c>
      <c r="N71" s="997">
        <f>'POA-4'!Q36</f>
        <v>0</v>
      </c>
      <c r="O71" s="997">
        <f>'POA-4'!R36</f>
        <v>0</v>
      </c>
      <c r="P71" s="997">
        <f>'POA-4'!S36</f>
        <v>0</v>
      </c>
      <c r="Q71" s="997">
        <f>'POA-4'!T36</f>
        <v>0</v>
      </c>
      <c r="R71" s="998">
        <f t="shared" si="7"/>
        <v>0</v>
      </c>
      <c r="S71" s="999"/>
    </row>
    <row r="72" spans="2:19" ht="12.75" customHeight="1" x14ac:dyDescent="0.2">
      <c r="B72" s="2791"/>
      <c r="C72" s="2817"/>
      <c r="D72" s="2820"/>
      <c r="E72" s="1000" t="s">
        <v>362</v>
      </c>
      <c r="F72" s="1001"/>
      <c r="G72" s="1001"/>
      <c r="H72" s="1001"/>
      <c r="I72" s="1001"/>
      <c r="J72" s="1001"/>
      <c r="K72" s="1001"/>
      <c r="L72" s="1001"/>
      <c r="M72" s="1001"/>
      <c r="N72" s="1001"/>
      <c r="O72" s="1001"/>
      <c r="P72" s="1001"/>
      <c r="Q72" s="1001"/>
      <c r="R72" s="1002">
        <f t="shared" si="7"/>
        <v>0</v>
      </c>
      <c r="S72" s="297">
        <f t="shared" ref="S72" si="36">+IF(ISERROR(R72/D71),0%,R72/D71)</f>
        <v>0</v>
      </c>
    </row>
    <row r="73" spans="2:19" ht="12.75" customHeight="1" x14ac:dyDescent="0.2">
      <c r="B73" s="2815"/>
      <c r="C73" s="2818"/>
      <c r="D73" s="2821"/>
      <c r="E73" s="1000" t="s">
        <v>1161</v>
      </c>
      <c r="F73" s="1001"/>
      <c r="G73" s="1001"/>
      <c r="H73" s="1001"/>
      <c r="I73" s="1001"/>
      <c r="J73" s="1001"/>
      <c r="K73" s="1001"/>
      <c r="L73" s="1001"/>
      <c r="M73" s="1001"/>
      <c r="N73" s="1001"/>
      <c r="O73" s="1001"/>
      <c r="P73" s="1001"/>
      <c r="Q73" s="1001"/>
      <c r="R73" s="1002">
        <f t="shared" si="7"/>
        <v>0</v>
      </c>
      <c r="S73" s="297">
        <f t="shared" ref="S73" si="37">+IF(ISERROR(R73/D71),0%,R73/D71)</f>
        <v>0</v>
      </c>
    </row>
    <row r="74" spans="2:19" ht="12.75" customHeight="1" x14ac:dyDescent="0.2">
      <c r="B74" s="2814">
        <f>Proyecto!C55</f>
        <v>0</v>
      </c>
      <c r="C74" s="2816">
        <f>'POA-1'!I50</f>
        <v>0</v>
      </c>
      <c r="D74" s="2822" t="e">
        <f>'POA-1'!M50</f>
        <v>#REF!</v>
      </c>
      <c r="E74" s="996" t="s">
        <v>361</v>
      </c>
      <c r="F74" s="997">
        <f>'POA-4'!I37</f>
        <v>0</v>
      </c>
      <c r="G74" s="997">
        <f>'POA-4'!J37</f>
        <v>0</v>
      </c>
      <c r="H74" s="997">
        <f>'POA-4'!K37</f>
        <v>0</v>
      </c>
      <c r="I74" s="997">
        <f>'POA-4'!L37</f>
        <v>0</v>
      </c>
      <c r="J74" s="997">
        <f>'POA-4'!M37</f>
        <v>0</v>
      </c>
      <c r="K74" s="997">
        <f>'POA-4'!N37</f>
        <v>0</v>
      </c>
      <c r="L74" s="997">
        <f>'POA-4'!O37</f>
        <v>0</v>
      </c>
      <c r="M74" s="997">
        <f>'POA-4'!P37</f>
        <v>0</v>
      </c>
      <c r="N74" s="997">
        <f>'POA-4'!Q37</f>
        <v>0</v>
      </c>
      <c r="O74" s="997">
        <f>'POA-4'!R37</f>
        <v>0</v>
      </c>
      <c r="P74" s="997">
        <f>'POA-4'!S37</f>
        <v>0</v>
      </c>
      <c r="Q74" s="997">
        <f>'POA-4'!T37</f>
        <v>0</v>
      </c>
      <c r="R74" s="998">
        <f t="shared" si="7"/>
        <v>0</v>
      </c>
      <c r="S74" s="999"/>
    </row>
    <row r="75" spans="2:19" ht="12.75" customHeight="1" x14ac:dyDescent="0.2">
      <c r="B75" s="2791"/>
      <c r="C75" s="2817"/>
      <c r="D75" s="2823"/>
      <c r="E75" s="1000" t="s">
        <v>362</v>
      </c>
      <c r="F75" s="1001"/>
      <c r="G75" s="1001"/>
      <c r="H75" s="1001"/>
      <c r="I75" s="1001"/>
      <c r="J75" s="1001"/>
      <c r="K75" s="1001"/>
      <c r="L75" s="1001"/>
      <c r="M75" s="1001"/>
      <c r="N75" s="1001"/>
      <c r="O75" s="1001"/>
      <c r="P75" s="1001"/>
      <c r="Q75" s="1001"/>
      <c r="R75" s="1002">
        <f t="shared" si="7"/>
        <v>0</v>
      </c>
      <c r="S75" s="297">
        <f t="shared" ref="S75" si="38">+IF(ISERROR(R75/D74),0%,R75/D74)</f>
        <v>0</v>
      </c>
    </row>
    <row r="76" spans="2:19" ht="12.75" customHeight="1" x14ac:dyDescent="0.2">
      <c r="B76" s="2791"/>
      <c r="C76" s="2818"/>
      <c r="D76" s="2824"/>
      <c r="E76" s="1000" t="s">
        <v>1161</v>
      </c>
      <c r="F76" s="1001"/>
      <c r="G76" s="1001"/>
      <c r="H76" s="1001"/>
      <c r="I76" s="1001"/>
      <c r="J76" s="1001"/>
      <c r="K76" s="1001"/>
      <c r="L76" s="1001"/>
      <c r="M76" s="1001"/>
      <c r="N76" s="1001"/>
      <c r="O76" s="1001"/>
      <c r="P76" s="1001"/>
      <c r="Q76" s="1001"/>
      <c r="R76" s="1002">
        <f t="shared" si="7"/>
        <v>0</v>
      </c>
      <c r="S76" s="297">
        <f t="shared" ref="S76" si="39">+IF(ISERROR(R76/D74),0%,R76/D74)</f>
        <v>0</v>
      </c>
    </row>
    <row r="77" spans="2:19" ht="12.75" customHeight="1" x14ac:dyDescent="0.2">
      <c r="B77" s="2791"/>
      <c r="C77" s="2816">
        <f>'POA-1'!I51</f>
        <v>0</v>
      </c>
      <c r="D77" s="2822" t="e">
        <f>'POA-1'!M51</f>
        <v>#REF!</v>
      </c>
      <c r="E77" s="996" t="s">
        <v>361</v>
      </c>
      <c r="F77" s="997">
        <f>'POA-4'!I38</f>
        <v>0</v>
      </c>
      <c r="G77" s="997">
        <f>'POA-4'!J38</f>
        <v>0</v>
      </c>
      <c r="H77" s="997">
        <f>'POA-4'!K38</f>
        <v>0</v>
      </c>
      <c r="I77" s="997">
        <f>'POA-4'!L38</f>
        <v>0</v>
      </c>
      <c r="J77" s="997">
        <f>'POA-4'!M38</f>
        <v>0</v>
      </c>
      <c r="K77" s="997">
        <f>'POA-4'!N38</f>
        <v>0</v>
      </c>
      <c r="L77" s="997">
        <f>'POA-4'!O38</f>
        <v>0</v>
      </c>
      <c r="M77" s="997">
        <f>'POA-4'!P38</f>
        <v>0</v>
      </c>
      <c r="N77" s="997">
        <f>'POA-4'!Q38</f>
        <v>0</v>
      </c>
      <c r="O77" s="997">
        <f>'POA-4'!R38</f>
        <v>0</v>
      </c>
      <c r="P77" s="997">
        <f>'POA-4'!S38</f>
        <v>0</v>
      </c>
      <c r="Q77" s="997">
        <f>'POA-4'!T38</f>
        <v>0</v>
      </c>
      <c r="R77" s="998">
        <f t="shared" si="7"/>
        <v>0</v>
      </c>
      <c r="S77" s="999"/>
    </row>
    <row r="78" spans="2:19" ht="12.75" customHeight="1" x14ac:dyDescent="0.2">
      <c r="B78" s="2791"/>
      <c r="C78" s="2817"/>
      <c r="D78" s="2823"/>
      <c r="E78" s="1000" t="s">
        <v>362</v>
      </c>
      <c r="F78" s="1001"/>
      <c r="G78" s="1001"/>
      <c r="H78" s="1001"/>
      <c r="I78" s="1001"/>
      <c r="J78" s="1001"/>
      <c r="K78" s="1001"/>
      <c r="L78" s="1001"/>
      <c r="M78" s="1001"/>
      <c r="N78" s="1001"/>
      <c r="O78" s="1001"/>
      <c r="P78" s="1001"/>
      <c r="Q78" s="1001"/>
      <c r="R78" s="1002">
        <f t="shared" si="7"/>
        <v>0</v>
      </c>
      <c r="S78" s="297">
        <f t="shared" ref="S78" si="40">+IF(ISERROR(R78/D77),0%,R78/D77)</f>
        <v>0</v>
      </c>
    </row>
    <row r="79" spans="2:19" ht="12.75" customHeight="1" x14ac:dyDescent="0.2">
      <c r="B79" s="2791"/>
      <c r="C79" s="2818"/>
      <c r="D79" s="2824"/>
      <c r="E79" s="1000" t="s">
        <v>1161</v>
      </c>
      <c r="F79" s="1001"/>
      <c r="G79" s="1001"/>
      <c r="H79" s="1001"/>
      <c r="I79" s="1001"/>
      <c r="J79" s="1001"/>
      <c r="K79" s="1001"/>
      <c r="L79" s="1001"/>
      <c r="M79" s="1001"/>
      <c r="N79" s="1001"/>
      <c r="O79" s="1001"/>
      <c r="P79" s="1001"/>
      <c r="Q79" s="1001"/>
      <c r="R79" s="1002">
        <f t="shared" si="7"/>
        <v>0</v>
      </c>
      <c r="S79" s="297">
        <f t="shared" ref="S79" si="41">+IF(ISERROR(R79/D77),0%,R79/D77)</f>
        <v>0</v>
      </c>
    </row>
    <row r="80" spans="2:19" ht="12.75" customHeight="1" x14ac:dyDescent="0.2">
      <c r="B80" s="2791"/>
      <c r="C80" s="2816">
        <f>'POA-1'!I52</f>
        <v>0</v>
      </c>
      <c r="D80" s="2822">
        <f>'POA-1'!M52</f>
        <v>0</v>
      </c>
      <c r="E80" s="996" t="s">
        <v>361</v>
      </c>
      <c r="F80" s="997">
        <f>'POA-4'!I39</f>
        <v>0</v>
      </c>
      <c r="G80" s="997">
        <f>'POA-4'!J39</f>
        <v>0</v>
      </c>
      <c r="H80" s="997">
        <f>'POA-4'!K39</f>
        <v>0</v>
      </c>
      <c r="I80" s="997">
        <f>'POA-4'!L39</f>
        <v>0</v>
      </c>
      <c r="J80" s="997">
        <f>'POA-4'!M39</f>
        <v>0</v>
      </c>
      <c r="K80" s="997">
        <f>'POA-4'!N39</f>
        <v>0</v>
      </c>
      <c r="L80" s="997">
        <f>'POA-4'!O39</f>
        <v>0</v>
      </c>
      <c r="M80" s="997">
        <f>'POA-4'!P39</f>
        <v>0</v>
      </c>
      <c r="N80" s="997">
        <f>'POA-4'!Q39</f>
        <v>0</v>
      </c>
      <c r="O80" s="997">
        <f>'POA-4'!R39</f>
        <v>0</v>
      </c>
      <c r="P80" s="997">
        <f>'POA-4'!S39</f>
        <v>0</v>
      </c>
      <c r="Q80" s="997">
        <f>'POA-4'!T39</f>
        <v>0</v>
      </c>
      <c r="R80" s="998">
        <f t="shared" si="7"/>
        <v>0</v>
      </c>
      <c r="S80" s="999"/>
    </row>
    <row r="81" spans="2:19" ht="12.75" customHeight="1" x14ac:dyDescent="0.2">
      <c r="B81" s="2791"/>
      <c r="C81" s="2817"/>
      <c r="D81" s="2823"/>
      <c r="E81" s="1000" t="s">
        <v>362</v>
      </c>
      <c r="F81" s="1001"/>
      <c r="G81" s="1001"/>
      <c r="H81" s="1001"/>
      <c r="I81" s="1001"/>
      <c r="J81" s="1001"/>
      <c r="K81" s="1001"/>
      <c r="L81" s="1001"/>
      <c r="M81" s="1001"/>
      <c r="N81" s="1001"/>
      <c r="O81" s="1001"/>
      <c r="P81" s="1001"/>
      <c r="Q81" s="1001"/>
      <c r="R81" s="1002">
        <f t="shared" si="7"/>
        <v>0</v>
      </c>
      <c r="S81" s="297">
        <f t="shared" ref="S81" si="42">+IF(ISERROR(R81/D80),0%,R81/D80)</f>
        <v>0</v>
      </c>
    </row>
    <row r="82" spans="2:19" ht="12.75" customHeight="1" x14ac:dyDescent="0.2">
      <c r="B82" s="2791"/>
      <c r="C82" s="2818"/>
      <c r="D82" s="2824"/>
      <c r="E82" s="1000" t="s">
        <v>1161</v>
      </c>
      <c r="F82" s="1001"/>
      <c r="G82" s="1001"/>
      <c r="H82" s="1001"/>
      <c r="I82" s="1001"/>
      <c r="J82" s="1001"/>
      <c r="K82" s="1001"/>
      <c r="L82" s="1001"/>
      <c r="M82" s="1001"/>
      <c r="N82" s="1001"/>
      <c r="O82" s="1001"/>
      <c r="P82" s="1001"/>
      <c r="Q82" s="1001"/>
      <c r="R82" s="1002">
        <f t="shared" si="7"/>
        <v>0</v>
      </c>
      <c r="S82" s="297">
        <f t="shared" ref="S82" si="43">+IF(ISERROR(R82/D80),0%,R82/D80)</f>
        <v>0</v>
      </c>
    </row>
    <row r="83" spans="2:19" ht="12.75" customHeight="1" x14ac:dyDescent="0.2">
      <c r="B83" s="2791"/>
      <c r="C83" s="2816">
        <f>'POA-1'!I53</f>
        <v>0</v>
      </c>
      <c r="D83" s="2822" t="e">
        <f>'POA-1'!M53</f>
        <v>#REF!</v>
      </c>
      <c r="E83" s="996" t="s">
        <v>361</v>
      </c>
      <c r="F83" s="997">
        <f>'POA-4'!I40</f>
        <v>0</v>
      </c>
      <c r="G83" s="997">
        <f>'POA-4'!J40</f>
        <v>0</v>
      </c>
      <c r="H83" s="997">
        <f>'POA-4'!K40</f>
        <v>0</v>
      </c>
      <c r="I83" s="997">
        <f>'POA-4'!L40</f>
        <v>0</v>
      </c>
      <c r="J83" s="997">
        <f>'POA-4'!M40</f>
        <v>0</v>
      </c>
      <c r="K83" s="997">
        <f>'POA-4'!N40</f>
        <v>0</v>
      </c>
      <c r="L83" s="997">
        <f>'POA-4'!O40</f>
        <v>0</v>
      </c>
      <c r="M83" s="997">
        <f>'POA-4'!P40</f>
        <v>0</v>
      </c>
      <c r="N83" s="997">
        <f>'POA-4'!Q40</f>
        <v>0</v>
      </c>
      <c r="O83" s="997">
        <f>'POA-4'!R40</f>
        <v>0</v>
      </c>
      <c r="P83" s="997">
        <f>'POA-4'!S40</f>
        <v>0</v>
      </c>
      <c r="Q83" s="997">
        <f>'POA-4'!T40</f>
        <v>0</v>
      </c>
      <c r="R83" s="998">
        <f t="shared" si="7"/>
        <v>0</v>
      </c>
      <c r="S83" s="999"/>
    </row>
    <row r="84" spans="2:19" ht="12.75" customHeight="1" x14ac:dyDescent="0.2">
      <c r="B84" s="2791"/>
      <c r="C84" s="2817"/>
      <c r="D84" s="2823"/>
      <c r="E84" s="1000" t="s">
        <v>362</v>
      </c>
      <c r="F84" s="1001"/>
      <c r="G84" s="1001"/>
      <c r="H84" s="1001"/>
      <c r="I84" s="1001"/>
      <c r="J84" s="1001"/>
      <c r="K84" s="1001"/>
      <c r="L84" s="1001"/>
      <c r="M84" s="1001"/>
      <c r="N84" s="1001"/>
      <c r="O84" s="1001"/>
      <c r="P84" s="1001"/>
      <c r="Q84" s="1001"/>
      <c r="R84" s="1002">
        <f t="shared" si="7"/>
        <v>0</v>
      </c>
      <c r="S84" s="297">
        <f t="shared" ref="S84" si="44">+IF(ISERROR(R84/D83),0%,R84/D83)</f>
        <v>0</v>
      </c>
    </row>
    <row r="85" spans="2:19" ht="12.75" customHeight="1" x14ac:dyDescent="0.2">
      <c r="B85" s="2815"/>
      <c r="C85" s="2818"/>
      <c r="D85" s="2824"/>
      <c r="E85" s="1000" t="s">
        <v>1161</v>
      </c>
      <c r="F85" s="1001"/>
      <c r="G85" s="1001"/>
      <c r="H85" s="1001"/>
      <c r="I85" s="1001"/>
      <c r="J85" s="1001"/>
      <c r="K85" s="1001"/>
      <c r="L85" s="1001"/>
      <c r="M85" s="1001"/>
      <c r="N85" s="1001"/>
      <c r="O85" s="1001"/>
      <c r="P85" s="1001"/>
      <c r="Q85" s="1001"/>
      <c r="R85" s="1002">
        <f t="shared" si="7"/>
        <v>0</v>
      </c>
      <c r="S85" s="297">
        <f t="shared" ref="S85" si="45">+IF(ISERROR(R85/D83),0%,R85/D83)</f>
        <v>0</v>
      </c>
    </row>
    <row r="86" spans="2:19" ht="12.75" customHeight="1" x14ac:dyDescent="0.2">
      <c r="B86" s="2814" t="str">
        <f>Proyecto!C56</f>
        <v>Aislamiento con material vegetal</v>
      </c>
      <c r="C86" s="2816">
        <f>'POA-1'!I54</f>
        <v>0</v>
      </c>
      <c r="D86" s="2822" t="e">
        <f>'POA-1'!M54</f>
        <v>#REF!</v>
      </c>
      <c r="E86" s="996" t="s">
        <v>361</v>
      </c>
      <c r="F86" s="997">
        <f>'POA-4'!I41</f>
        <v>0</v>
      </c>
      <c r="G86" s="997">
        <f>'POA-4'!J41</f>
        <v>0</v>
      </c>
      <c r="H86" s="997">
        <f>'POA-4'!K41</f>
        <v>0</v>
      </c>
      <c r="I86" s="997">
        <f>'POA-4'!L41</f>
        <v>0</v>
      </c>
      <c r="J86" s="997">
        <f>'POA-4'!M41</f>
        <v>0</v>
      </c>
      <c r="K86" s="997">
        <f>'POA-4'!N41</f>
        <v>0</v>
      </c>
      <c r="L86" s="997">
        <f>'POA-4'!O41</f>
        <v>0</v>
      </c>
      <c r="M86" s="997">
        <f>'POA-4'!P41</f>
        <v>0</v>
      </c>
      <c r="N86" s="997">
        <f>'POA-4'!Q41</f>
        <v>0</v>
      </c>
      <c r="O86" s="997">
        <f>'POA-4'!R41</f>
        <v>0</v>
      </c>
      <c r="P86" s="997">
        <f>'POA-4'!S41</f>
        <v>0</v>
      </c>
      <c r="Q86" s="997">
        <f>'POA-4'!AG41</f>
        <v>0</v>
      </c>
      <c r="R86" s="998">
        <f t="shared" si="7"/>
        <v>0</v>
      </c>
      <c r="S86" s="999"/>
    </row>
    <row r="87" spans="2:19" ht="12.75" customHeight="1" x14ac:dyDescent="0.2">
      <c r="B87" s="2791"/>
      <c r="C87" s="2817"/>
      <c r="D87" s="2823"/>
      <c r="E87" s="1000" t="s">
        <v>362</v>
      </c>
      <c r="F87" s="1001"/>
      <c r="G87" s="1001"/>
      <c r="H87" s="1001"/>
      <c r="I87" s="1001"/>
      <c r="J87" s="1001"/>
      <c r="K87" s="1001"/>
      <c r="L87" s="1001"/>
      <c r="M87" s="1001"/>
      <c r="N87" s="1001"/>
      <c r="O87" s="1001"/>
      <c r="P87" s="1001"/>
      <c r="Q87" s="1001"/>
      <c r="R87" s="1002">
        <f t="shared" si="7"/>
        <v>0</v>
      </c>
      <c r="S87" s="297">
        <f t="shared" ref="S87" si="46">+IF(ISERROR(R87/D86),0%,R87/D86)</f>
        <v>0</v>
      </c>
    </row>
    <row r="88" spans="2:19" ht="12.75" customHeight="1" x14ac:dyDescent="0.2">
      <c r="B88" s="2791"/>
      <c r="C88" s="2818"/>
      <c r="D88" s="2824"/>
      <c r="E88" s="1000" t="s">
        <v>1161</v>
      </c>
      <c r="F88" s="1001"/>
      <c r="G88" s="1001"/>
      <c r="H88" s="1001"/>
      <c r="I88" s="1001"/>
      <c r="J88" s="1001"/>
      <c r="K88" s="1001"/>
      <c r="L88" s="1001"/>
      <c r="M88" s="1001"/>
      <c r="N88" s="1001"/>
      <c r="O88" s="1001"/>
      <c r="P88" s="1001"/>
      <c r="Q88" s="1001"/>
      <c r="R88" s="1002">
        <f t="shared" si="7"/>
        <v>0</v>
      </c>
      <c r="S88" s="297">
        <f t="shared" ref="S88" si="47">+IF(ISERROR(R88/D86),0%,R88/D86)</f>
        <v>0</v>
      </c>
    </row>
    <row r="89" spans="2:19" ht="12.75" customHeight="1" x14ac:dyDescent="0.2">
      <c r="B89" s="2791"/>
      <c r="C89" s="2816">
        <f>'POA-1'!I55</f>
        <v>0</v>
      </c>
      <c r="D89" s="2822" t="e">
        <f>'POA-1'!M55</f>
        <v>#REF!</v>
      </c>
      <c r="E89" s="996" t="s">
        <v>361</v>
      </c>
      <c r="F89" s="997">
        <f>'POA-4'!I42</f>
        <v>0</v>
      </c>
      <c r="G89" s="997">
        <f>'POA-4'!J42</f>
        <v>0</v>
      </c>
      <c r="H89" s="997">
        <f>'POA-4'!K42</f>
        <v>0</v>
      </c>
      <c r="I89" s="997">
        <f>'POA-4'!L42</f>
        <v>0</v>
      </c>
      <c r="J89" s="997">
        <f>'POA-4'!M42</f>
        <v>0</v>
      </c>
      <c r="K89" s="997">
        <f>'POA-4'!N42</f>
        <v>0</v>
      </c>
      <c r="L89" s="997">
        <f>'POA-4'!O42</f>
        <v>0</v>
      </c>
      <c r="M89" s="997">
        <f>'POA-4'!P42</f>
        <v>0</v>
      </c>
      <c r="N89" s="997">
        <f>'POA-4'!Q42</f>
        <v>0</v>
      </c>
      <c r="O89" s="997">
        <f>'POA-4'!R42</f>
        <v>0</v>
      </c>
      <c r="P89" s="997">
        <f>'POA-4'!S42</f>
        <v>0</v>
      </c>
      <c r="Q89" s="997">
        <f>'POA-4'!AG42</f>
        <v>0</v>
      </c>
      <c r="R89" s="998">
        <f t="shared" si="7"/>
        <v>0</v>
      </c>
      <c r="S89" s="999"/>
    </row>
    <row r="90" spans="2:19" ht="12.75" customHeight="1" x14ac:dyDescent="0.2">
      <c r="B90" s="2791"/>
      <c r="C90" s="2817"/>
      <c r="D90" s="2823"/>
      <c r="E90" s="1000" t="s">
        <v>362</v>
      </c>
      <c r="F90" s="1001"/>
      <c r="G90" s="1001"/>
      <c r="H90" s="1001"/>
      <c r="I90" s="1001"/>
      <c r="J90" s="1001"/>
      <c r="K90" s="1001"/>
      <c r="L90" s="1001"/>
      <c r="M90" s="1001"/>
      <c r="N90" s="1001"/>
      <c r="O90" s="1001"/>
      <c r="P90" s="1001"/>
      <c r="Q90" s="1001"/>
      <c r="R90" s="1002">
        <f t="shared" si="7"/>
        <v>0</v>
      </c>
      <c r="S90" s="297">
        <f t="shared" ref="S90" si="48">+IF(ISERROR(R90/D89),0%,R90/D89)</f>
        <v>0</v>
      </c>
    </row>
    <row r="91" spans="2:19" ht="12.75" customHeight="1" x14ac:dyDescent="0.2">
      <c r="B91" s="2791"/>
      <c r="C91" s="2818"/>
      <c r="D91" s="2824"/>
      <c r="E91" s="1000" t="s">
        <v>1161</v>
      </c>
      <c r="F91" s="1001"/>
      <c r="G91" s="1001"/>
      <c r="H91" s="1001"/>
      <c r="I91" s="1001"/>
      <c r="J91" s="1001"/>
      <c r="K91" s="1001"/>
      <c r="L91" s="1001"/>
      <c r="M91" s="1001"/>
      <c r="N91" s="1001"/>
      <c r="O91" s="1001"/>
      <c r="P91" s="1001"/>
      <c r="Q91" s="1001"/>
      <c r="R91" s="1002">
        <f t="shared" si="7"/>
        <v>0</v>
      </c>
      <c r="S91" s="297">
        <f t="shared" ref="S91" si="49">+IF(ISERROR(R91/D89),0%,R91/D89)</f>
        <v>0</v>
      </c>
    </row>
    <row r="92" spans="2:19" ht="12.75" customHeight="1" x14ac:dyDescent="0.2">
      <c r="B92" s="2791"/>
      <c r="C92" s="2816">
        <f>'POA-1'!I56</f>
        <v>0</v>
      </c>
      <c r="D92" s="2822" t="e">
        <f>'POA-1'!M56</f>
        <v>#REF!</v>
      </c>
      <c r="E92" s="996" t="s">
        <v>361</v>
      </c>
      <c r="F92" s="997">
        <f>'POA-4'!I43</f>
        <v>0</v>
      </c>
      <c r="G92" s="997">
        <f>'POA-4'!J43</f>
        <v>0</v>
      </c>
      <c r="H92" s="997">
        <f>'POA-4'!K43</f>
        <v>0</v>
      </c>
      <c r="I92" s="997">
        <f>'POA-4'!L43</f>
        <v>0</v>
      </c>
      <c r="J92" s="997">
        <f>'POA-4'!M43</f>
        <v>0</v>
      </c>
      <c r="K92" s="997">
        <f>'POA-4'!N43</f>
        <v>0</v>
      </c>
      <c r="L92" s="997">
        <f>'POA-4'!O43</f>
        <v>0</v>
      </c>
      <c r="M92" s="997">
        <f>'POA-4'!P43</f>
        <v>0</v>
      </c>
      <c r="N92" s="997">
        <f>'POA-4'!Q43</f>
        <v>0</v>
      </c>
      <c r="O92" s="997">
        <f>'POA-4'!R43</f>
        <v>0</v>
      </c>
      <c r="P92" s="997">
        <f>'POA-4'!S43</f>
        <v>0</v>
      </c>
      <c r="Q92" s="997">
        <f>'POA-4'!AG43</f>
        <v>0</v>
      </c>
      <c r="R92" s="998">
        <f t="shared" si="7"/>
        <v>0</v>
      </c>
      <c r="S92" s="999"/>
    </row>
    <row r="93" spans="2:19" ht="12.75" customHeight="1" x14ac:dyDescent="0.2">
      <c r="B93" s="2791"/>
      <c r="C93" s="2817"/>
      <c r="D93" s="2823"/>
      <c r="E93" s="1000" t="s">
        <v>362</v>
      </c>
      <c r="F93" s="1001"/>
      <c r="G93" s="1001"/>
      <c r="H93" s="1001"/>
      <c r="I93" s="1001"/>
      <c r="J93" s="1001"/>
      <c r="K93" s="1001"/>
      <c r="L93" s="1001"/>
      <c r="M93" s="1001"/>
      <c r="N93" s="1001"/>
      <c r="O93" s="1001"/>
      <c r="P93" s="1001"/>
      <c r="Q93" s="1001"/>
      <c r="R93" s="1002">
        <f t="shared" si="7"/>
        <v>0</v>
      </c>
      <c r="S93" s="297">
        <f t="shared" ref="S93" si="50">+IF(ISERROR(R93/D92),0%,R93/D92)</f>
        <v>0</v>
      </c>
    </row>
    <row r="94" spans="2:19" ht="12.75" customHeight="1" thickBot="1" x14ac:dyDescent="0.25">
      <c r="B94" s="2791"/>
      <c r="C94" s="2817"/>
      <c r="D94" s="2823"/>
      <c r="E94" s="1004" t="s">
        <v>1161</v>
      </c>
      <c r="F94" s="1001"/>
      <c r="G94" s="1001"/>
      <c r="H94" s="1001"/>
      <c r="I94" s="1001"/>
      <c r="J94" s="1001"/>
      <c r="K94" s="1001"/>
      <c r="L94" s="1001"/>
      <c r="M94" s="1001"/>
      <c r="N94" s="1001"/>
      <c r="O94" s="1001"/>
      <c r="P94" s="1001"/>
      <c r="Q94" s="1001"/>
      <c r="R94" s="1005">
        <f t="shared" ref="R94:R97" si="51">SUM(F94:Q94)</f>
        <v>0</v>
      </c>
      <c r="S94" s="298">
        <f t="shared" ref="S94" si="52">+IF(ISERROR(R94/D92),0%,R94/D92)</f>
        <v>0</v>
      </c>
    </row>
    <row r="95" spans="2:19" s="903" customFormat="1" x14ac:dyDescent="0.2">
      <c r="B95" s="2825" t="s">
        <v>1138</v>
      </c>
      <c r="C95" s="2826"/>
      <c r="D95" s="2831" t="e">
        <f>SUM(D17:D94)</f>
        <v>#DIV/0!</v>
      </c>
      <c r="E95" s="1006" t="s">
        <v>361</v>
      </c>
      <c r="F95" s="1007">
        <f>F92+F89+F86+F83+F80+F77+F74+F71+F68+F65+F62+F59+F56+F53+F50+F47+F44+F41+F38+F35+F32+F29+F26+F23+F20+F17</f>
        <v>0</v>
      </c>
      <c r="G95" s="1007">
        <f t="shared" ref="G95:Q97" si="53">G92+G89+G86+G83+G80+G77+G74+G71+G68+G65+G62+G59+G56+G53+G50+G47+G44+G41+G38+G35+G32+G29+G26+G23+G20+G17</f>
        <v>0</v>
      </c>
      <c r="H95" s="1007">
        <f t="shared" si="53"/>
        <v>0</v>
      </c>
      <c r="I95" s="1007">
        <f t="shared" si="53"/>
        <v>0</v>
      </c>
      <c r="J95" s="1007">
        <f t="shared" si="53"/>
        <v>0</v>
      </c>
      <c r="K95" s="1007">
        <f t="shared" si="53"/>
        <v>0</v>
      </c>
      <c r="L95" s="1007">
        <f t="shared" si="53"/>
        <v>0</v>
      </c>
      <c r="M95" s="1007">
        <f t="shared" si="53"/>
        <v>0</v>
      </c>
      <c r="N95" s="1007">
        <f t="shared" si="53"/>
        <v>0</v>
      </c>
      <c r="O95" s="1007">
        <f t="shared" si="53"/>
        <v>0</v>
      </c>
      <c r="P95" s="1007">
        <f t="shared" si="53"/>
        <v>0</v>
      </c>
      <c r="Q95" s="1007">
        <f t="shared" si="53"/>
        <v>0</v>
      </c>
      <c r="R95" s="1008">
        <f t="shared" si="51"/>
        <v>0</v>
      </c>
      <c r="S95" s="1009"/>
    </row>
    <row r="96" spans="2:19" s="903" customFormat="1" x14ac:dyDescent="0.2">
      <c r="B96" s="2827"/>
      <c r="C96" s="2828"/>
      <c r="D96" s="2828"/>
      <c r="E96" s="1000" t="s">
        <v>362</v>
      </c>
      <c r="F96" s="1003">
        <f>F93+F90+F87+F84+F81+F78+F75+F72+F69+F66+F63+F60+F57+F54+F51+F48+F45+F42+F39+F36+F33+F30+F27+F24+F21+F18</f>
        <v>0</v>
      </c>
      <c r="G96" s="1003">
        <f t="shared" si="53"/>
        <v>0</v>
      </c>
      <c r="H96" s="1003">
        <f t="shared" si="53"/>
        <v>0</v>
      </c>
      <c r="I96" s="1003">
        <f t="shared" si="53"/>
        <v>0</v>
      </c>
      <c r="J96" s="1003">
        <f t="shared" si="53"/>
        <v>0</v>
      </c>
      <c r="K96" s="1003">
        <f t="shared" si="53"/>
        <v>0</v>
      </c>
      <c r="L96" s="1003">
        <f t="shared" si="53"/>
        <v>0</v>
      </c>
      <c r="M96" s="1003">
        <f t="shared" si="53"/>
        <v>0</v>
      </c>
      <c r="N96" s="1003">
        <f t="shared" si="53"/>
        <v>0</v>
      </c>
      <c r="O96" s="1003">
        <f t="shared" si="53"/>
        <v>0</v>
      </c>
      <c r="P96" s="1003">
        <f t="shared" si="53"/>
        <v>0</v>
      </c>
      <c r="Q96" s="1003">
        <f t="shared" si="53"/>
        <v>0</v>
      </c>
      <c r="R96" s="1002">
        <f t="shared" si="51"/>
        <v>0</v>
      </c>
      <c r="S96" s="297">
        <f t="shared" ref="S96" si="54">+IF(ISERROR(R96/D95),0%,R96/D95)</f>
        <v>0</v>
      </c>
    </row>
    <row r="97" spans="2:19" s="903" customFormat="1" ht="13.5" thickBot="1" x14ac:dyDescent="0.25">
      <c r="B97" s="2829"/>
      <c r="C97" s="2830"/>
      <c r="D97" s="2830"/>
      <c r="E97" s="1010" t="s">
        <v>1161</v>
      </c>
      <c r="F97" s="1011">
        <f>F94+F91+F88+F85+F82+F79+F76+F73+F70+F67+F64+F61+F58+F55+F52+F49+F46+F43+F40+F37+F34+F31+F28+F25+F22+F19</f>
        <v>0</v>
      </c>
      <c r="G97" s="1011">
        <f t="shared" si="53"/>
        <v>0</v>
      </c>
      <c r="H97" s="1011">
        <f t="shared" si="53"/>
        <v>0</v>
      </c>
      <c r="I97" s="1011">
        <f t="shared" si="53"/>
        <v>0</v>
      </c>
      <c r="J97" s="1011">
        <f t="shared" si="53"/>
        <v>0</v>
      </c>
      <c r="K97" s="1011">
        <f t="shared" si="53"/>
        <v>0</v>
      </c>
      <c r="L97" s="1011">
        <f t="shared" si="53"/>
        <v>0</v>
      </c>
      <c r="M97" s="1011">
        <f t="shared" si="53"/>
        <v>0</v>
      </c>
      <c r="N97" s="1011">
        <f t="shared" si="53"/>
        <v>0</v>
      </c>
      <c r="O97" s="1011">
        <f t="shared" si="53"/>
        <v>0</v>
      </c>
      <c r="P97" s="1011">
        <f t="shared" si="53"/>
        <v>0</v>
      </c>
      <c r="Q97" s="1011">
        <f t="shared" si="53"/>
        <v>0</v>
      </c>
      <c r="R97" s="1012">
        <f t="shared" si="51"/>
        <v>0</v>
      </c>
      <c r="S97" s="299">
        <f t="shared" ref="S97" si="55">+IF(ISERROR(R97/D95),0%,R97/D95)</f>
        <v>0</v>
      </c>
    </row>
    <row r="98" spans="2:19" s="903" customFormat="1" ht="13.5" thickBot="1" x14ac:dyDescent="0.25">
      <c r="B98" s="792" t="s">
        <v>61</v>
      </c>
      <c r="C98" s="791"/>
      <c r="D98" s="791"/>
      <c r="E98" s="791"/>
      <c r="F98" s="791"/>
      <c r="G98" s="791"/>
      <c r="H98" s="791"/>
      <c r="I98" s="791"/>
      <c r="J98" s="791"/>
      <c r="K98" s="791"/>
      <c r="L98" s="791"/>
      <c r="M98" s="791"/>
      <c r="N98" s="791"/>
      <c r="O98" s="791"/>
      <c r="P98" s="791"/>
      <c r="Q98" s="791"/>
      <c r="R98" s="791"/>
      <c r="S98" s="932"/>
    </row>
    <row r="99" spans="2:19" s="903" customFormat="1" x14ac:dyDescent="0.2">
      <c r="B99" s="2832"/>
      <c r="C99" s="2833"/>
      <c r="D99" s="2833"/>
      <c r="E99" s="2833"/>
      <c r="F99" s="2833"/>
      <c r="G99" s="2833"/>
      <c r="H99" s="2833"/>
      <c r="I99" s="2833"/>
      <c r="J99" s="2833"/>
      <c r="K99" s="2833"/>
      <c r="L99" s="2833"/>
      <c r="M99" s="2833"/>
      <c r="N99" s="2833"/>
      <c r="O99" s="2833"/>
      <c r="P99" s="2833"/>
      <c r="Q99" s="2833"/>
      <c r="R99" s="2833"/>
      <c r="S99" s="2834"/>
    </row>
    <row r="100" spans="2:19" s="903" customFormat="1" x14ac:dyDescent="0.2">
      <c r="B100" s="2835"/>
      <c r="C100" s="2836"/>
      <c r="D100" s="2836"/>
      <c r="E100" s="2836"/>
      <c r="F100" s="2836"/>
      <c r="G100" s="2836"/>
      <c r="H100" s="2836"/>
      <c r="I100" s="2836"/>
      <c r="J100" s="2836"/>
      <c r="K100" s="2836"/>
      <c r="L100" s="2836"/>
      <c r="M100" s="2836"/>
      <c r="N100" s="2836"/>
      <c r="O100" s="2836"/>
      <c r="P100" s="2836"/>
      <c r="Q100" s="2836"/>
      <c r="R100" s="2836"/>
      <c r="S100" s="2837"/>
    </row>
    <row r="101" spans="2:19" s="903" customFormat="1" x14ac:dyDescent="0.2">
      <c r="B101" s="2835"/>
      <c r="C101" s="2836"/>
      <c r="D101" s="2836"/>
      <c r="E101" s="2836"/>
      <c r="F101" s="2836"/>
      <c r="G101" s="2836"/>
      <c r="H101" s="2836"/>
      <c r="I101" s="2836"/>
      <c r="J101" s="2836"/>
      <c r="K101" s="2836"/>
      <c r="L101" s="2836"/>
      <c r="M101" s="2836"/>
      <c r="N101" s="2836"/>
      <c r="O101" s="2836"/>
      <c r="P101" s="2836"/>
      <c r="Q101" s="2836"/>
      <c r="R101" s="2836"/>
      <c r="S101" s="2837"/>
    </row>
    <row r="102" spans="2:19" s="903" customFormat="1" x14ac:dyDescent="0.2">
      <c r="B102" s="2835"/>
      <c r="C102" s="2836"/>
      <c r="D102" s="2836"/>
      <c r="E102" s="2836"/>
      <c r="F102" s="2836"/>
      <c r="G102" s="2836"/>
      <c r="H102" s="2836"/>
      <c r="I102" s="2836"/>
      <c r="J102" s="2836"/>
      <c r="K102" s="2836"/>
      <c r="L102" s="2836"/>
      <c r="M102" s="2836"/>
      <c r="N102" s="2836"/>
      <c r="O102" s="2836"/>
      <c r="P102" s="2836"/>
      <c r="Q102" s="2836"/>
      <c r="R102" s="2836"/>
      <c r="S102" s="2837"/>
    </row>
    <row r="103" spans="2:19" s="903" customFormat="1" x14ac:dyDescent="0.2">
      <c r="B103" s="2835"/>
      <c r="C103" s="2836"/>
      <c r="D103" s="2836"/>
      <c r="E103" s="2836"/>
      <c r="F103" s="2836"/>
      <c r="G103" s="2836"/>
      <c r="H103" s="2836"/>
      <c r="I103" s="2836"/>
      <c r="J103" s="2836"/>
      <c r="K103" s="2836"/>
      <c r="L103" s="2836"/>
      <c r="M103" s="2836"/>
      <c r="N103" s="2836"/>
      <c r="O103" s="2836"/>
      <c r="P103" s="2836"/>
      <c r="Q103" s="2836"/>
      <c r="R103" s="2836"/>
      <c r="S103" s="2837"/>
    </row>
    <row r="104" spans="2:19" s="903" customFormat="1" x14ac:dyDescent="0.2">
      <c r="B104" s="2835"/>
      <c r="C104" s="2836"/>
      <c r="D104" s="2836"/>
      <c r="E104" s="2836"/>
      <c r="F104" s="2836"/>
      <c r="G104" s="2836"/>
      <c r="H104" s="2836"/>
      <c r="I104" s="2836"/>
      <c r="J104" s="2836"/>
      <c r="K104" s="2836"/>
      <c r="L104" s="2836"/>
      <c r="M104" s="2836"/>
      <c r="N104" s="2836"/>
      <c r="O104" s="2836"/>
      <c r="P104" s="2836"/>
      <c r="Q104" s="2836"/>
      <c r="R104" s="2836"/>
      <c r="S104" s="2837"/>
    </row>
    <row r="105" spans="2:19" s="903" customFormat="1" ht="13.5" thickBot="1" x14ac:dyDescent="0.25">
      <c r="B105" s="2838"/>
      <c r="C105" s="2839"/>
      <c r="D105" s="2839"/>
      <c r="E105" s="2839"/>
      <c r="F105" s="2839"/>
      <c r="G105" s="2839"/>
      <c r="H105" s="2839"/>
      <c r="I105" s="2839"/>
      <c r="J105" s="2839"/>
      <c r="K105" s="2839"/>
      <c r="L105" s="2839"/>
      <c r="M105" s="2839"/>
      <c r="N105" s="2839"/>
      <c r="O105" s="2839"/>
      <c r="P105" s="2839"/>
      <c r="Q105" s="2839"/>
      <c r="R105" s="2839"/>
      <c r="S105" s="2840"/>
    </row>
    <row r="106" spans="2:19" s="903" customFormat="1" x14ac:dyDescent="0.2"/>
    <row r="107" spans="2:19" s="903" customFormat="1" x14ac:dyDescent="0.2"/>
    <row r="108" spans="2:19" s="903" customFormat="1" x14ac:dyDescent="0.2"/>
    <row r="109" spans="2:19" s="903" customFormat="1" x14ac:dyDescent="0.2"/>
    <row r="110" spans="2:19" s="903" customFormat="1" x14ac:dyDescent="0.2"/>
    <row r="111" spans="2:19" s="903" customFormat="1" x14ac:dyDescent="0.2"/>
    <row r="112" spans="2:19" s="903" customFormat="1" x14ac:dyDescent="0.2"/>
    <row r="113" s="903" customFormat="1" x14ac:dyDescent="0.2"/>
    <row r="114" s="903" customFormat="1" x14ac:dyDescent="0.2"/>
    <row r="115" s="903" customFormat="1" x14ac:dyDescent="0.2"/>
    <row r="116" s="903" customFormat="1" x14ac:dyDescent="0.2"/>
    <row r="117" s="903" customFormat="1" x14ac:dyDescent="0.2"/>
    <row r="118" s="903" customFormat="1" x14ac:dyDescent="0.2"/>
    <row r="119" s="903" customFormat="1" x14ac:dyDescent="0.2"/>
    <row r="120" s="903" customFormat="1" x14ac:dyDescent="0.2"/>
    <row r="121" s="903" customFormat="1" x14ac:dyDescent="0.2"/>
    <row r="122" s="903" customFormat="1" x14ac:dyDescent="0.2"/>
    <row r="123" s="903" customFormat="1" x14ac:dyDescent="0.2"/>
    <row r="124" s="903" customFormat="1" x14ac:dyDescent="0.2"/>
    <row r="125" s="903" customFormat="1" x14ac:dyDescent="0.2"/>
    <row r="126" s="903" customFormat="1" x14ac:dyDescent="0.2"/>
    <row r="127" s="903" customFormat="1" x14ac:dyDescent="0.2"/>
    <row r="128" s="903" customFormat="1" x14ac:dyDescent="0.2"/>
    <row r="129" s="903" customFormat="1" x14ac:dyDescent="0.2"/>
    <row r="130" s="903" customFormat="1" x14ac:dyDescent="0.2"/>
    <row r="131" s="903" customFormat="1" x14ac:dyDescent="0.2"/>
    <row r="132" s="903" customFormat="1" x14ac:dyDescent="0.2"/>
    <row r="133" s="903" customFormat="1" x14ac:dyDescent="0.2"/>
    <row r="134" s="903" customFormat="1" x14ac:dyDescent="0.2"/>
  </sheetData>
  <mergeCells count="75">
    <mergeCell ref="B95:C97"/>
    <mergeCell ref="D95:D97"/>
    <mergeCell ref="B99:S105"/>
    <mergeCell ref="B86:B94"/>
    <mergeCell ref="C86:C88"/>
    <mergeCell ref="D86:D88"/>
    <mergeCell ref="C89:C91"/>
    <mergeCell ref="D89:D91"/>
    <mergeCell ref="C92:C94"/>
    <mergeCell ref="D92:D94"/>
    <mergeCell ref="B74:B85"/>
    <mergeCell ref="C74:C76"/>
    <mergeCell ref="D74:D76"/>
    <mergeCell ref="C77:C79"/>
    <mergeCell ref="D77:D79"/>
    <mergeCell ref="C80:C82"/>
    <mergeCell ref="D80:D82"/>
    <mergeCell ref="C83:C85"/>
    <mergeCell ref="D83:D85"/>
    <mergeCell ref="B65:B73"/>
    <mergeCell ref="C65:C67"/>
    <mergeCell ref="D65:D67"/>
    <mergeCell ref="C68:C70"/>
    <mergeCell ref="D68:D70"/>
    <mergeCell ref="C71:C73"/>
    <mergeCell ref="D71:D73"/>
    <mergeCell ref="B53:B64"/>
    <mergeCell ref="C53:C55"/>
    <mergeCell ref="D53:D55"/>
    <mergeCell ref="C56:C58"/>
    <mergeCell ref="D56:D58"/>
    <mergeCell ref="C59:C61"/>
    <mergeCell ref="D59:D61"/>
    <mergeCell ref="C62:C64"/>
    <mergeCell ref="D62:D64"/>
    <mergeCell ref="B41:B52"/>
    <mergeCell ref="C41:C43"/>
    <mergeCell ref="D41:D43"/>
    <mergeCell ref="C44:C46"/>
    <mergeCell ref="D44:D46"/>
    <mergeCell ref="C47:C49"/>
    <mergeCell ref="D47:D49"/>
    <mergeCell ref="C50:C52"/>
    <mergeCell ref="D50:D52"/>
    <mergeCell ref="B29:B40"/>
    <mergeCell ref="C29:C31"/>
    <mergeCell ref="D29:D31"/>
    <mergeCell ref="C32:C34"/>
    <mergeCell ref="D32:D34"/>
    <mergeCell ref="C35:C37"/>
    <mergeCell ref="D35:D37"/>
    <mergeCell ref="C38:C40"/>
    <mergeCell ref="D38:D40"/>
    <mergeCell ref="B17:B28"/>
    <mergeCell ref="C17:C19"/>
    <mergeCell ref="D17:D19"/>
    <mergeCell ref="C20:C22"/>
    <mergeCell ref="D20:D22"/>
    <mergeCell ref="C23:C25"/>
    <mergeCell ref="D23:D25"/>
    <mergeCell ref="C26:C28"/>
    <mergeCell ref="D26:D28"/>
    <mergeCell ref="F12:G12"/>
    <mergeCell ref="B14:S14"/>
    <mergeCell ref="B15:B16"/>
    <mergeCell ref="C15:C16"/>
    <mergeCell ref="D15:D16"/>
    <mergeCell ref="E15:E16"/>
    <mergeCell ref="F15:S15"/>
    <mergeCell ref="F10:G10"/>
    <mergeCell ref="C2:Q4"/>
    <mergeCell ref="R2:S3"/>
    <mergeCell ref="R4:S4"/>
    <mergeCell ref="C6:S6"/>
    <mergeCell ref="C8:S8"/>
  </mergeCells>
  <conditionalFormatting sqref="F16:Q16">
    <cfRule type="cellIs" dxfId="19" priority="2" stopIfTrue="1" operator="equal">
      <formula>0</formula>
    </cfRule>
  </conditionalFormatting>
  <conditionalFormatting sqref="C10 F10 H10:I10">
    <cfRule type="cellIs" dxfId="18" priority="1" operator="notEqual">
      <formula>0</formula>
    </cfRule>
  </conditionalFormatting>
  <dataValidations count="1">
    <dataValidation allowBlank="1" showInputMessage="1" showErrorMessage="1" sqref="F10 H10:I10" xr:uid="{00000000-0002-0000-1400-000000000000}"/>
  </dataValidations>
  <printOptions horizontalCentered="1" verticalCentered="1"/>
  <pageMargins left="0.39370078740157483" right="0.39370078740157483" top="0.39370078740157483" bottom="0.39370078740157483" header="0.31496062992125984" footer="0.31496062992125984"/>
  <pageSetup scale="54"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6">
    <tabColor rgb="FFFF0000"/>
    <pageSetUpPr fitToPage="1"/>
  </sheetPr>
  <dimension ref="A1:AJ144"/>
  <sheetViews>
    <sheetView showGridLines="0" topLeftCell="A59" zoomScaleNormal="100" workbookViewId="0">
      <selection activeCell="B39" sqref="A39:XFD42"/>
    </sheetView>
  </sheetViews>
  <sheetFormatPr baseColWidth="10" defaultColWidth="11.42578125" defaultRowHeight="13.5" x14ac:dyDescent="0.25"/>
  <cols>
    <col min="1" max="1" width="2.140625" style="1013" customWidth="1"/>
    <col min="2" max="2" width="31" style="913" customWidth="1"/>
    <col min="3" max="3" width="15.7109375" style="913" customWidth="1"/>
    <col min="4" max="4" width="23.85546875" style="1046" customWidth="1"/>
    <col min="5" max="9" width="16.7109375" style="913" customWidth="1"/>
    <col min="10" max="31" width="11.42578125" style="1015"/>
    <col min="32" max="16384" width="11.42578125" style="1018"/>
  </cols>
  <sheetData>
    <row r="1" spans="1:36" s="1015" customFormat="1" ht="14.25" thickBot="1" x14ac:dyDescent="0.3">
      <c r="A1" s="1013"/>
      <c r="B1" s="1013"/>
      <c r="C1" s="1013"/>
      <c r="D1" s="1014"/>
      <c r="E1" s="1013"/>
      <c r="F1" s="1013"/>
      <c r="G1" s="1013"/>
      <c r="H1" s="1013"/>
      <c r="I1" s="1013"/>
    </row>
    <row r="2" spans="1:36" s="782" customFormat="1" ht="32.25" customHeight="1" x14ac:dyDescent="0.25">
      <c r="A2" s="903"/>
      <c r="B2" s="904"/>
      <c r="C2" s="2699" t="s">
        <v>1274</v>
      </c>
      <c r="D2" s="2700"/>
      <c r="E2" s="2700"/>
      <c r="F2" s="2700"/>
      <c r="G2" s="2700"/>
      <c r="H2" s="2708">
        <f>'POA-5'!N2</f>
        <v>0</v>
      </c>
      <c r="I2" s="2709"/>
      <c r="J2" s="1015"/>
      <c r="K2" s="1015"/>
      <c r="L2" s="1015"/>
      <c r="M2" s="1015"/>
      <c r="N2" s="1015"/>
      <c r="O2" s="1015"/>
      <c r="P2" s="1015"/>
      <c r="Q2" s="1015"/>
      <c r="R2" s="1015"/>
      <c r="S2" s="1015"/>
      <c r="T2" s="903"/>
      <c r="U2" s="903"/>
      <c r="V2" s="903"/>
      <c r="W2" s="903"/>
      <c r="X2" s="903"/>
      <c r="Y2" s="903"/>
      <c r="Z2" s="903"/>
      <c r="AA2" s="903"/>
      <c r="AB2" s="903"/>
      <c r="AC2" s="903"/>
      <c r="AD2" s="903"/>
      <c r="AE2" s="903"/>
      <c r="AF2" s="903"/>
      <c r="AG2" s="903"/>
      <c r="AH2" s="903"/>
      <c r="AI2" s="903"/>
      <c r="AJ2" s="903"/>
    </row>
    <row r="3" spans="1:36" s="782" customFormat="1" ht="32.25" customHeight="1" x14ac:dyDescent="0.25">
      <c r="A3" s="903"/>
      <c r="B3" s="798"/>
      <c r="C3" s="2702"/>
      <c r="D3" s="2703"/>
      <c r="E3" s="2703"/>
      <c r="F3" s="2703"/>
      <c r="G3" s="2703"/>
      <c r="H3" s="2710"/>
      <c r="I3" s="2711"/>
      <c r="J3" s="1015"/>
      <c r="K3" s="1015"/>
      <c r="L3" s="1015"/>
      <c r="M3" s="1015"/>
      <c r="N3" s="1015"/>
      <c r="O3" s="1015"/>
      <c r="P3" s="1015"/>
      <c r="Q3" s="1015"/>
      <c r="R3" s="1015"/>
      <c r="S3" s="1015"/>
      <c r="T3" s="903"/>
      <c r="U3" s="903"/>
      <c r="V3" s="903"/>
      <c r="W3" s="903"/>
      <c r="X3" s="903"/>
      <c r="Y3" s="903"/>
      <c r="Z3" s="903"/>
      <c r="AA3" s="903"/>
      <c r="AB3" s="903"/>
      <c r="AC3" s="903"/>
      <c r="AD3" s="903"/>
      <c r="AE3" s="903"/>
      <c r="AF3" s="903"/>
      <c r="AG3" s="903"/>
      <c r="AH3" s="903"/>
      <c r="AI3" s="903"/>
      <c r="AJ3" s="903"/>
    </row>
    <row r="4" spans="1:36" s="782" customFormat="1" ht="17.25" customHeight="1" x14ac:dyDescent="0.25">
      <c r="A4" s="903"/>
      <c r="B4" s="2680"/>
      <c r="C4" s="2702"/>
      <c r="D4" s="2703"/>
      <c r="E4" s="2703"/>
      <c r="F4" s="2703"/>
      <c r="G4" s="2703"/>
      <c r="H4" s="2682" t="str">
        <f>'POA-5'!N6</f>
        <v>Código: F-E-GIP-53</v>
      </c>
      <c r="I4" s="2683"/>
      <c r="J4" s="1015"/>
      <c r="K4" s="1015"/>
      <c r="L4" s="1015"/>
      <c r="M4" s="1015"/>
      <c r="N4" s="1015"/>
      <c r="O4" s="1015"/>
      <c r="P4" s="1015"/>
      <c r="Q4" s="1015"/>
      <c r="R4" s="1015"/>
      <c r="S4" s="1015"/>
      <c r="T4" s="903"/>
      <c r="U4" s="903"/>
      <c r="V4" s="903"/>
      <c r="W4" s="903"/>
      <c r="X4" s="903"/>
      <c r="Y4" s="903"/>
      <c r="Z4" s="903"/>
      <c r="AA4" s="903"/>
      <c r="AB4" s="903"/>
      <c r="AC4" s="903"/>
      <c r="AD4" s="903"/>
      <c r="AE4" s="903"/>
      <c r="AF4" s="903"/>
      <c r="AG4" s="903"/>
      <c r="AH4" s="903"/>
      <c r="AI4" s="903"/>
      <c r="AJ4" s="903"/>
    </row>
    <row r="5" spans="1:36" s="782" customFormat="1" ht="17.25" customHeight="1" x14ac:dyDescent="0.25">
      <c r="A5" s="903"/>
      <c r="B5" s="2680"/>
      <c r="C5" s="2702"/>
      <c r="D5" s="2703"/>
      <c r="E5" s="2703"/>
      <c r="F5" s="2703"/>
      <c r="G5" s="2703"/>
      <c r="H5" s="2682"/>
      <c r="I5" s="2683"/>
      <c r="J5" s="1015"/>
      <c r="K5" s="1015"/>
      <c r="L5" s="1015"/>
      <c r="M5" s="1015"/>
      <c r="N5" s="1015"/>
      <c r="O5" s="1015"/>
      <c r="P5" s="1015"/>
      <c r="Q5" s="1015"/>
      <c r="R5" s="1015"/>
      <c r="S5" s="1015"/>
      <c r="T5" s="903"/>
      <c r="U5" s="903"/>
      <c r="V5" s="903"/>
      <c r="W5" s="903"/>
      <c r="X5" s="903"/>
      <c r="Y5" s="903"/>
      <c r="Z5" s="903"/>
      <c r="AA5" s="903"/>
      <c r="AB5" s="903"/>
      <c r="AC5" s="903"/>
      <c r="AD5" s="903"/>
      <c r="AE5" s="903"/>
      <c r="AF5" s="903"/>
      <c r="AG5" s="903"/>
      <c r="AH5" s="903"/>
      <c r="AI5" s="903"/>
      <c r="AJ5" s="903"/>
    </row>
    <row r="6" spans="1:36" x14ac:dyDescent="0.25">
      <c r="B6" s="1016"/>
      <c r="C6" s="1017"/>
      <c r="D6" s="1017"/>
      <c r="E6" s="1017"/>
      <c r="F6" s="1017"/>
      <c r="G6" s="1017"/>
      <c r="H6" s="936"/>
      <c r="I6" s="937"/>
    </row>
    <row r="7" spans="1:36" x14ac:dyDescent="0.25">
      <c r="B7" s="1019" t="s">
        <v>250</v>
      </c>
      <c r="C7" s="2843">
        <f>+'POA-1'!E9</f>
        <v>0</v>
      </c>
      <c r="D7" s="2843"/>
      <c r="E7" s="2843"/>
      <c r="F7" s="2843"/>
      <c r="G7" s="2843"/>
      <c r="H7" s="2843"/>
      <c r="I7" s="2844"/>
    </row>
    <row r="8" spans="1:36" x14ac:dyDescent="0.25">
      <c r="B8" s="1020"/>
      <c r="C8" s="2841"/>
      <c r="D8" s="2841" t="str">
        <f>+'[7]POA-1'!E11</f>
        <v xml:space="preserve">Nombre del Proyecto </v>
      </c>
      <c r="E8" s="2841"/>
      <c r="F8" s="2841"/>
      <c r="G8" s="2841"/>
      <c r="H8" s="2841"/>
      <c r="I8" s="2842"/>
    </row>
    <row r="9" spans="1:36" ht="35.25" customHeight="1" x14ac:dyDescent="0.25">
      <c r="B9" s="1019" t="s">
        <v>1133</v>
      </c>
      <c r="C9" s="2571">
        <f>+Seguimiento!H5</f>
        <v>0</v>
      </c>
      <c r="D9" s="2571" t="e">
        <f>+'[7]POA-3'!#REF!</f>
        <v>#REF!</v>
      </c>
      <c r="E9" s="2571" t="e">
        <f>+'[7]POA-3'!#REF!</f>
        <v>#REF!</v>
      </c>
      <c r="F9" s="2571"/>
      <c r="G9" s="2571"/>
      <c r="H9" s="2571"/>
      <c r="I9" s="2572"/>
    </row>
    <row r="10" spans="1:36" x14ac:dyDescent="0.25">
      <c r="B10" s="1019"/>
      <c r="C10" s="2841"/>
      <c r="D10" s="2841" t="s">
        <v>300</v>
      </c>
      <c r="E10" s="2841"/>
      <c r="F10" s="2841"/>
      <c r="G10" s="2841"/>
      <c r="H10" s="2841"/>
      <c r="I10" s="2842"/>
    </row>
    <row r="11" spans="1:36" x14ac:dyDescent="0.25">
      <c r="B11" s="1019" t="s">
        <v>364</v>
      </c>
      <c r="C11" s="2845">
        <f>'EJEC-1I'!I11</f>
        <v>41090</v>
      </c>
      <c r="D11" s="2846"/>
      <c r="E11" s="799"/>
      <c r="F11" s="1021" t="s">
        <v>1171</v>
      </c>
      <c r="G11" s="2847" t="str">
        <f>'EJEC-1I'!P11</f>
        <v>De avance</v>
      </c>
      <c r="H11" s="2847"/>
      <c r="I11" s="1022"/>
    </row>
    <row r="12" spans="1:36" hidden="1" x14ac:dyDescent="0.25">
      <c r="B12" s="1023"/>
      <c r="C12" s="1018"/>
      <c r="D12" s="1018"/>
      <c r="E12" s="1018"/>
      <c r="F12" s="1018"/>
      <c r="G12" s="1018"/>
      <c r="H12" s="1018"/>
      <c r="I12" s="1024"/>
    </row>
    <row r="13" spans="1:36" ht="12.75" hidden="1" customHeight="1" x14ac:dyDescent="0.25">
      <c r="B13" s="989" t="s">
        <v>1272</v>
      </c>
      <c r="C13" s="2848">
        <f>'EJEC-3I'!C12</f>
        <v>0</v>
      </c>
      <c r="D13" s="2848"/>
      <c r="E13" s="1018"/>
      <c r="F13" s="802" t="s">
        <v>1273</v>
      </c>
      <c r="G13" s="2848">
        <f>'EJEC-3I'!F12</f>
        <v>0</v>
      </c>
      <c r="H13" s="2848"/>
      <c r="I13" s="1024"/>
    </row>
    <row r="14" spans="1:36" hidden="1" x14ac:dyDescent="0.25">
      <c r="B14" s="1023"/>
      <c r="C14" s="1018"/>
      <c r="D14" s="1018"/>
      <c r="E14" s="1018"/>
      <c r="F14" s="1018"/>
      <c r="G14" s="1018"/>
      <c r="H14" s="1018"/>
      <c r="I14" s="1024"/>
    </row>
    <row r="15" spans="1:36" x14ac:dyDescent="0.25">
      <c r="B15" s="1019"/>
      <c r="C15" s="2841"/>
      <c r="D15" s="2841"/>
      <c r="E15" s="2841"/>
      <c r="F15" s="2841"/>
      <c r="G15" s="2841"/>
      <c r="H15" s="2841"/>
      <c r="I15" s="2842"/>
    </row>
    <row r="16" spans="1:36" ht="17.25" customHeight="1" thickBot="1" x14ac:dyDescent="0.3">
      <c r="B16" s="2849" t="s">
        <v>1163</v>
      </c>
      <c r="C16" s="2850"/>
      <c r="D16" s="2850"/>
      <c r="E16" s="2850"/>
      <c r="F16" s="2850"/>
      <c r="G16" s="2850"/>
      <c r="H16" s="2850"/>
      <c r="I16" s="2851"/>
    </row>
    <row r="17" spans="2:9" ht="31.5" customHeight="1" x14ac:dyDescent="0.25">
      <c r="B17" s="2852" t="s">
        <v>259</v>
      </c>
      <c r="C17" s="2854" t="s">
        <v>58</v>
      </c>
      <c r="D17" s="2856" t="s">
        <v>260</v>
      </c>
      <c r="E17" s="2858" t="s">
        <v>377</v>
      </c>
      <c r="F17" s="2859"/>
      <c r="G17" s="2859"/>
      <c r="H17" s="2859"/>
      <c r="I17" s="2860"/>
    </row>
    <row r="18" spans="2:9" ht="28.5" customHeight="1" thickBot="1" x14ac:dyDescent="0.3">
      <c r="B18" s="2853"/>
      <c r="C18" s="2855"/>
      <c r="D18" s="2857"/>
      <c r="E18" s="1025">
        <f>FINANC!F30</f>
        <v>0</v>
      </c>
      <c r="F18" s="1025" t="str">
        <f>FINANC!H30</f>
        <v>PGN / APN</v>
      </c>
      <c r="G18" s="1025" t="str">
        <f>FINANC!J30</f>
        <v>Recursos Propios</v>
      </c>
      <c r="H18" s="1025" t="str">
        <f>FINANC!P30</f>
        <v>Otros</v>
      </c>
      <c r="I18" s="1026" t="s">
        <v>64</v>
      </c>
    </row>
    <row r="19" spans="2:9" x14ac:dyDescent="0.25">
      <c r="B19" s="2861" t="str">
        <f>Proyecto!C50</f>
        <v>Plantación de Material Vegetal en sistema tradicional</v>
      </c>
      <c r="C19" s="2864">
        <f>'POA-1'!I31</f>
        <v>0</v>
      </c>
      <c r="D19" s="1027" t="s">
        <v>361</v>
      </c>
      <c r="E19" s="1028" t="e">
        <f>'POA-3'!H18</f>
        <v>#REF!</v>
      </c>
      <c r="F19" s="1028" t="e">
        <f>'POA-3'!I18</f>
        <v>#REF!</v>
      </c>
      <c r="G19" s="1028" t="e">
        <f>'POA-3'!J18</f>
        <v>#REF!</v>
      </c>
      <c r="H19" s="1028" t="e">
        <f>'POA-3'!K18</f>
        <v>#REF!</v>
      </c>
      <c r="I19" s="1029" t="e">
        <f>SUM(E19:H19)</f>
        <v>#REF!</v>
      </c>
    </row>
    <row r="20" spans="2:9" x14ac:dyDescent="0.25">
      <c r="B20" s="2862"/>
      <c r="C20" s="2865"/>
      <c r="D20" s="1030" t="s">
        <v>362</v>
      </c>
      <c r="E20" s="1031">
        <f>+'EJEC-3I'!R18*FINANC!$G$49</f>
        <v>0</v>
      </c>
      <c r="F20" s="1031">
        <f>+'EJEC-3I'!R18*FINANC!$I$49</f>
        <v>0</v>
      </c>
      <c r="G20" s="1031">
        <f>+'EJEC-3I'!R18*FINANC!$K$49</f>
        <v>0</v>
      </c>
      <c r="H20" s="1031">
        <f>+'EJEC-3I'!R18*FINANC!$Q$49</f>
        <v>0</v>
      </c>
      <c r="I20" s="1032">
        <f t="shared" ref="I20:I83" si="0">SUM(E20:H20)</f>
        <v>0</v>
      </c>
    </row>
    <row r="21" spans="2:9" ht="14.25" thickBot="1" x14ac:dyDescent="0.3">
      <c r="B21" s="2862"/>
      <c r="C21" s="2866"/>
      <c r="D21" s="1030" t="s">
        <v>1161</v>
      </c>
      <c r="E21" s="1031">
        <f>+'EJEC-3I'!R19*FINANC!$G$49</f>
        <v>0</v>
      </c>
      <c r="F21" s="1031">
        <f>+'EJEC-3I'!R19*FINANC!$I$49</f>
        <v>0</v>
      </c>
      <c r="G21" s="1031">
        <f>+'EJEC-3I'!R19*FINANC!$K$49</f>
        <v>0</v>
      </c>
      <c r="H21" s="1031">
        <f>+'EJEC-3I'!R19*FINANC!$Q$49</f>
        <v>0</v>
      </c>
      <c r="I21" s="1032">
        <f t="shared" si="0"/>
        <v>0</v>
      </c>
    </row>
    <row r="22" spans="2:9" x14ac:dyDescent="0.25">
      <c r="B22" s="2862"/>
      <c r="C22" s="2867">
        <f>'POA-1'!I32</f>
        <v>0</v>
      </c>
      <c r="D22" s="1027" t="s">
        <v>361</v>
      </c>
      <c r="E22" s="1028" t="e">
        <f>'POA-3'!H19</f>
        <v>#REF!</v>
      </c>
      <c r="F22" s="1028" t="e">
        <f>'POA-3'!I19</f>
        <v>#REF!</v>
      </c>
      <c r="G22" s="1028" t="e">
        <f>'POA-3'!J19</f>
        <v>#REF!</v>
      </c>
      <c r="H22" s="1028" t="e">
        <f>'POA-3'!K19</f>
        <v>#REF!</v>
      </c>
      <c r="I22" s="1029" t="e">
        <f t="shared" si="0"/>
        <v>#REF!</v>
      </c>
    </row>
    <row r="23" spans="2:9" x14ac:dyDescent="0.25">
      <c r="B23" s="2862"/>
      <c r="C23" s="2865"/>
      <c r="D23" s="1030" t="s">
        <v>362</v>
      </c>
      <c r="E23" s="1031">
        <f>+'EJEC-3I'!R21*FINANC!$G$49</f>
        <v>0</v>
      </c>
      <c r="F23" s="1031">
        <f>+'EJEC-3I'!R21*FINANC!$I$49</f>
        <v>0</v>
      </c>
      <c r="G23" s="1031">
        <f>+'EJEC-3I'!R21*FINANC!$K$49</f>
        <v>0</v>
      </c>
      <c r="H23" s="1031">
        <f>+'EJEC-3I'!R21*FINANC!$Q$49</f>
        <v>0</v>
      </c>
      <c r="I23" s="1032">
        <f t="shared" si="0"/>
        <v>0</v>
      </c>
    </row>
    <row r="24" spans="2:9" ht="14.25" thickBot="1" x14ac:dyDescent="0.3">
      <c r="B24" s="2862"/>
      <c r="C24" s="2866"/>
      <c r="D24" s="1030" t="s">
        <v>1161</v>
      </c>
      <c r="E24" s="1031">
        <f>+'EJEC-3I'!R22*FINANC!$G$49</f>
        <v>0</v>
      </c>
      <c r="F24" s="1031">
        <f>+'EJEC-3I'!R22*FINANC!$I$49</f>
        <v>0</v>
      </c>
      <c r="G24" s="1031">
        <f>+'EJEC-3I'!R22*FINANC!$K$49</f>
        <v>0</v>
      </c>
      <c r="H24" s="1031">
        <f>+'EJEC-3I'!R22*FINANC!$Q$49</f>
        <v>0</v>
      </c>
      <c r="I24" s="1032">
        <f t="shared" si="0"/>
        <v>0</v>
      </c>
    </row>
    <row r="25" spans="2:9" x14ac:dyDescent="0.25">
      <c r="B25" s="2862"/>
      <c r="C25" s="2867">
        <f>'POA-1'!I33</f>
        <v>0</v>
      </c>
      <c r="D25" s="1027" t="s">
        <v>361</v>
      </c>
      <c r="E25" s="1028">
        <f>'POA-3'!H20</f>
        <v>0</v>
      </c>
      <c r="F25" s="1028">
        <f>'POA-3'!I20</f>
        <v>0</v>
      </c>
      <c r="G25" s="1028">
        <f>'POA-3'!J20</f>
        <v>0</v>
      </c>
      <c r="H25" s="1028">
        <f>'POA-3'!K20</f>
        <v>0</v>
      </c>
      <c r="I25" s="1029">
        <f t="shared" si="0"/>
        <v>0</v>
      </c>
    </row>
    <row r="26" spans="2:9" x14ac:dyDescent="0.25">
      <c r="B26" s="2862"/>
      <c r="C26" s="2865"/>
      <c r="D26" s="1030" t="s">
        <v>362</v>
      </c>
      <c r="E26" s="1031">
        <f>+'EJEC-3I'!R24*FINANC!$G$49</f>
        <v>0</v>
      </c>
      <c r="F26" s="1031">
        <f>+'EJEC-3I'!R24*FINANC!$I$49</f>
        <v>0</v>
      </c>
      <c r="G26" s="1031">
        <f>+'EJEC-3I'!R24*FINANC!$K$49</f>
        <v>0</v>
      </c>
      <c r="H26" s="1031">
        <f>+'EJEC-3I'!R24*FINANC!$Q$49</f>
        <v>0</v>
      </c>
      <c r="I26" s="1032">
        <f t="shared" si="0"/>
        <v>0</v>
      </c>
    </row>
    <row r="27" spans="2:9" ht="14.25" thickBot="1" x14ac:dyDescent="0.3">
      <c r="B27" s="2862"/>
      <c r="C27" s="2866"/>
      <c r="D27" s="1030" t="s">
        <v>1161</v>
      </c>
      <c r="E27" s="1031">
        <f>+'EJEC-3I'!R25*FINANC!$G$49</f>
        <v>0</v>
      </c>
      <c r="F27" s="1031">
        <f>+'EJEC-3I'!R25*FINANC!$I$49</f>
        <v>0</v>
      </c>
      <c r="G27" s="1031">
        <f>+'EJEC-3I'!R25*FINANC!$K$49</f>
        <v>0</v>
      </c>
      <c r="H27" s="1031">
        <f>+'EJEC-3I'!R25*FINANC!$Q$49</f>
        <v>0</v>
      </c>
      <c r="I27" s="1032">
        <f t="shared" si="0"/>
        <v>0</v>
      </c>
    </row>
    <row r="28" spans="2:9" x14ac:dyDescent="0.25">
      <c r="B28" s="2862"/>
      <c r="C28" s="2867">
        <f>'POA-1'!I34</f>
        <v>0</v>
      </c>
      <c r="D28" s="1027" t="s">
        <v>361</v>
      </c>
      <c r="E28" s="1028" t="e">
        <f>'POA-3'!H21</f>
        <v>#REF!</v>
      </c>
      <c r="F28" s="1028" t="e">
        <f>'POA-3'!I21</f>
        <v>#REF!</v>
      </c>
      <c r="G28" s="1028" t="e">
        <f>'POA-3'!J21</f>
        <v>#REF!</v>
      </c>
      <c r="H28" s="1028" t="e">
        <f>'POA-3'!K21</f>
        <v>#REF!</v>
      </c>
      <c r="I28" s="1029" t="e">
        <f t="shared" si="0"/>
        <v>#REF!</v>
      </c>
    </row>
    <row r="29" spans="2:9" x14ac:dyDescent="0.25">
      <c r="B29" s="2862"/>
      <c r="C29" s="2865"/>
      <c r="D29" s="1030" t="s">
        <v>362</v>
      </c>
      <c r="E29" s="1031">
        <f>+'EJEC-3I'!R27*FINANC!$G$49</f>
        <v>0</v>
      </c>
      <c r="F29" s="1031">
        <f>+'EJEC-3I'!R27*FINANC!$I$49</f>
        <v>0</v>
      </c>
      <c r="G29" s="1031">
        <f>+'EJEC-3I'!R27*FINANC!$K$49</f>
        <v>0</v>
      </c>
      <c r="H29" s="1031">
        <f>+'EJEC-3I'!R27*FINANC!$Q$49</f>
        <v>0</v>
      </c>
      <c r="I29" s="1032">
        <f t="shared" si="0"/>
        <v>0</v>
      </c>
    </row>
    <row r="30" spans="2:9" ht="14.25" thickBot="1" x14ac:dyDescent="0.3">
      <c r="B30" s="2863"/>
      <c r="C30" s="2868"/>
      <c r="D30" s="1030" t="s">
        <v>1161</v>
      </c>
      <c r="E30" s="1031">
        <f>+'EJEC-3I'!R28*FINANC!$G$49</f>
        <v>0</v>
      </c>
      <c r="F30" s="1031">
        <f>+'EJEC-3I'!R28*FINANC!$I$49</f>
        <v>0</v>
      </c>
      <c r="G30" s="1031">
        <f>+'EJEC-3I'!R28*FINANC!$K$49</f>
        <v>0</v>
      </c>
      <c r="H30" s="1031">
        <f>+'EJEC-3I'!R28*FINANC!$Q$49</f>
        <v>0</v>
      </c>
      <c r="I30" s="1032">
        <f t="shared" si="0"/>
        <v>0</v>
      </c>
    </row>
    <row r="31" spans="2:9" x14ac:dyDescent="0.25">
      <c r="B31" s="2861" t="str">
        <f>Proyecto!C51</f>
        <v>Plantación de Material Vegetal al azar o por núcleos</v>
      </c>
      <c r="C31" s="2864">
        <f>'POA-1'!I35</f>
        <v>0</v>
      </c>
      <c r="D31" s="1027" t="s">
        <v>361</v>
      </c>
      <c r="E31" s="1028" t="e">
        <f>'POA-3'!H22</f>
        <v>#REF!</v>
      </c>
      <c r="F31" s="1028" t="e">
        <f>'POA-3'!I22</f>
        <v>#REF!</v>
      </c>
      <c r="G31" s="1028" t="e">
        <f>'POA-3'!J22</f>
        <v>#REF!</v>
      </c>
      <c r="H31" s="1028" t="e">
        <f>'POA-3'!K22</f>
        <v>#REF!</v>
      </c>
      <c r="I31" s="1029" t="e">
        <f t="shared" si="0"/>
        <v>#REF!</v>
      </c>
    </row>
    <row r="32" spans="2:9" x14ac:dyDescent="0.25">
      <c r="B32" s="2862"/>
      <c r="C32" s="2865"/>
      <c r="D32" s="1030" t="s">
        <v>362</v>
      </c>
      <c r="E32" s="1031">
        <f>+'EJEC-3I'!R30*FINANC!$G$49</f>
        <v>0</v>
      </c>
      <c r="F32" s="1031">
        <f>+'EJEC-3I'!R30*FINANC!$I$49</f>
        <v>0</v>
      </c>
      <c r="G32" s="1031">
        <f>+'EJEC-3I'!R30*FINANC!$K$49</f>
        <v>0</v>
      </c>
      <c r="H32" s="1031">
        <f>+'EJEC-3I'!R30*FINANC!$Q$49</f>
        <v>0</v>
      </c>
      <c r="I32" s="1032">
        <f t="shared" si="0"/>
        <v>0</v>
      </c>
    </row>
    <row r="33" spans="2:9" ht="14.25" thickBot="1" x14ac:dyDescent="0.3">
      <c r="B33" s="2862"/>
      <c r="C33" s="2866"/>
      <c r="D33" s="1030" t="s">
        <v>1161</v>
      </c>
      <c r="E33" s="1031">
        <f>+'EJEC-3I'!R31*FINANC!$G$49</f>
        <v>0</v>
      </c>
      <c r="F33" s="1031">
        <f>+'EJEC-3I'!R31*FINANC!$I$49</f>
        <v>0</v>
      </c>
      <c r="G33" s="1031">
        <f>+'EJEC-3I'!R31*FINANC!$K$49</f>
        <v>0</v>
      </c>
      <c r="H33" s="1031">
        <f>+'EJEC-3I'!R31*FINANC!$Q$49</f>
        <v>0</v>
      </c>
      <c r="I33" s="1032">
        <f t="shared" si="0"/>
        <v>0</v>
      </c>
    </row>
    <row r="34" spans="2:9" x14ac:dyDescent="0.25">
      <c r="B34" s="2862"/>
      <c r="C34" s="2867">
        <f>'POA-1'!I36</f>
        <v>0</v>
      </c>
      <c r="D34" s="1027" t="s">
        <v>361</v>
      </c>
      <c r="E34" s="1028" t="e">
        <f>'POA-3'!H23</f>
        <v>#REF!</v>
      </c>
      <c r="F34" s="1028" t="e">
        <f>'POA-3'!I23</f>
        <v>#REF!</v>
      </c>
      <c r="G34" s="1028" t="e">
        <f>'POA-3'!J23</f>
        <v>#REF!</v>
      </c>
      <c r="H34" s="1028" t="e">
        <f>'POA-3'!K23</f>
        <v>#REF!</v>
      </c>
      <c r="I34" s="1029" t="e">
        <f t="shared" si="0"/>
        <v>#REF!</v>
      </c>
    </row>
    <row r="35" spans="2:9" x14ac:dyDescent="0.25">
      <c r="B35" s="2862"/>
      <c r="C35" s="2865"/>
      <c r="D35" s="1030" t="s">
        <v>362</v>
      </c>
      <c r="E35" s="1031">
        <f>+'EJEC-3I'!R33*FINANC!$G$49</f>
        <v>0</v>
      </c>
      <c r="F35" s="1031">
        <f>+'EJEC-3I'!R33*FINANC!$I$49</f>
        <v>0</v>
      </c>
      <c r="G35" s="1031">
        <f>+'EJEC-3I'!R33*FINANC!$K$49</f>
        <v>0</v>
      </c>
      <c r="H35" s="1031">
        <f>+'EJEC-3I'!R33*FINANC!$Q$49</f>
        <v>0</v>
      </c>
      <c r="I35" s="1032">
        <f t="shared" si="0"/>
        <v>0</v>
      </c>
    </row>
    <row r="36" spans="2:9" ht="14.25" thickBot="1" x14ac:dyDescent="0.3">
      <c r="B36" s="2862"/>
      <c r="C36" s="2866"/>
      <c r="D36" s="1030" t="s">
        <v>1161</v>
      </c>
      <c r="E36" s="1031">
        <f>+'EJEC-3I'!R34*FINANC!$G$49</f>
        <v>0</v>
      </c>
      <c r="F36" s="1031">
        <f>+'EJEC-3I'!R34*FINANC!$I$49</f>
        <v>0</v>
      </c>
      <c r="G36" s="1031">
        <f>+'EJEC-3I'!R34*FINANC!$K$49</f>
        <v>0</v>
      </c>
      <c r="H36" s="1031">
        <f>+'EJEC-3I'!R34*FINANC!$Q$49</f>
        <v>0</v>
      </c>
      <c r="I36" s="1032">
        <f t="shared" si="0"/>
        <v>0</v>
      </c>
    </row>
    <row r="37" spans="2:9" x14ac:dyDescent="0.25">
      <c r="B37" s="2862"/>
      <c r="C37" s="2867">
        <f>'POA-1'!I37</f>
        <v>0</v>
      </c>
      <c r="D37" s="1027" t="s">
        <v>361</v>
      </c>
      <c r="E37" s="1028">
        <f>'POA-3'!H24</f>
        <v>0</v>
      </c>
      <c r="F37" s="1028">
        <f>'POA-3'!I24</f>
        <v>0</v>
      </c>
      <c r="G37" s="1028">
        <f>'POA-3'!J24</f>
        <v>0</v>
      </c>
      <c r="H37" s="1028">
        <f>'POA-3'!K24</f>
        <v>0</v>
      </c>
      <c r="I37" s="1029">
        <f t="shared" si="0"/>
        <v>0</v>
      </c>
    </row>
    <row r="38" spans="2:9" x14ac:dyDescent="0.25">
      <c r="B38" s="2862"/>
      <c r="C38" s="2865"/>
      <c r="D38" s="1030" t="s">
        <v>362</v>
      </c>
      <c r="E38" s="1031">
        <f>+'EJEC-3I'!R36*FINANC!$G$49</f>
        <v>0</v>
      </c>
      <c r="F38" s="1031">
        <f>+'EJEC-3I'!R36*FINANC!$I$49</f>
        <v>0</v>
      </c>
      <c r="G38" s="1031">
        <f>+'EJEC-3I'!R36*FINANC!$K$49</f>
        <v>0</v>
      </c>
      <c r="H38" s="1031">
        <f>+'EJEC-3I'!R36*FINANC!$Q$49</f>
        <v>0</v>
      </c>
      <c r="I38" s="1032">
        <f t="shared" si="0"/>
        <v>0</v>
      </c>
    </row>
    <row r="39" spans="2:9" ht="14.25" thickBot="1" x14ac:dyDescent="0.3">
      <c r="B39" s="2862"/>
      <c r="C39" s="2866"/>
      <c r="D39" s="1030" t="s">
        <v>1161</v>
      </c>
      <c r="E39" s="1031">
        <f>+'EJEC-3I'!R37*FINANC!$G$49</f>
        <v>0</v>
      </c>
      <c r="F39" s="1031">
        <f>+'EJEC-3I'!R37*FINANC!$I$49</f>
        <v>0</v>
      </c>
      <c r="G39" s="1031">
        <f>+'EJEC-3I'!R37*FINANC!$K$49</f>
        <v>0</v>
      </c>
      <c r="H39" s="1031">
        <f>+'EJEC-3I'!R37*FINANC!$Q$49</f>
        <v>0</v>
      </c>
      <c r="I39" s="1032">
        <f t="shared" si="0"/>
        <v>0</v>
      </c>
    </row>
    <row r="40" spans="2:9" x14ac:dyDescent="0.25">
      <c r="B40" s="2862"/>
      <c r="C40" s="2867">
        <f>'POA-1'!I38</f>
        <v>0</v>
      </c>
      <c r="D40" s="1027" t="s">
        <v>361</v>
      </c>
      <c r="E40" s="1028" t="e">
        <f>'POA-3'!H25</f>
        <v>#REF!</v>
      </c>
      <c r="F40" s="1028" t="e">
        <f>'POA-3'!I25</f>
        <v>#REF!</v>
      </c>
      <c r="G40" s="1028" t="e">
        <f>'POA-3'!J25</f>
        <v>#REF!</v>
      </c>
      <c r="H40" s="1028" t="e">
        <f>'POA-3'!K25</f>
        <v>#REF!</v>
      </c>
      <c r="I40" s="1029" t="e">
        <f t="shared" si="0"/>
        <v>#REF!</v>
      </c>
    </row>
    <row r="41" spans="2:9" x14ac:dyDescent="0.25">
      <c r="B41" s="2862"/>
      <c r="C41" s="2865"/>
      <c r="D41" s="1030" t="s">
        <v>362</v>
      </c>
      <c r="E41" s="1031">
        <f>+'EJEC-3I'!R39*FINANC!$G$49</f>
        <v>0</v>
      </c>
      <c r="F41" s="1031">
        <f>+'EJEC-3I'!R39*FINANC!$I$49</f>
        <v>0</v>
      </c>
      <c r="G41" s="1031">
        <f>+'EJEC-3I'!R39*FINANC!$K$49</f>
        <v>0</v>
      </c>
      <c r="H41" s="1031">
        <f>+'EJEC-3I'!R39*FINANC!$Q$49</f>
        <v>0</v>
      </c>
      <c r="I41" s="1032">
        <f t="shared" si="0"/>
        <v>0</v>
      </c>
    </row>
    <row r="42" spans="2:9" ht="14.25" thickBot="1" x14ac:dyDescent="0.3">
      <c r="B42" s="2863"/>
      <c r="C42" s="2868"/>
      <c r="D42" s="1030" t="s">
        <v>1161</v>
      </c>
      <c r="E42" s="1031">
        <f>+'EJEC-3I'!R40*FINANC!$G$49</f>
        <v>0</v>
      </c>
      <c r="F42" s="1031">
        <f>+'EJEC-3I'!R40*FINANC!$I$49</f>
        <v>0</v>
      </c>
      <c r="G42" s="1031">
        <f>+'EJEC-3I'!R40*FINANC!$K$49</f>
        <v>0</v>
      </c>
      <c r="H42" s="1031">
        <f>+'EJEC-3I'!R40*FINANC!$Q$49</f>
        <v>0</v>
      </c>
      <c r="I42" s="1032">
        <f t="shared" si="0"/>
        <v>0</v>
      </c>
    </row>
    <row r="43" spans="2:9" x14ac:dyDescent="0.25">
      <c r="B43" s="2862">
        <f>Proyecto!C52</f>
        <v>0</v>
      </c>
      <c r="C43" s="2865">
        <f>'POA-1'!I39</f>
        <v>0</v>
      </c>
      <c r="D43" s="1027" t="s">
        <v>361</v>
      </c>
      <c r="E43" s="1028" t="e">
        <f>'POA-3'!H26</f>
        <v>#REF!</v>
      </c>
      <c r="F43" s="1028" t="e">
        <f>'POA-3'!I26</f>
        <v>#REF!</v>
      </c>
      <c r="G43" s="1028" t="e">
        <f>'POA-3'!J26</f>
        <v>#REF!</v>
      </c>
      <c r="H43" s="1028" t="e">
        <f>'POA-3'!K26</f>
        <v>#REF!</v>
      </c>
      <c r="I43" s="1029" t="e">
        <f t="shared" si="0"/>
        <v>#REF!</v>
      </c>
    </row>
    <row r="44" spans="2:9" x14ac:dyDescent="0.25">
      <c r="B44" s="2862"/>
      <c r="C44" s="2865"/>
      <c r="D44" s="1030" t="s">
        <v>362</v>
      </c>
      <c r="E44" s="1031">
        <f>+'EJEC-3I'!R42*FINANC!$G$49</f>
        <v>0</v>
      </c>
      <c r="F44" s="1031">
        <f>+'EJEC-3I'!R42*FINANC!$I$49</f>
        <v>0</v>
      </c>
      <c r="G44" s="1031">
        <f>+'EJEC-3I'!R42*FINANC!$K$49</f>
        <v>0</v>
      </c>
      <c r="H44" s="1031">
        <f>+'EJEC-3I'!R42*FINANC!$Q$49</f>
        <v>0</v>
      </c>
      <c r="I44" s="1032">
        <f t="shared" si="0"/>
        <v>0</v>
      </c>
    </row>
    <row r="45" spans="2:9" ht="14.25" thickBot="1" x14ac:dyDescent="0.3">
      <c r="B45" s="2862"/>
      <c r="C45" s="2866"/>
      <c r="D45" s="1030" t="s">
        <v>1161</v>
      </c>
      <c r="E45" s="1031">
        <f>+'EJEC-3I'!R43*FINANC!$G$49</f>
        <v>0</v>
      </c>
      <c r="F45" s="1031">
        <f>+'EJEC-3I'!R43*FINANC!$I$49</f>
        <v>0</v>
      </c>
      <c r="G45" s="1031">
        <f>+'EJEC-3I'!R43*FINANC!$K$49</f>
        <v>0</v>
      </c>
      <c r="H45" s="1031">
        <f>+'EJEC-3I'!R43*FINANC!$Q$49</f>
        <v>0</v>
      </c>
      <c r="I45" s="1032">
        <f t="shared" si="0"/>
        <v>0</v>
      </c>
    </row>
    <row r="46" spans="2:9" x14ac:dyDescent="0.25">
      <c r="B46" s="2862"/>
      <c r="C46" s="2867">
        <f>'POA-1'!I40</f>
        <v>0</v>
      </c>
      <c r="D46" s="1027" t="s">
        <v>361</v>
      </c>
      <c r="E46" s="1028" t="e">
        <f>'POA-3'!H27</f>
        <v>#REF!</v>
      </c>
      <c r="F46" s="1028" t="e">
        <f>'POA-3'!I27</f>
        <v>#REF!</v>
      </c>
      <c r="G46" s="1028" t="e">
        <f>'POA-3'!J27</f>
        <v>#REF!</v>
      </c>
      <c r="H46" s="1028" t="e">
        <f>'POA-3'!K27</f>
        <v>#REF!</v>
      </c>
      <c r="I46" s="1029" t="e">
        <f t="shared" si="0"/>
        <v>#REF!</v>
      </c>
    </row>
    <row r="47" spans="2:9" x14ac:dyDescent="0.25">
      <c r="B47" s="2862"/>
      <c r="C47" s="2865"/>
      <c r="D47" s="1030" t="s">
        <v>362</v>
      </c>
      <c r="E47" s="1031">
        <f>+'EJEC-3I'!R45*FINANC!$G$49</f>
        <v>0</v>
      </c>
      <c r="F47" s="1031">
        <f>+'EJEC-3I'!R45*FINANC!$I$49</f>
        <v>0</v>
      </c>
      <c r="G47" s="1031">
        <f>+'EJEC-3I'!R45*FINANC!$K$49</f>
        <v>0</v>
      </c>
      <c r="H47" s="1031">
        <f>+'EJEC-3I'!R45*FINANC!$Q$49</f>
        <v>0</v>
      </c>
      <c r="I47" s="1032">
        <f t="shared" si="0"/>
        <v>0</v>
      </c>
    </row>
    <row r="48" spans="2:9" ht="14.25" thickBot="1" x14ac:dyDescent="0.3">
      <c r="B48" s="2862"/>
      <c r="C48" s="2866"/>
      <c r="D48" s="1030" t="s">
        <v>1161</v>
      </c>
      <c r="E48" s="1031">
        <f>+'EJEC-3I'!R46*FINANC!$G$49</f>
        <v>0</v>
      </c>
      <c r="F48" s="1031">
        <f>+'EJEC-3I'!R46*FINANC!$I$49</f>
        <v>0</v>
      </c>
      <c r="G48" s="1031">
        <f>+'EJEC-3I'!R46*FINANC!$K$49</f>
        <v>0</v>
      </c>
      <c r="H48" s="1031">
        <f>+'EJEC-3I'!R46*FINANC!$Q$49</f>
        <v>0</v>
      </c>
      <c r="I48" s="1032">
        <f t="shared" si="0"/>
        <v>0</v>
      </c>
    </row>
    <row r="49" spans="2:9" x14ac:dyDescent="0.25">
      <c r="B49" s="2862"/>
      <c r="C49" s="2867">
        <f>'POA-1'!I41</f>
        <v>0</v>
      </c>
      <c r="D49" s="1027" t="s">
        <v>361</v>
      </c>
      <c r="E49" s="1028">
        <f>'POA-3'!H28</f>
        <v>0</v>
      </c>
      <c r="F49" s="1028">
        <f>'POA-3'!I28</f>
        <v>0</v>
      </c>
      <c r="G49" s="1028">
        <f>'POA-3'!J28</f>
        <v>0</v>
      </c>
      <c r="H49" s="1028">
        <f>'POA-3'!K28</f>
        <v>0</v>
      </c>
      <c r="I49" s="1029">
        <f t="shared" si="0"/>
        <v>0</v>
      </c>
    </row>
    <row r="50" spans="2:9" x14ac:dyDescent="0.25">
      <c r="B50" s="2862"/>
      <c r="C50" s="2865"/>
      <c r="D50" s="1030" t="s">
        <v>362</v>
      </c>
      <c r="E50" s="1031">
        <f>+'EJEC-3I'!R48*FINANC!$G$49</f>
        <v>0</v>
      </c>
      <c r="F50" s="1031">
        <f>+'EJEC-3I'!R48*FINANC!$I$49</f>
        <v>0</v>
      </c>
      <c r="G50" s="1031">
        <f>+'EJEC-3I'!R48*FINANC!$K$49</f>
        <v>0</v>
      </c>
      <c r="H50" s="1031">
        <f>+'EJEC-3I'!R48*FINANC!$Q$49</f>
        <v>0</v>
      </c>
      <c r="I50" s="1032">
        <f t="shared" si="0"/>
        <v>0</v>
      </c>
    </row>
    <row r="51" spans="2:9" ht="14.25" thickBot="1" x14ac:dyDescent="0.3">
      <c r="B51" s="2862"/>
      <c r="C51" s="2866"/>
      <c r="D51" s="1030" t="s">
        <v>1161</v>
      </c>
      <c r="E51" s="1031">
        <f>+'EJEC-3I'!R49*FINANC!$G$49</f>
        <v>0</v>
      </c>
      <c r="F51" s="1031">
        <f>+'EJEC-3I'!R49*FINANC!$I$49</f>
        <v>0</v>
      </c>
      <c r="G51" s="1031">
        <f>+'EJEC-3I'!R49*FINANC!$K$49</f>
        <v>0</v>
      </c>
      <c r="H51" s="1031">
        <f>+'EJEC-3I'!R49*FINANC!$Q$49</f>
        <v>0</v>
      </c>
      <c r="I51" s="1032">
        <f t="shared" si="0"/>
        <v>0</v>
      </c>
    </row>
    <row r="52" spans="2:9" x14ac:dyDescent="0.25">
      <c r="B52" s="2862"/>
      <c r="C52" s="2867">
        <f>'POA-1'!I42</f>
        <v>0</v>
      </c>
      <c r="D52" s="1027" t="s">
        <v>361</v>
      </c>
      <c r="E52" s="1028" t="e">
        <f>'POA-3'!H29</f>
        <v>#REF!</v>
      </c>
      <c r="F52" s="1028" t="e">
        <f>'POA-3'!I29</f>
        <v>#REF!</v>
      </c>
      <c r="G52" s="1028" t="e">
        <f>'POA-3'!J29</f>
        <v>#REF!</v>
      </c>
      <c r="H52" s="1028" t="e">
        <f>'POA-3'!K29</f>
        <v>#REF!</v>
      </c>
      <c r="I52" s="1029" t="e">
        <f t="shared" si="0"/>
        <v>#REF!</v>
      </c>
    </row>
    <row r="53" spans="2:9" x14ac:dyDescent="0.25">
      <c r="B53" s="2862"/>
      <c r="C53" s="2865"/>
      <c r="D53" s="1030" t="s">
        <v>362</v>
      </c>
      <c r="E53" s="1031">
        <f>+'EJEC-3I'!R51*FINANC!$G$49</f>
        <v>0</v>
      </c>
      <c r="F53" s="1031">
        <f>+'EJEC-3I'!R51*FINANC!$I$49</f>
        <v>0</v>
      </c>
      <c r="G53" s="1031">
        <f>+'EJEC-3I'!R51*FINANC!$K$49</f>
        <v>0</v>
      </c>
      <c r="H53" s="1031">
        <f>+'EJEC-3I'!R51*FINANC!$Q$49</f>
        <v>0</v>
      </c>
      <c r="I53" s="1032">
        <f t="shared" si="0"/>
        <v>0</v>
      </c>
    </row>
    <row r="54" spans="2:9" ht="14.25" thickBot="1" x14ac:dyDescent="0.3">
      <c r="B54" s="2862"/>
      <c r="C54" s="2865"/>
      <c r="D54" s="1030" t="s">
        <v>1161</v>
      </c>
      <c r="E54" s="1031">
        <f>+'EJEC-3I'!R52*FINANC!$G$49</f>
        <v>0</v>
      </c>
      <c r="F54" s="1031">
        <f>+'EJEC-3I'!R52*FINANC!$I$49</f>
        <v>0</v>
      </c>
      <c r="G54" s="1031">
        <f>+'EJEC-3I'!R52*FINANC!$K$49</f>
        <v>0</v>
      </c>
      <c r="H54" s="1031">
        <f>+'EJEC-3I'!R52*FINANC!$Q$49</f>
        <v>0</v>
      </c>
      <c r="I54" s="1032">
        <f t="shared" si="0"/>
        <v>0</v>
      </c>
    </row>
    <row r="55" spans="2:9" x14ac:dyDescent="0.25">
      <c r="B55" s="2861" t="str">
        <f>Proyecto!C53</f>
        <v>Cobertura arbórea mediante Sistemas Agroforestales / Silvopastoriles (SAF/SSP)</v>
      </c>
      <c r="C55" s="2864">
        <f>'POA-1'!I43</f>
        <v>0</v>
      </c>
      <c r="D55" s="1027" t="s">
        <v>361</v>
      </c>
      <c r="E55" s="1028" t="e">
        <f>'POA-3'!H30</f>
        <v>#REF!</v>
      </c>
      <c r="F55" s="1028" t="e">
        <f>'POA-3'!I30</f>
        <v>#REF!</v>
      </c>
      <c r="G55" s="1028" t="e">
        <f>'POA-3'!J30</f>
        <v>#REF!</v>
      </c>
      <c r="H55" s="1028" t="e">
        <f>'POA-3'!K30</f>
        <v>#REF!</v>
      </c>
      <c r="I55" s="1029" t="e">
        <f t="shared" si="0"/>
        <v>#REF!</v>
      </c>
    </row>
    <row r="56" spans="2:9" x14ac:dyDescent="0.25">
      <c r="B56" s="2862"/>
      <c r="C56" s="2865"/>
      <c r="D56" s="1030" t="s">
        <v>362</v>
      </c>
      <c r="E56" s="1031">
        <f>+'EJEC-3I'!R54*FINANC!$G$49</f>
        <v>0</v>
      </c>
      <c r="F56" s="1031">
        <f>+'EJEC-3I'!R54*FINANC!$I$49</f>
        <v>0</v>
      </c>
      <c r="G56" s="1031">
        <f>+'EJEC-3I'!R54*FINANC!$K$49</f>
        <v>0</v>
      </c>
      <c r="H56" s="1031">
        <f>+'EJEC-3I'!R54*FINANC!$Q$49</f>
        <v>0</v>
      </c>
      <c r="I56" s="1032">
        <f t="shared" si="0"/>
        <v>0</v>
      </c>
    </row>
    <row r="57" spans="2:9" ht="14.25" thickBot="1" x14ac:dyDescent="0.3">
      <c r="B57" s="2862"/>
      <c r="C57" s="2866"/>
      <c r="D57" s="1030" t="s">
        <v>1161</v>
      </c>
      <c r="E57" s="1031">
        <f>+'EJEC-3I'!R55*FINANC!$G$49</f>
        <v>0</v>
      </c>
      <c r="F57" s="1031">
        <f>+'EJEC-3I'!R55*FINANC!$I$49</f>
        <v>0</v>
      </c>
      <c r="G57" s="1031">
        <f>+'EJEC-3I'!R55*FINANC!$K$49</f>
        <v>0</v>
      </c>
      <c r="H57" s="1031">
        <f>+'EJEC-3I'!R55*FINANC!$Q$49</f>
        <v>0</v>
      </c>
      <c r="I57" s="1032">
        <f t="shared" si="0"/>
        <v>0</v>
      </c>
    </row>
    <row r="58" spans="2:9" x14ac:dyDescent="0.25">
      <c r="B58" s="2862"/>
      <c r="C58" s="2867">
        <f>'POA-1'!I44</f>
        <v>0</v>
      </c>
      <c r="D58" s="1027" t="s">
        <v>361</v>
      </c>
      <c r="E58" s="1028" t="e">
        <f>'POA-3'!H31</f>
        <v>#REF!</v>
      </c>
      <c r="F58" s="1028" t="e">
        <f>'POA-3'!I31</f>
        <v>#REF!</v>
      </c>
      <c r="G58" s="1028" t="e">
        <f>'POA-3'!J31</f>
        <v>#REF!</v>
      </c>
      <c r="H58" s="1028" t="e">
        <f>'POA-3'!K31</f>
        <v>#REF!</v>
      </c>
      <c r="I58" s="1029" t="e">
        <f t="shared" si="0"/>
        <v>#REF!</v>
      </c>
    </row>
    <row r="59" spans="2:9" x14ac:dyDescent="0.25">
      <c r="B59" s="2862"/>
      <c r="C59" s="2865"/>
      <c r="D59" s="1030" t="s">
        <v>362</v>
      </c>
      <c r="E59" s="1031">
        <f>+'EJEC-3I'!R57*FINANC!$G$49</f>
        <v>0</v>
      </c>
      <c r="F59" s="1031">
        <f>+'EJEC-3I'!R57*FINANC!$I$49</f>
        <v>0</v>
      </c>
      <c r="G59" s="1031">
        <f>+'EJEC-3I'!R57*FINANC!$K$49</f>
        <v>0</v>
      </c>
      <c r="H59" s="1031">
        <f>+'EJEC-3I'!R57*FINANC!$Q$49</f>
        <v>0</v>
      </c>
      <c r="I59" s="1032">
        <f t="shared" si="0"/>
        <v>0</v>
      </c>
    </row>
    <row r="60" spans="2:9" ht="14.25" thickBot="1" x14ac:dyDescent="0.3">
      <c r="B60" s="2862"/>
      <c r="C60" s="2866"/>
      <c r="D60" s="1030" t="s">
        <v>1161</v>
      </c>
      <c r="E60" s="1031">
        <f>+'EJEC-3I'!R58*FINANC!$G$49</f>
        <v>0</v>
      </c>
      <c r="F60" s="1031">
        <f>+'EJEC-3I'!R58*FINANC!$I$49</f>
        <v>0</v>
      </c>
      <c r="G60" s="1031">
        <f>+'EJEC-3I'!R58*FINANC!$K$49</f>
        <v>0</v>
      </c>
      <c r="H60" s="1031">
        <f>+'EJEC-3I'!R58*FINANC!$Q$49</f>
        <v>0</v>
      </c>
      <c r="I60" s="1032">
        <f t="shared" si="0"/>
        <v>0</v>
      </c>
    </row>
    <row r="61" spans="2:9" x14ac:dyDescent="0.25">
      <c r="B61" s="2862"/>
      <c r="C61" s="2867">
        <f>'POA-1'!I45</f>
        <v>0</v>
      </c>
      <c r="D61" s="1027" t="s">
        <v>361</v>
      </c>
      <c r="E61" s="1028">
        <f>'POA-3'!H32</f>
        <v>0</v>
      </c>
      <c r="F61" s="1028">
        <f>'POA-3'!I32</f>
        <v>0</v>
      </c>
      <c r="G61" s="1028">
        <f>'POA-3'!J32</f>
        <v>0</v>
      </c>
      <c r="H61" s="1028">
        <f>'POA-3'!K32</f>
        <v>0</v>
      </c>
      <c r="I61" s="1029">
        <f t="shared" si="0"/>
        <v>0</v>
      </c>
    </row>
    <row r="62" spans="2:9" x14ac:dyDescent="0.25">
      <c r="B62" s="2862"/>
      <c r="C62" s="2865"/>
      <c r="D62" s="1030" t="s">
        <v>362</v>
      </c>
      <c r="E62" s="1031">
        <f>+'EJEC-3I'!R60*FINANC!$G$49</f>
        <v>0</v>
      </c>
      <c r="F62" s="1031">
        <f>+'EJEC-3I'!R60*FINANC!$I$49</f>
        <v>0</v>
      </c>
      <c r="G62" s="1031">
        <f>+'EJEC-3I'!R60*FINANC!$K$49</f>
        <v>0</v>
      </c>
      <c r="H62" s="1031">
        <f>+'EJEC-3I'!R60*FINANC!$Q$49</f>
        <v>0</v>
      </c>
      <c r="I62" s="1032">
        <f t="shared" si="0"/>
        <v>0</v>
      </c>
    </row>
    <row r="63" spans="2:9" ht="14.25" thickBot="1" x14ac:dyDescent="0.3">
      <c r="B63" s="2862"/>
      <c r="C63" s="2866"/>
      <c r="D63" s="1030" t="s">
        <v>1161</v>
      </c>
      <c r="E63" s="1031">
        <f>+'EJEC-3I'!R61*FINANC!$G$49</f>
        <v>0</v>
      </c>
      <c r="F63" s="1031">
        <f>+'EJEC-3I'!R61*FINANC!$I$49</f>
        <v>0</v>
      </c>
      <c r="G63" s="1031">
        <f>+'EJEC-3I'!R61*FINANC!$K$49</f>
        <v>0</v>
      </c>
      <c r="H63" s="1031">
        <f>+'EJEC-3I'!R61*FINANC!$Q$49</f>
        <v>0</v>
      </c>
      <c r="I63" s="1032">
        <f t="shared" si="0"/>
        <v>0</v>
      </c>
    </row>
    <row r="64" spans="2:9" x14ac:dyDescent="0.25">
      <c r="B64" s="2862"/>
      <c r="C64" s="2867">
        <f>'POA-1'!I46</f>
        <v>0</v>
      </c>
      <c r="D64" s="1027" t="s">
        <v>361</v>
      </c>
      <c r="E64" s="1028" t="e">
        <f>'POA-3'!H33</f>
        <v>#REF!</v>
      </c>
      <c r="F64" s="1028" t="e">
        <f>'POA-3'!I33</f>
        <v>#REF!</v>
      </c>
      <c r="G64" s="1028" t="e">
        <f>'POA-3'!J33</f>
        <v>#REF!</v>
      </c>
      <c r="H64" s="1028" t="e">
        <f>'POA-3'!K33</f>
        <v>#REF!</v>
      </c>
      <c r="I64" s="1029" t="e">
        <f t="shared" si="0"/>
        <v>#REF!</v>
      </c>
    </row>
    <row r="65" spans="2:9" x14ac:dyDescent="0.25">
      <c r="B65" s="2862"/>
      <c r="C65" s="2865"/>
      <c r="D65" s="1030" t="s">
        <v>362</v>
      </c>
      <c r="E65" s="1031">
        <f>+'EJEC-3I'!R63*FINANC!$G$49</f>
        <v>0</v>
      </c>
      <c r="F65" s="1031">
        <f>+'EJEC-3I'!R63*FINANC!$I$49</f>
        <v>0</v>
      </c>
      <c r="G65" s="1031">
        <f>+'EJEC-3I'!R63*FINANC!$K$49</f>
        <v>0</v>
      </c>
      <c r="H65" s="1031">
        <f>+'EJEC-3I'!R63*FINANC!$Q$49</f>
        <v>0</v>
      </c>
      <c r="I65" s="1032">
        <f t="shared" si="0"/>
        <v>0</v>
      </c>
    </row>
    <row r="66" spans="2:9" ht="14.25" thickBot="1" x14ac:dyDescent="0.3">
      <c r="B66" s="2863"/>
      <c r="C66" s="2868"/>
      <c r="D66" s="1030" t="s">
        <v>1161</v>
      </c>
      <c r="E66" s="1031">
        <f>+'EJEC-3I'!R64*FINANC!$G$49</f>
        <v>0</v>
      </c>
      <c r="F66" s="1031">
        <f>+'EJEC-3I'!R64*FINANC!$I$49</f>
        <v>0</v>
      </c>
      <c r="G66" s="1031">
        <f>+'EJEC-3I'!R64*FINANC!$K$49</f>
        <v>0</v>
      </c>
      <c r="H66" s="1031">
        <f>+'EJEC-3I'!R64*FINANC!$Q$49</f>
        <v>0</v>
      </c>
      <c r="I66" s="1032">
        <f t="shared" si="0"/>
        <v>0</v>
      </c>
    </row>
    <row r="67" spans="2:9" x14ac:dyDescent="0.25">
      <c r="B67" s="2862" t="str">
        <f>Proyecto!C54</f>
        <v>Cercas o Barreras Vivas (CV - BV)</v>
      </c>
      <c r="C67" s="2865">
        <f>'POA-1'!I47</f>
        <v>0</v>
      </c>
      <c r="D67" s="1027" t="s">
        <v>361</v>
      </c>
      <c r="E67" s="1028" t="e">
        <f>'POA-3'!H34</f>
        <v>#REF!</v>
      </c>
      <c r="F67" s="1028" t="e">
        <f>'POA-3'!I34</f>
        <v>#REF!</v>
      </c>
      <c r="G67" s="1028" t="e">
        <f>'POA-3'!J34</f>
        <v>#REF!</v>
      </c>
      <c r="H67" s="1028" t="e">
        <f>'POA-3'!K34</f>
        <v>#REF!</v>
      </c>
      <c r="I67" s="1029" t="e">
        <f t="shared" si="0"/>
        <v>#REF!</v>
      </c>
    </row>
    <row r="68" spans="2:9" x14ac:dyDescent="0.25">
      <c r="B68" s="2862"/>
      <c r="C68" s="2865"/>
      <c r="D68" s="1030" t="s">
        <v>362</v>
      </c>
      <c r="E68" s="1031">
        <f>+'EJEC-3I'!R66*FINANC!$G$49</f>
        <v>0</v>
      </c>
      <c r="F68" s="1031">
        <f>+'EJEC-3I'!R66*FINANC!$I$49</f>
        <v>0</v>
      </c>
      <c r="G68" s="1031">
        <f>+'EJEC-3I'!R66*FINANC!$K$49</f>
        <v>0</v>
      </c>
      <c r="H68" s="1031">
        <f>+'EJEC-3I'!R66*FINANC!$Q$49</f>
        <v>0</v>
      </c>
      <c r="I68" s="1032">
        <f t="shared" si="0"/>
        <v>0</v>
      </c>
    </row>
    <row r="69" spans="2:9" ht="14.25" thickBot="1" x14ac:dyDescent="0.3">
      <c r="B69" s="2862"/>
      <c r="C69" s="2866"/>
      <c r="D69" s="1030" t="s">
        <v>1161</v>
      </c>
      <c r="E69" s="1031">
        <f>+'EJEC-3I'!R67*FINANC!$G$49</f>
        <v>0</v>
      </c>
      <c r="F69" s="1031">
        <f>+'EJEC-3I'!R67*FINANC!$I$49</f>
        <v>0</v>
      </c>
      <c r="G69" s="1031">
        <f>+'EJEC-3I'!R67*FINANC!$K$49</f>
        <v>0</v>
      </c>
      <c r="H69" s="1031">
        <f>+'EJEC-3I'!R67*FINANC!$Q$49</f>
        <v>0</v>
      </c>
      <c r="I69" s="1032">
        <f t="shared" si="0"/>
        <v>0</v>
      </c>
    </row>
    <row r="70" spans="2:9" x14ac:dyDescent="0.25">
      <c r="B70" s="2862"/>
      <c r="C70" s="2867">
        <f>'POA-1'!I48</f>
        <v>0</v>
      </c>
      <c r="D70" s="1027" t="s">
        <v>361</v>
      </c>
      <c r="E70" s="1028" t="e">
        <f>'POA-3'!H35</f>
        <v>#REF!</v>
      </c>
      <c r="F70" s="1028" t="e">
        <f>'POA-3'!I35</f>
        <v>#REF!</v>
      </c>
      <c r="G70" s="1028" t="e">
        <f>'POA-3'!J35</f>
        <v>#REF!</v>
      </c>
      <c r="H70" s="1028" t="e">
        <f>'POA-3'!K35</f>
        <v>#REF!</v>
      </c>
      <c r="I70" s="1029" t="e">
        <f t="shared" si="0"/>
        <v>#REF!</v>
      </c>
    </row>
    <row r="71" spans="2:9" x14ac:dyDescent="0.25">
      <c r="B71" s="2862"/>
      <c r="C71" s="2865"/>
      <c r="D71" s="1030" t="s">
        <v>362</v>
      </c>
      <c r="E71" s="1031">
        <f>+'EJEC-3I'!R69*FINANC!$G$49</f>
        <v>0</v>
      </c>
      <c r="F71" s="1031">
        <f>+'EJEC-3I'!R69*FINANC!$I$49</f>
        <v>0</v>
      </c>
      <c r="G71" s="1031">
        <f>+'EJEC-3I'!R69*FINANC!$K$49</f>
        <v>0</v>
      </c>
      <c r="H71" s="1031">
        <f>+'EJEC-3I'!R69*FINANC!$Q$49</f>
        <v>0</v>
      </c>
      <c r="I71" s="1032">
        <f t="shared" si="0"/>
        <v>0</v>
      </c>
    </row>
    <row r="72" spans="2:9" ht="14.25" thickBot="1" x14ac:dyDescent="0.3">
      <c r="B72" s="2862"/>
      <c r="C72" s="2866"/>
      <c r="D72" s="1030" t="s">
        <v>1161</v>
      </c>
      <c r="E72" s="1031">
        <f>+'EJEC-3I'!R70*FINANC!$G$49</f>
        <v>0</v>
      </c>
      <c r="F72" s="1031">
        <f>+'EJEC-3I'!R70*FINANC!$I$49</f>
        <v>0</v>
      </c>
      <c r="G72" s="1031">
        <f>+'EJEC-3I'!R70*FINANC!$K$49</f>
        <v>0</v>
      </c>
      <c r="H72" s="1031">
        <f>+'EJEC-3I'!R70*FINANC!$Q$49</f>
        <v>0</v>
      </c>
      <c r="I72" s="1032">
        <f t="shared" si="0"/>
        <v>0</v>
      </c>
    </row>
    <row r="73" spans="2:9" x14ac:dyDescent="0.25">
      <c r="B73" s="2862"/>
      <c r="C73" s="2867">
        <f>'POA-1'!I49</f>
        <v>0</v>
      </c>
      <c r="D73" s="1027" t="s">
        <v>361</v>
      </c>
      <c r="E73" s="1028" t="e">
        <f>'POA-3'!H36</f>
        <v>#REF!</v>
      </c>
      <c r="F73" s="1028" t="e">
        <f>'POA-3'!I36</f>
        <v>#REF!</v>
      </c>
      <c r="G73" s="1028" t="e">
        <f>'POA-3'!J36</f>
        <v>#REF!</v>
      </c>
      <c r="H73" s="1028" t="e">
        <f>'POA-3'!K36</f>
        <v>#REF!</v>
      </c>
      <c r="I73" s="1029" t="e">
        <f t="shared" si="0"/>
        <v>#REF!</v>
      </c>
    </row>
    <row r="74" spans="2:9" x14ac:dyDescent="0.25">
      <c r="B74" s="2862"/>
      <c r="C74" s="2865"/>
      <c r="D74" s="1030" t="s">
        <v>362</v>
      </c>
      <c r="E74" s="1031">
        <f>+'EJEC-3I'!R72*FINANC!$G$49</f>
        <v>0</v>
      </c>
      <c r="F74" s="1031">
        <f>+'EJEC-3I'!R72*FINANC!$I$49</f>
        <v>0</v>
      </c>
      <c r="G74" s="1031">
        <f>+'EJEC-3I'!R72*FINANC!$K$49</f>
        <v>0</v>
      </c>
      <c r="H74" s="1031">
        <f>+'EJEC-3I'!R72*FINANC!$Q$49</f>
        <v>0</v>
      </c>
      <c r="I74" s="1032">
        <f t="shared" si="0"/>
        <v>0</v>
      </c>
    </row>
    <row r="75" spans="2:9" ht="14.25" thickBot="1" x14ac:dyDescent="0.3">
      <c r="B75" s="2862"/>
      <c r="C75" s="2865"/>
      <c r="D75" s="1030" t="s">
        <v>1161</v>
      </c>
      <c r="E75" s="1031">
        <f>+'EJEC-3I'!R73*FINANC!$G$49</f>
        <v>0</v>
      </c>
      <c r="F75" s="1031">
        <f>+'EJEC-3I'!R73*FINANC!$I$49</f>
        <v>0</v>
      </c>
      <c r="G75" s="1031">
        <f>+'EJEC-3I'!R73*FINANC!$K$49</f>
        <v>0</v>
      </c>
      <c r="H75" s="1031">
        <f>+'EJEC-3I'!R73*FINANC!$Q$49</f>
        <v>0</v>
      </c>
      <c r="I75" s="1032">
        <f t="shared" si="0"/>
        <v>0</v>
      </c>
    </row>
    <row r="76" spans="2:9" x14ac:dyDescent="0.25">
      <c r="B76" s="2861">
        <f>Proyecto!C55</f>
        <v>0</v>
      </c>
      <c r="C76" s="2864">
        <f>'POA-1'!I50</f>
        <v>0</v>
      </c>
      <c r="D76" s="1027" t="s">
        <v>361</v>
      </c>
      <c r="E76" s="1028" t="e">
        <f>'POA-3'!H37</f>
        <v>#REF!</v>
      </c>
      <c r="F76" s="1028" t="e">
        <f>'POA-3'!I37</f>
        <v>#REF!</v>
      </c>
      <c r="G76" s="1028" t="e">
        <f>'POA-3'!J37</f>
        <v>#REF!</v>
      </c>
      <c r="H76" s="1028" t="e">
        <f>'POA-3'!K37</f>
        <v>#REF!</v>
      </c>
      <c r="I76" s="1029" t="e">
        <f t="shared" si="0"/>
        <v>#REF!</v>
      </c>
    </row>
    <row r="77" spans="2:9" x14ac:dyDescent="0.25">
      <c r="B77" s="2862"/>
      <c r="C77" s="2865"/>
      <c r="D77" s="1030" t="s">
        <v>362</v>
      </c>
      <c r="E77" s="1031">
        <f>+'EJEC-3I'!R75*FINANC!$G$49</f>
        <v>0</v>
      </c>
      <c r="F77" s="1031">
        <f>+'EJEC-3I'!R75*FINANC!$I$49</f>
        <v>0</v>
      </c>
      <c r="G77" s="1031">
        <f>+'EJEC-3I'!R75*FINANC!$K$49</f>
        <v>0</v>
      </c>
      <c r="H77" s="1031">
        <f>+'EJEC-3I'!R75*FINANC!$Q$49</f>
        <v>0</v>
      </c>
      <c r="I77" s="1032">
        <f t="shared" si="0"/>
        <v>0</v>
      </c>
    </row>
    <row r="78" spans="2:9" ht="14.25" thickBot="1" x14ac:dyDescent="0.3">
      <c r="B78" s="2862"/>
      <c r="C78" s="2866"/>
      <c r="D78" s="1030" t="s">
        <v>1161</v>
      </c>
      <c r="E78" s="1031">
        <f>+'EJEC-3I'!R76*FINANC!$G$49</f>
        <v>0</v>
      </c>
      <c r="F78" s="1031">
        <f>+'EJEC-3I'!R76*FINANC!$I$49</f>
        <v>0</v>
      </c>
      <c r="G78" s="1031">
        <f>+'EJEC-3I'!R76*FINANC!$K$49</f>
        <v>0</v>
      </c>
      <c r="H78" s="1031">
        <f>+'EJEC-3I'!R76*FINANC!$Q$49</f>
        <v>0</v>
      </c>
      <c r="I78" s="1032">
        <f t="shared" si="0"/>
        <v>0</v>
      </c>
    </row>
    <row r="79" spans="2:9" x14ac:dyDescent="0.25">
      <c r="B79" s="2862"/>
      <c r="C79" s="2867">
        <f>'POA-1'!I51</f>
        <v>0</v>
      </c>
      <c r="D79" s="1027" t="s">
        <v>361</v>
      </c>
      <c r="E79" s="1028" t="e">
        <f>'POA-3'!H38</f>
        <v>#REF!</v>
      </c>
      <c r="F79" s="1028" t="e">
        <f>'POA-3'!I38</f>
        <v>#REF!</v>
      </c>
      <c r="G79" s="1028" t="e">
        <f>'POA-3'!J38</f>
        <v>#REF!</v>
      </c>
      <c r="H79" s="1028" t="e">
        <f>'POA-3'!K38</f>
        <v>#REF!</v>
      </c>
      <c r="I79" s="1029" t="e">
        <f t="shared" si="0"/>
        <v>#REF!</v>
      </c>
    </row>
    <row r="80" spans="2:9" x14ac:dyDescent="0.25">
      <c r="B80" s="2862"/>
      <c r="C80" s="2865"/>
      <c r="D80" s="1030" t="s">
        <v>362</v>
      </c>
      <c r="E80" s="1031">
        <f>+'EJEC-3I'!R78*FINANC!$G$49</f>
        <v>0</v>
      </c>
      <c r="F80" s="1031">
        <f>+'EJEC-3I'!R78*FINANC!$I$49</f>
        <v>0</v>
      </c>
      <c r="G80" s="1031">
        <f>+'EJEC-3I'!R78*FINANC!$K$49</f>
        <v>0</v>
      </c>
      <c r="H80" s="1031">
        <f>+'EJEC-3I'!R78*FINANC!$Q$49</f>
        <v>0</v>
      </c>
      <c r="I80" s="1032">
        <f t="shared" si="0"/>
        <v>0</v>
      </c>
    </row>
    <row r="81" spans="2:9" ht="14.25" thickBot="1" x14ac:dyDescent="0.3">
      <c r="B81" s="2862"/>
      <c r="C81" s="2866"/>
      <c r="D81" s="1030" t="s">
        <v>1161</v>
      </c>
      <c r="E81" s="1031">
        <f>+'EJEC-3I'!R79*FINANC!$G$49</f>
        <v>0</v>
      </c>
      <c r="F81" s="1031">
        <f>+'EJEC-3I'!R79*FINANC!$I$49</f>
        <v>0</v>
      </c>
      <c r="G81" s="1031">
        <f>+'EJEC-3I'!R79*FINANC!$K$49</f>
        <v>0</v>
      </c>
      <c r="H81" s="1031">
        <f>+'EJEC-3I'!R79*FINANC!$Q$49</f>
        <v>0</v>
      </c>
      <c r="I81" s="1032">
        <f t="shared" si="0"/>
        <v>0</v>
      </c>
    </row>
    <row r="82" spans="2:9" x14ac:dyDescent="0.25">
      <c r="B82" s="2862"/>
      <c r="C82" s="2867">
        <f>'POA-1'!I52</f>
        <v>0</v>
      </c>
      <c r="D82" s="1027" t="s">
        <v>361</v>
      </c>
      <c r="E82" s="1028">
        <f>'POA-3'!H39</f>
        <v>0</v>
      </c>
      <c r="F82" s="1028">
        <f>'POA-3'!I39</f>
        <v>0</v>
      </c>
      <c r="G82" s="1028">
        <f>'POA-3'!J39</f>
        <v>0</v>
      </c>
      <c r="H82" s="1028">
        <f>'POA-3'!K39</f>
        <v>0</v>
      </c>
      <c r="I82" s="1029">
        <f t="shared" si="0"/>
        <v>0</v>
      </c>
    </row>
    <row r="83" spans="2:9" x14ac:dyDescent="0.25">
      <c r="B83" s="2862"/>
      <c r="C83" s="2865"/>
      <c r="D83" s="1030" t="s">
        <v>362</v>
      </c>
      <c r="E83" s="1031">
        <f>+'EJEC-3I'!R81*FINANC!$G$49</f>
        <v>0</v>
      </c>
      <c r="F83" s="1031">
        <f>+'EJEC-3I'!R81*FINANC!$I$49</f>
        <v>0</v>
      </c>
      <c r="G83" s="1031">
        <f>+'EJEC-3I'!R81*FINANC!$K$49</f>
        <v>0</v>
      </c>
      <c r="H83" s="1031">
        <f>+'EJEC-3I'!R81*FINANC!$Q$49</f>
        <v>0</v>
      </c>
      <c r="I83" s="1032">
        <f t="shared" si="0"/>
        <v>0</v>
      </c>
    </row>
    <row r="84" spans="2:9" ht="14.25" thickBot="1" x14ac:dyDescent="0.3">
      <c r="B84" s="2862"/>
      <c r="C84" s="2866"/>
      <c r="D84" s="1030" t="s">
        <v>1161</v>
      </c>
      <c r="E84" s="1031">
        <f>+'EJEC-3I'!R82*FINANC!$G$49</f>
        <v>0</v>
      </c>
      <c r="F84" s="1031">
        <f>+'EJEC-3I'!R82*FINANC!$I$49</f>
        <v>0</v>
      </c>
      <c r="G84" s="1031">
        <f>+'EJEC-3I'!R82*FINANC!$K$49</f>
        <v>0</v>
      </c>
      <c r="H84" s="1031">
        <f>+'EJEC-3I'!R82*FINANC!$Q$49</f>
        <v>0</v>
      </c>
      <c r="I84" s="1032">
        <f t="shared" ref="I84:I96" si="1">SUM(E84:H84)</f>
        <v>0</v>
      </c>
    </row>
    <row r="85" spans="2:9" x14ac:dyDescent="0.25">
      <c r="B85" s="2862"/>
      <c r="C85" s="2867">
        <f>'POA-1'!I53</f>
        <v>0</v>
      </c>
      <c r="D85" s="1027" t="s">
        <v>361</v>
      </c>
      <c r="E85" s="1028" t="e">
        <f>'POA-3'!H40</f>
        <v>#REF!</v>
      </c>
      <c r="F85" s="1028" t="e">
        <f>'POA-3'!I40</f>
        <v>#REF!</v>
      </c>
      <c r="G85" s="1028" t="e">
        <f>'POA-3'!J40</f>
        <v>#REF!</v>
      </c>
      <c r="H85" s="1028" t="e">
        <f>'POA-3'!K40</f>
        <v>#REF!</v>
      </c>
      <c r="I85" s="1029" t="e">
        <f t="shared" si="1"/>
        <v>#REF!</v>
      </c>
    </row>
    <row r="86" spans="2:9" x14ac:dyDescent="0.25">
      <c r="B86" s="2862"/>
      <c r="C86" s="2865"/>
      <c r="D86" s="1030" t="s">
        <v>362</v>
      </c>
      <c r="E86" s="1031">
        <f>+'EJEC-3I'!R84*FINANC!$G$49</f>
        <v>0</v>
      </c>
      <c r="F86" s="1031">
        <f>+'EJEC-3I'!R84*FINANC!$I$49</f>
        <v>0</v>
      </c>
      <c r="G86" s="1031">
        <f>+'EJEC-3I'!R84*FINANC!$K$49</f>
        <v>0</v>
      </c>
      <c r="H86" s="1031">
        <f>+'EJEC-3I'!R84*FINANC!$Q$49</f>
        <v>0</v>
      </c>
      <c r="I86" s="1032">
        <f t="shared" si="1"/>
        <v>0</v>
      </c>
    </row>
    <row r="87" spans="2:9" ht="14.25" thickBot="1" x14ac:dyDescent="0.3">
      <c r="B87" s="2863"/>
      <c r="C87" s="2868"/>
      <c r="D87" s="1030" t="s">
        <v>1161</v>
      </c>
      <c r="E87" s="1031">
        <f>+'EJEC-3I'!R85*FINANC!$G$49</f>
        <v>0</v>
      </c>
      <c r="F87" s="1031">
        <f>+'EJEC-3I'!R85*FINANC!$I$49</f>
        <v>0</v>
      </c>
      <c r="G87" s="1031">
        <f>+'EJEC-3I'!R85*FINANC!$K$49</f>
        <v>0</v>
      </c>
      <c r="H87" s="1031">
        <f>+'EJEC-3I'!R85*FINANC!$Q$49</f>
        <v>0</v>
      </c>
      <c r="I87" s="1032">
        <f t="shared" si="1"/>
        <v>0</v>
      </c>
    </row>
    <row r="88" spans="2:9" x14ac:dyDescent="0.25">
      <c r="B88" s="2861" t="str">
        <f>Proyecto!C56</f>
        <v>Aislamiento con material vegetal</v>
      </c>
      <c r="C88" s="2864">
        <f>'POA-1'!I54</f>
        <v>0</v>
      </c>
      <c r="D88" s="1027" t="s">
        <v>361</v>
      </c>
      <c r="E88" s="1028" t="e">
        <f>'POA-3'!H41</f>
        <v>#REF!</v>
      </c>
      <c r="F88" s="1028" t="e">
        <f>'POA-3'!I41</f>
        <v>#REF!</v>
      </c>
      <c r="G88" s="1028" t="e">
        <f>'POA-3'!J41</f>
        <v>#REF!</v>
      </c>
      <c r="H88" s="1028" t="e">
        <f>'POA-3'!K41</f>
        <v>#REF!</v>
      </c>
      <c r="I88" s="1029" t="e">
        <f t="shared" si="1"/>
        <v>#REF!</v>
      </c>
    </row>
    <row r="89" spans="2:9" x14ac:dyDescent="0.25">
      <c r="B89" s="2862"/>
      <c r="C89" s="2865"/>
      <c r="D89" s="1030" t="s">
        <v>362</v>
      </c>
      <c r="E89" s="1031">
        <f>+'EJEC-3I'!R87*FINANC!$G$49</f>
        <v>0</v>
      </c>
      <c r="F89" s="1031">
        <f>+'EJEC-3I'!R87*FINANC!$I$49</f>
        <v>0</v>
      </c>
      <c r="G89" s="1031">
        <f>+'EJEC-3I'!R87*FINANC!$K$49</f>
        <v>0</v>
      </c>
      <c r="H89" s="1031">
        <f>+'EJEC-3I'!R87*FINANC!$Q$49</f>
        <v>0</v>
      </c>
      <c r="I89" s="1032">
        <f t="shared" si="1"/>
        <v>0</v>
      </c>
    </row>
    <row r="90" spans="2:9" ht="14.25" thickBot="1" x14ac:dyDescent="0.3">
      <c r="B90" s="2862"/>
      <c r="C90" s="2866"/>
      <c r="D90" s="1030" t="s">
        <v>1161</v>
      </c>
      <c r="E90" s="1031">
        <f>+'EJEC-3I'!R88*FINANC!$G$49</f>
        <v>0</v>
      </c>
      <c r="F90" s="1031">
        <f>+'EJEC-3I'!R88*FINANC!$I$49</f>
        <v>0</v>
      </c>
      <c r="G90" s="1031">
        <f>+'EJEC-3I'!R88*FINANC!$K$49</f>
        <v>0</v>
      </c>
      <c r="H90" s="1031">
        <f>+'EJEC-3I'!R88*FINANC!$Q$49</f>
        <v>0</v>
      </c>
      <c r="I90" s="1032">
        <f t="shared" si="1"/>
        <v>0</v>
      </c>
    </row>
    <row r="91" spans="2:9" x14ac:dyDescent="0.25">
      <c r="B91" s="2862"/>
      <c r="C91" s="2867">
        <f>'POA-1'!I55</f>
        <v>0</v>
      </c>
      <c r="D91" s="1027" t="s">
        <v>361</v>
      </c>
      <c r="E91" s="1028" t="e">
        <f>'POA-3'!H42</f>
        <v>#REF!</v>
      </c>
      <c r="F91" s="1028" t="e">
        <f>'POA-3'!I42</f>
        <v>#REF!</v>
      </c>
      <c r="G91" s="1028" t="e">
        <f>'POA-3'!J42</f>
        <v>#REF!</v>
      </c>
      <c r="H91" s="1028" t="e">
        <f>'POA-3'!K42</f>
        <v>#REF!</v>
      </c>
      <c r="I91" s="1029" t="e">
        <f t="shared" si="1"/>
        <v>#REF!</v>
      </c>
    </row>
    <row r="92" spans="2:9" x14ac:dyDescent="0.25">
      <c r="B92" s="2862"/>
      <c r="C92" s="2865"/>
      <c r="D92" s="1030" t="s">
        <v>362</v>
      </c>
      <c r="E92" s="1031">
        <f>+'EJEC-3I'!R90*FINANC!$G$49</f>
        <v>0</v>
      </c>
      <c r="F92" s="1031">
        <f>+'EJEC-3I'!R90*FINANC!$I$49</f>
        <v>0</v>
      </c>
      <c r="G92" s="1031">
        <f>+'EJEC-3I'!R90*FINANC!$K$49</f>
        <v>0</v>
      </c>
      <c r="H92" s="1031">
        <f>+'EJEC-3I'!R90*FINANC!$Q$49</f>
        <v>0</v>
      </c>
      <c r="I92" s="1032">
        <f t="shared" si="1"/>
        <v>0</v>
      </c>
    </row>
    <row r="93" spans="2:9" ht="14.25" thickBot="1" x14ac:dyDescent="0.3">
      <c r="B93" s="2862"/>
      <c r="C93" s="2866"/>
      <c r="D93" s="1030" t="s">
        <v>1161</v>
      </c>
      <c r="E93" s="1031">
        <f>+'EJEC-3I'!R91*FINANC!$G$49</f>
        <v>0</v>
      </c>
      <c r="F93" s="1031">
        <f>+'EJEC-3I'!R91*FINANC!$I$49</f>
        <v>0</v>
      </c>
      <c r="G93" s="1031">
        <f>+'EJEC-3I'!R91*FINANC!$K$49</f>
        <v>0</v>
      </c>
      <c r="H93" s="1031">
        <f>+'EJEC-3I'!R91*FINANC!$Q$49</f>
        <v>0</v>
      </c>
      <c r="I93" s="1032">
        <f t="shared" si="1"/>
        <v>0</v>
      </c>
    </row>
    <row r="94" spans="2:9" x14ac:dyDescent="0.25">
      <c r="B94" s="2862"/>
      <c r="C94" s="2867">
        <f>'POA-1'!I56</f>
        <v>0</v>
      </c>
      <c r="D94" s="1027" t="s">
        <v>361</v>
      </c>
      <c r="E94" s="1028" t="e">
        <f>'POA-3'!H43</f>
        <v>#REF!</v>
      </c>
      <c r="F94" s="1028" t="e">
        <f>'POA-3'!I43</f>
        <v>#REF!</v>
      </c>
      <c r="G94" s="1028" t="e">
        <f>'POA-3'!J43</f>
        <v>#REF!</v>
      </c>
      <c r="H94" s="1028" t="e">
        <f>'POA-3'!K43</f>
        <v>#REF!</v>
      </c>
      <c r="I94" s="1029" t="e">
        <f t="shared" si="1"/>
        <v>#REF!</v>
      </c>
    </row>
    <row r="95" spans="2:9" x14ac:dyDescent="0.25">
      <c r="B95" s="2862"/>
      <c r="C95" s="2865"/>
      <c r="D95" s="1030" t="s">
        <v>362</v>
      </c>
      <c r="E95" s="1031">
        <f>+'EJEC-3I'!R93*FINANC!$G$49</f>
        <v>0</v>
      </c>
      <c r="F95" s="1031">
        <f>+'EJEC-3I'!R93*FINANC!$I$49</f>
        <v>0</v>
      </c>
      <c r="G95" s="1031">
        <f>+'EJEC-3I'!R93*FINANC!$K$49</f>
        <v>0</v>
      </c>
      <c r="H95" s="1031">
        <f>+'EJEC-3I'!R93*FINANC!$Q$49</f>
        <v>0</v>
      </c>
      <c r="I95" s="1032">
        <f t="shared" si="1"/>
        <v>0</v>
      </c>
    </row>
    <row r="96" spans="2:9" ht="14.25" thickBot="1" x14ac:dyDescent="0.3">
      <c r="B96" s="2862"/>
      <c r="C96" s="2865"/>
      <c r="D96" s="1033" t="s">
        <v>1161</v>
      </c>
      <c r="E96" s="1031">
        <f>+'EJEC-3I'!R94*FINANC!$G$49</f>
        <v>0</v>
      </c>
      <c r="F96" s="1031">
        <f>+'EJEC-3I'!R94*FINANC!$I$49</f>
        <v>0</v>
      </c>
      <c r="G96" s="1031">
        <f>+'EJEC-3I'!R94*FINANC!$K$49</f>
        <v>0</v>
      </c>
      <c r="H96" s="1031">
        <f>+'EJEC-3I'!R94*FINANC!$Q$49</f>
        <v>0</v>
      </c>
      <c r="I96" s="1034">
        <f t="shared" si="1"/>
        <v>0</v>
      </c>
    </row>
    <row r="97" spans="1:9" s="1037" customFormat="1" ht="18.75" customHeight="1" x14ac:dyDescent="0.2">
      <c r="A97" s="1013"/>
      <c r="B97" s="2880" t="s">
        <v>1180</v>
      </c>
      <c r="C97" s="2881"/>
      <c r="D97" s="2881"/>
      <c r="E97" s="1035" t="e">
        <f>E94+E91+E88+E85+E82+E79+E76+E73+E70+E67+E64+E61+E58+E55+E52+E49+E46+E43+E40+E37+E34+E31+E28+E25+E22+E19</f>
        <v>#REF!</v>
      </c>
      <c r="F97" s="1035" t="e">
        <f>F94+F91+F88+F85+F82+F79+F76+F73+F70+F67+F64+F61+F58+F55+F52+F49+F46+F43+F40+F37+F34+F31+F28+F25+F22+F19</f>
        <v>#REF!</v>
      </c>
      <c r="G97" s="1035" t="e">
        <f t="shared" ref="G97:H97" si="2">G94+G91+G88+G85+G82+G79+G76+G73+G70+G67+G64+G61+G58+G55+G52+G49+G46+G43+G40+G37+G34+G31+G28+G25+G22+G19</f>
        <v>#REF!</v>
      </c>
      <c r="H97" s="1035" t="e">
        <f t="shared" si="2"/>
        <v>#REF!</v>
      </c>
      <c r="I97" s="1036" t="e">
        <f t="shared" ref="I97:I99" si="3">SUM(E97:H97)</f>
        <v>#REF!</v>
      </c>
    </row>
    <row r="98" spans="1:9" s="1037" customFormat="1" ht="17.25" customHeight="1" x14ac:dyDescent="0.2">
      <c r="A98" s="1013"/>
      <c r="B98" s="2882" t="s">
        <v>1181</v>
      </c>
      <c r="C98" s="2883"/>
      <c r="D98" s="2883"/>
      <c r="E98" s="1038">
        <f t="shared" ref="E98:H99" si="4">E95+E92+E89+E86+E83+E80+E77+E74+E71+E68+E65+E62+E59+E56+E53+E50+E47+E44+E41+E38+E35+E32+E29+E26+E23+E20</f>
        <v>0</v>
      </c>
      <c r="F98" s="1038">
        <f t="shared" si="4"/>
        <v>0</v>
      </c>
      <c r="G98" s="1038">
        <f t="shared" si="4"/>
        <v>0</v>
      </c>
      <c r="H98" s="1038">
        <f t="shared" si="4"/>
        <v>0</v>
      </c>
      <c r="I98" s="1039">
        <f t="shared" si="3"/>
        <v>0</v>
      </c>
    </row>
    <row r="99" spans="1:9" s="1037" customFormat="1" ht="19.5" customHeight="1" thickBot="1" x14ac:dyDescent="0.25">
      <c r="A99" s="1013"/>
      <c r="B99" s="2869" t="s">
        <v>1182</v>
      </c>
      <c r="C99" s="2870"/>
      <c r="D99" s="2870"/>
      <c r="E99" s="1040">
        <f t="shared" si="4"/>
        <v>0</v>
      </c>
      <c r="F99" s="1040">
        <f t="shared" si="4"/>
        <v>0</v>
      </c>
      <c r="G99" s="1040">
        <f t="shared" si="4"/>
        <v>0</v>
      </c>
      <c r="H99" s="1040">
        <f t="shared" si="4"/>
        <v>0</v>
      </c>
      <c r="I99" s="1041">
        <f t="shared" si="3"/>
        <v>0</v>
      </c>
    </row>
    <row r="100" spans="1:9" s="1015" customFormat="1" ht="14.25" thickBot="1" x14ac:dyDescent="0.3">
      <c r="A100" s="1013"/>
      <c r="B100" s="1042" t="s">
        <v>61</v>
      </c>
      <c r="C100" s="1043"/>
      <c r="D100" s="1044"/>
      <c r="E100" s="1043"/>
      <c r="F100" s="1043"/>
      <c r="G100" s="1043"/>
      <c r="H100" s="1043"/>
      <c r="I100" s="1045"/>
    </row>
    <row r="101" spans="1:9" s="1015" customFormat="1" x14ac:dyDescent="0.25">
      <c r="A101" s="1013"/>
      <c r="B101" s="2871"/>
      <c r="C101" s="2872"/>
      <c r="D101" s="2872"/>
      <c r="E101" s="2872"/>
      <c r="F101" s="2872"/>
      <c r="G101" s="2872"/>
      <c r="H101" s="2872"/>
      <c r="I101" s="2873"/>
    </row>
    <row r="102" spans="1:9" s="1015" customFormat="1" x14ac:dyDescent="0.25">
      <c r="A102" s="1013"/>
      <c r="B102" s="2874"/>
      <c r="C102" s="2875"/>
      <c r="D102" s="2875"/>
      <c r="E102" s="2875"/>
      <c r="F102" s="2875"/>
      <c r="G102" s="2875"/>
      <c r="H102" s="2875"/>
      <c r="I102" s="2876"/>
    </row>
    <row r="103" spans="1:9" s="1015" customFormat="1" x14ac:dyDescent="0.25">
      <c r="A103" s="1013"/>
      <c r="B103" s="2874"/>
      <c r="C103" s="2875"/>
      <c r="D103" s="2875"/>
      <c r="E103" s="2875"/>
      <c r="F103" s="2875"/>
      <c r="G103" s="2875"/>
      <c r="H103" s="2875"/>
      <c r="I103" s="2876"/>
    </row>
    <row r="104" spans="1:9" s="1015" customFormat="1" x14ac:dyDescent="0.25">
      <c r="A104" s="1013"/>
      <c r="B104" s="2874"/>
      <c r="C104" s="2875"/>
      <c r="D104" s="2875"/>
      <c r="E104" s="2875"/>
      <c r="F104" s="2875"/>
      <c r="G104" s="2875"/>
      <c r="H104" s="2875"/>
      <c r="I104" s="2876"/>
    </row>
    <row r="105" spans="1:9" s="1015" customFormat="1" ht="14.25" thickBot="1" x14ac:dyDescent="0.3">
      <c r="A105" s="1013"/>
      <c r="B105" s="2877"/>
      <c r="C105" s="2878"/>
      <c r="D105" s="2878"/>
      <c r="E105" s="2878"/>
      <c r="F105" s="2878"/>
      <c r="G105" s="2878"/>
      <c r="H105" s="2878"/>
      <c r="I105" s="2879"/>
    </row>
    <row r="106" spans="1:9" s="1015" customFormat="1" x14ac:dyDescent="0.25">
      <c r="A106" s="1013"/>
      <c r="B106" s="1013"/>
      <c r="C106" s="1013"/>
      <c r="D106" s="1014"/>
      <c r="E106" s="1013"/>
      <c r="F106" s="1013"/>
      <c r="G106" s="1013"/>
      <c r="H106" s="1013"/>
      <c r="I106" s="1013"/>
    </row>
    <row r="107" spans="1:9" s="1015" customFormat="1" x14ac:dyDescent="0.25">
      <c r="A107" s="1013"/>
      <c r="B107" s="1013"/>
      <c r="C107" s="1013"/>
      <c r="D107" s="1014"/>
      <c r="E107" s="1013"/>
      <c r="F107" s="1013"/>
      <c r="G107" s="1013"/>
      <c r="H107" s="1013"/>
      <c r="I107" s="1013"/>
    </row>
    <row r="108" spans="1:9" s="1015" customFormat="1" x14ac:dyDescent="0.25">
      <c r="A108" s="1013"/>
      <c r="B108" s="1013"/>
      <c r="C108" s="1013"/>
      <c r="D108" s="1014"/>
      <c r="E108" s="1013"/>
      <c r="F108" s="1013"/>
      <c r="G108" s="1013"/>
      <c r="H108" s="1013"/>
      <c r="I108" s="1013"/>
    </row>
    <row r="109" spans="1:9" s="1015" customFormat="1" x14ac:dyDescent="0.25">
      <c r="A109" s="1013"/>
      <c r="B109" s="1013"/>
      <c r="C109" s="1013"/>
      <c r="D109" s="1014"/>
      <c r="E109" s="1013"/>
      <c r="F109" s="1013"/>
      <c r="G109" s="1013"/>
      <c r="H109" s="1013"/>
      <c r="I109" s="1013"/>
    </row>
    <row r="110" spans="1:9" s="1015" customFormat="1" x14ac:dyDescent="0.25">
      <c r="A110" s="1013"/>
      <c r="B110" s="1013"/>
      <c r="C110" s="1013"/>
      <c r="D110" s="1014"/>
      <c r="E110" s="1013"/>
      <c r="F110" s="1013"/>
      <c r="G110" s="1013"/>
      <c r="H110" s="1013"/>
      <c r="I110" s="1013"/>
    </row>
    <row r="111" spans="1:9" s="1015" customFormat="1" x14ac:dyDescent="0.25">
      <c r="A111" s="1013"/>
      <c r="B111" s="1013"/>
      <c r="C111" s="1013"/>
      <c r="D111" s="1014"/>
      <c r="E111" s="1013"/>
      <c r="F111" s="1013"/>
      <c r="G111" s="1013"/>
      <c r="H111" s="1013"/>
      <c r="I111" s="1013"/>
    </row>
    <row r="112" spans="1:9" s="1015" customFormat="1" x14ac:dyDescent="0.25">
      <c r="A112" s="1013"/>
      <c r="B112" s="1013"/>
      <c r="C112" s="1013"/>
      <c r="D112" s="1014"/>
      <c r="E112" s="1013"/>
      <c r="F112" s="1013"/>
      <c r="G112" s="1013"/>
      <c r="H112" s="1013"/>
      <c r="I112" s="1013"/>
    </row>
    <row r="113" spans="1:9" s="1015" customFormat="1" x14ac:dyDescent="0.25">
      <c r="A113" s="1013"/>
      <c r="B113" s="1013"/>
      <c r="C113" s="1013"/>
      <c r="D113" s="1014"/>
      <c r="E113" s="1013"/>
      <c r="F113" s="1013"/>
      <c r="G113" s="1013"/>
      <c r="H113" s="1013"/>
      <c r="I113" s="1013"/>
    </row>
    <row r="114" spans="1:9" s="1015" customFormat="1" x14ac:dyDescent="0.25">
      <c r="A114" s="1013"/>
      <c r="B114" s="1013"/>
      <c r="C114" s="1013"/>
      <c r="D114" s="1014"/>
      <c r="E114" s="1013"/>
      <c r="F114" s="1013"/>
      <c r="G114" s="1013"/>
      <c r="H114" s="1013"/>
      <c r="I114" s="1013"/>
    </row>
    <row r="115" spans="1:9" s="1015" customFormat="1" x14ac:dyDescent="0.25">
      <c r="A115" s="1013"/>
      <c r="B115" s="1013"/>
      <c r="C115" s="1013"/>
      <c r="D115" s="1014"/>
      <c r="E115" s="1013"/>
      <c r="F115" s="1013"/>
      <c r="G115" s="1013"/>
      <c r="H115" s="1013"/>
      <c r="I115" s="1013"/>
    </row>
    <row r="116" spans="1:9" s="1015" customFormat="1" x14ac:dyDescent="0.25">
      <c r="A116" s="1013"/>
      <c r="B116" s="1013"/>
      <c r="C116" s="1013"/>
      <c r="D116" s="1014"/>
      <c r="E116" s="1013"/>
      <c r="F116" s="1013"/>
      <c r="G116" s="1013"/>
      <c r="H116" s="1013"/>
      <c r="I116" s="1013"/>
    </row>
    <row r="117" spans="1:9" s="1015" customFormat="1" x14ac:dyDescent="0.25">
      <c r="A117" s="1013"/>
      <c r="B117" s="1013"/>
      <c r="C117" s="1013"/>
      <c r="D117" s="1014"/>
      <c r="E117" s="1013"/>
      <c r="F117" s="1013"/>
      <c r="G117" s="1013"/>
      <c r="H117" s="1013"/>
      <c r="I117" s="1013"/>
    </row>
    <row r="118" spans="1:9" s="1015" customFormat="1" x14ac:dyDescent="0.25">
      <c r="A118" s="1013"/>
      <c r="B118" s="1013"/>
      <c r="C118" s="1013"/>
      <c r="D118" s="1014"/>
      <c r="E118" s="1013"/>
      <c r="F118" s="1013"/>
      <c r="G118" s="1013"/>
      <c r="H118" s="1013"/>
      <c r="I118" s="1013"/>
    </row>
    <row r="119" spans="1:9" s="1015" customFormat="1" x14ac:dyDescent="0.25">
      <c r="A119" s="1013"/>
      <c r="B119" s="1013"/>
      <c r="C119" s="1013"/>
      <c r="D119" s="1014"/>
      <c r="E119" s="1013"/>
      <c r="F119" s="1013"/>
      <c r="G119" s="1013"/>
      <c r="H119" s="1013"/>
      <c r="I119" s="1013"/>
    </row>
    <row r="120" spans="1:9" s="1015" customFormat="1" x14ac:dyDescent="0.25">
      <c r="A120" s="1013"/>
      <c r="B120" s="1013"/>
      <c r="C120" s="1013"/>
      <c r="D120" s="1014"/>
      <c r="E120" s="1013"/>
      <c r="F120" s="1013"/>
      <c r="G120" s="1013"/>
      <c r="H120" s="1013"/>
      <c r="I120" s="1013"/>
    </row>
    <row r="121" spans="1:9" s="1015" customFormat="1" x14ac:dyDescent="0.25">
      <c r="A121" s="1013"/>
      <c r="B121" s="1013"/>
      <c r="C121" s="1013"/>
      <c r="D121" s="1014"/>
      <c r="E121" s="1013"/>
      <c r="F121" s="1013"/>
      <c r="G121" s="1013"/>
      <c r="H121" s="1013"/>
      <c r="I121" s="1013"/>
    </row>
    <row r="122" spans="1:9" s="1015" customFormat="1" x14ac:dyDescent="0.25">
      <c r="A122" s="1013"/>
      <c r="B122" s="1013"/>
      <c r="C122" s="1013"/>
      <c r="D122" s="1014"/>
      <c r="E122" s="1013"/>
      <c r="F122" s="1013"/>
      <c r="G122" s="1013"/>
      <c r="H122" s="1013"/>
      <c r="I122" s="1013"/>
    </row>
    <row r="123" spans="1:9" s="1015" customFormat="1" x14ac:dyDescent="0.25">
      <c r="A123" s="1013"/>
      <c r="B123" s="1013"/>
      <c r="C123" s="1013"/>
      <c r="D123" s="1014"/>
      <c r="E123" s="1013"/>
      <c r="F123" s="1013"/>
      <c r="G123" s="1013"/>
      <c r="H123" s="1013"/>
      <c r="I123" s="1013"/>
    </row>
    <row r="124" spans="1:9" s="1015" customFormat="1" x14ac:dyDescent="0.25">
      <c r="A124" s="1013"/>
      <c r="B124" s="1013"/>
      <c r="C124" s="1013"/>
      <c r="D124" s="1014"/>
      <c r="E124" s="1013"/>
      <c r="F124" s="1013"/>
      <c r="G124" s="1013"/>
      <c r="H124" s="1013"/>
      <c r="I124" s="1013"/>
    </row>
    <row r="125" spans="1:9" s="1015" customFormat="1" x14ac:dyDescent="0.25">
      <c r="A125" s="1013"/>
      <c r="B125" s="1013"/>
      <c r="C125" s="1013"/>
      <c r="D125" s="1014"/>
      <c r="E125" s="1013"/>
      <c r="F125" s="1013"/>
      <c r="G125" s="1013"/>
      <c r="H125" s="1013"/>
      <c r="I125" s="1013"/>
    </row>
    <row r="126" spans="1:9" s="1015" customFormat="1" x14ac:dyDescent="0.25">
      <c r="A126" s="1013"/>
      <c r="B126" s="1013"/>
      <c r="C126" s="1013"/>
      <c r="D126" s="1014"/>
      <c r="E126" s="1013"/>
      <c r="F126" s="1013"/>
      <c r="G126" s="1013"/>
      <c r="H126" s="1013"/>
      <c r="I126" s="1013"/>
    </row>
    <row r="127" spans="1:9" s="1015" customFormat="1" x14ac:dyDescent="0.25">
      <c r="A127" s="1013"/>
      <c r="B127" s="1013"/>
      <c r="C127" s="1013"/>
      <c r="D127" s="1014"/>
      <c r="E127" s="1013"/>
      <c r="F127" s="1013"/>
      <c r="G127" s="1013"/>
      <c r="H127" s="1013"/>
      <c r="I127" s="1013"/>
    </row>
    <row r="128" spans="1:9" s="1015" customFormat="1" x14ac:dyDescent="0.25">
      <c r="A128" s="1013"/>
      <c r="B128" s="1013"/>
      <c r="C128" s="1013"/>
      <c r="D128" s="1014"/>
      <c r="E128" s="1013"/>
      <c r="F128" s="1013"/>
      <c r="G128" s="1013"/>
      <c r="H128" s="1013"/>
      <c r="I128" s="1013"/>
    </row>
    <row r="129" spans="1:9" s="1015" customFormat="1" x14ac:dyDescent="0.25">
      <c r="A129" s="1013"/>
      <c r="B129" s="1013"/>
      <c r="C129" s="1013"/>
      <c r="D129" s="1014"/>
      <c r="E129" s="1013"/>
      <c r="F129" s="1013"/>
      <c r="G129" s="1013"/>
      <c r="H129" s="1013"/>
      <c r="I129" s="1013"/>
    </row>
    <row r="130" spans="1:9" s="1015" customFormat="1" x14ac:dyDescent="0.25">
      <c r="A130" s="1013"/>
      <c r="B130" s="1013"/>
      <c r="C130" s="1013"/>
      <c r="D130" s="1014"/>
      <c r="E130" s="1013"/>
      <c r="F130" s="1013"/>
      <c r="G130" s="1013"/>
      <c r="H130" s="1013"/>
      <c r="I130" s="1013"/>
    </row>
    <row r="131" spans="1:9" s="1015" customFormat="1" x14ac:dyDescent="0.25">
      <c r="A131" s="1013"/>
      <c r="B131" s="1013"/>
      <c r="C131" s="1013"/>
      <c r="D131" s="1014"/>
      <c r="E131" s="1013"/>
      <c r="F131" s="1013"/>
      <c r="G131" s="1013"/>
      <c r="H131" s="1013"/>
      <c r="I131" s="1013"/>
    </row>
    <row r="132" spans="1:9" s="1015" customFormat="1" x14ac:dyDescent="0.25">
      <c r="A132" s="1013"/>
      <c r="B132" s="1013"/>
      <c r="C132" s="1013"/>
      <c r="D132" s="1014"/>
      <c r="E132" s="1013"/>
      <c r="F132" s="1013"/>
      <c r="G132" s="1013"/>
      <c r="H132" s="1013"/>
      <c r="I132" s="1013"/>
    </row>
    <row r="133" spans="1:9" s="1015" customFormat="1" x14ac:dyDescent="0.25">
      <c r="A133" s="1013"/>
      <c r="B133" s="1013"/>
      <c r="C133" s="1013"/>
      <c r="D133" s="1014"/>
      <c r="E133" s="1013"/>
      <c r="F133" s="1013"/>
      <c r="G133" s="1013"/>
      <c r="H133" s="1013"/>
      <c r="I133" s="1013"/>
    </row>
    <row r="134" spans="1:9" s="1015" customFormat="1" x14ac:dyDescent="0.25">
      <c r="A134" s="1013"/>
      <c r="B134" s="1013"/>
      <c r="C134" s="1013"/>
      <c r="D134" s="1014"/>
      <c r="E134" s="1013"/>
      <c r="F134" s="1013"/>
      <c r="G134" s="1013"/>
      <c r="H134" s="1013"/>
      <c r="I134" s="1013"/>
    </row>
    <row r="135" spans="1:9" s="1015" customFormat="1" x14ac:dyDescent="0.25">
      <c r="A135" s="1013"/>
      <c r="B135" s="1013"/>
      <c r="C135" s="1013"/>
      <c r="D135" s="1014"/>
      <c r="E135" s="1013"/>
      <c r="F135" s="1013"/>
      <c r="G135" s="1013"/>
      <c r="H135" s="1013"/>
      <c r="I135" s="1013"/>
    </row>
    <row r="136" spans="1:9" s="1015" customFormat="1" x14ac:dyDescent="0.25">
      <c r="A136" s="1013"/>
      <c r="B136" s="1013"/>
      <c r="C136" s="1013"/>
      <c r="D136" s="1014"/>
      <c r="E136" s="1013"/>
      <c r="F136" s="1013"/>
      <c r="G136" s="1013"/>
      <c r="H136" s="1013"/>
      <c r="I136" s="1013"/>
    </row>
    <row r="137" spans="1:9" s="1015" customFormat="1" x14ac:dyDescent="0.25">
      <c r="A137" s="1013"/>
      <c r="B137" s="1013"/>
      <c r="C137" s="1013"/>
      <c r="D137" s="1014"/>
      <c r="E137" s="1013"/>
      <c r="F137" s="1013"/>
      <c r="G137" s="1013"/>
      <c r="H137" s="1013"/>
      <c r="I137" s="1013"/>
    </row>
    <row r="138" spans="1:9" s="1015" customFormat="1" x14ac:dyDescent="0.25">
      <c r="A138" s="1013"/>
      <c r="B138" s="1013"/>
      <c r="C138" s="1013"/>
      <c r="D138" s="1014"/>
      <c r="E138" s="1013"/>
      <c r="F138" s="1013"/>
      <c r="G138" s="1013"/>
      <c r="H138" s="1013"/>
      <c r="I138" s="1013"/>
    </row>
    <row r="139" spans="1:9" s="1015" customFormat="1" x14ac:dyDescent="0.25">
      <c r="A139" s="1013"/>
      <c r="B139" s="1013"/>
      <c r="C139" s="1013"/>
      <c r="D139" s="1014"/>
      <c r="E139" s="1013"/>
      <c r="F139" s="1013"/>
      <c r="G139" s="1013"/>
      <c r="H139" s="1013"/>
      <c r="I139" s="1013"/>
    </row>
    <row r="140" spans="1:9" s="1015" customFormat="1" x14ac:dyDescent="0.25">
      <c r="A140" s="1013"/>
      <c r="B140" s="1013"/>
      <c r="C140" s="1013"/>
      <c r="D140" s="1014"/>
      <c r="E140" s="1013"/>
      <c r="F140" s="1013"/>
      <c r="G140" s="1013"/>
      <c r="H140" s="1013"/>
      <c r="I140" s="1013"/>
    </row>
    <row r="141" spans="1:9" s="1015" customFormat="1" x14ac:dyDescent="0.25">
      <c r="A141" s="1013"/>
      <c r="B141" s="1013"/>
      <c r="C141" s="1013"/>
      <c r="D141" s="1014"/>
      <c r="E141" s="1013"/>
      <c r="F141" s="1013"/>
      <c r="G141" s="1013"/>
      <c r="H141" s="1013"/>
      <c r="I141" s="1013"/>
    </row>
    <row r="142" spans="1:9" s="1015" customFormat="1" x14ac:dyDescent="0.25">
      <c r="A142" s="1013"/>
      <c r="B142" s="1013"/>
      <c r="C142" s="1013"/>
      <c r="D142" s="1014"/>
      <c r="E142" s="1013"/>
      <c r="F142" s="1013"/>
      <c r="G142" s="1013"/>
      <c r="H142" s="1013"/>
      <c r="I142" s="1013"/>
    </row>
    <row r="143" spans="1:9" s="1015" customFormat="1" x14ac:dyDescent="0.25">
      <c r="A143" s="1013"/>
      <c r="B143" s="1013"/>
      <c r="C143" s="1013"/>
      <c r="D143" s="1014"/>
      <c r="E143" s="1013"/>
      <c r="F143" s="1013"/>
      <c r="G143" s="1013"/>
      <c r="H143" s="1013"/>
      <c r="I143" s="1013"/>
    </row>
    <row r="144" spans="1:9" s="1015" customFormat="1" x14ac:dyDescent="0.25">
      <c r="A144" s="1013"/>
      <c r="B144" s="1013"/>
      <c r="C144" s="1013"/>
      <c r="D144" s="1014"/>
      <c r="E144" s="1013"/>
      <c r="F144" s="1013"/>
      <c r="G144" s="1013"/>
      <c r="H144" s="1013"/>
      <c r="I144" s="1013"/>
    </row>
  </sheetData>
  <mergeCells count="55">
    <mergeCell ref="B99:D99"/>
    <mergeCell ref="B101:I105"/>
    <mergeCell ref="B88:B96"/>
    <mergeCell ref="C88:C90"/>
    <mergeCell ref="C91:C93"/>
    <mergeCell ref="C94:C96"/>
    <mergeCell ref="B97:D97"/>
    <mergeCell ref="B98:D98"/>
    <mergeCell ref="B67:B75"/>
    <mergeCell ref="C67:C69"/>
    <mergeCell ref="C70:C72"/>
    <mergeCell ref="C73:C75"/>
    <mergeCell ref="B76:B87"/>
    <mergeCell ref="C76:C78"/>
    <mergeCell ref="C79:C81"/>
    <mergeCell ref="C82:C84"/>
    <mergeCell ref="C85:C87"/>
    <mergeCell ref="B43:B54"/>
    <mergeCell ref="C43:C45"/>
    <mergeCell ref="C46:C48"/>
    <mergeCell ref="C49:C51"/>
    <mergeCell ref="C52:C54"/>
    <mergeCell ref="B55:B66"/>
    <mergeCell ref="C55:C57"/>
    <mergeCell ref="C58:C60"/>
    <mergeCell ref="C61:C63"/>
    <mergeCell ref="C64:C66"/>
    <mergeCell ref="B19:B30"/>
    <mergeCell ref="C19:C21"/>
    <mergeCell ref="C22:C24"/>
    <mergeCell ref="C25:C27"/>
    <mergeCell ref="C28:C30"/>
    <mergeCell ref="B31:B42"/>
    <mergeCell ref="C31:C33"/>
    <mergeCell ref="C34:C36"/>
    <mergeCell ref="C37:C39"/>
    <mergeCell ref="C40:C42"/>
    <mergeCell ref="C15:I15"/>
    <mergeCell ref="B16:I16"/>
    <mergeCell ref="B17:B18"/>
    <mergeCell ref="C17:C18"/>
    <mergeCell ref="D17:D18"/>
    <mergeCell ref="E17:I17"/>
    <mergeCell ref="C9:I9"/>
    <mergeCell ref="C10:I10"/>
    <mergeCell ref="C11:D11"/>
    <mergeCell ref="G11:H11"/>
    <mergeCell ref="C13:D13"/>
    <mergeCell ref="G13:H13"/>
    <mergeCell ref="C8:I8"/>
    <mergeCell ref="C2:G5"/>
    <mergeCell ref="H2:I3"/>
    <mergeCell ref="B4:B5"/>
    <mergeCell ref="H4:I5"/>
    <mergeCell ref="C7:I7"/>
  </mergeCells>
  <printOptions horizontalCentered="1" verticalCentered="1"/>
  <pageMargins left="0.70866141732283472" right="0.70866141732283472" top="0.74803149606299213" bottom="0.74803149606299213" header="0.31496062992125984" footer="0.31496062992125984"/>
  <pageSetup scale="59"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7">
    <tabColor rgb="FFFF0000"/>
    <pageSetUpPr fitToPage="1"/>
  </sheetPr>
  <dimension ref="A1:Z114"/>
  <sheetViews>
    <sheetView showGridLines="0" topLeftCell="A34" zoomScale="85" zoomScaleNormal="85" workbookViewId="0">
      <selection activeCell="B39" sqref="A39:XFD42"/>
    </sheetView>
  </sheetViews>
  <sheetFormatPr baseColWidth="10" defaultColWidth="11.42578125" defaultRowHeight="12.75" x14ac:dyDescent="0.2"/>
  <cols>
    <col min="1" max="1" width="2.5703125" style="903" customWidth="1"/>
    <col min="2" max="2" width="34.140625" style="782" customWidth="1"/>
    <col min="3" max="3" width="29" style="782" customWidth="1"/>
    <col min="4" max="4" width="38.7109375" style="782" customWidth="1"/>
    <col min="5" max="5" width="11.42578125" style="782"/>
    <col min="6" max="10" width="12.7109375" style="782" customWidth="1"/>
    <col min="11" max="26" width="11.42578125" style="903"/>
    <col min="27" max="16384" width="11.42578125" style="782"/>
  </cols>
  <sheetData>
    <row r="1" spans="2:10" s="903" customFormat="1" ht="13.5" thickBot="1" x14ac:dyDescent="0.25"/>
    <row r="2" spans="2:10" ht="12.75" customHeight="1" x14ac:dyDescent="0.2">
      <c r="B2" s="904"/>
      <c r="C2" s="2699" t="s">
        <v>1275</v>
      </c>
      <c r="D2" s="2700"/>
      <c r="E2" s="2700"/>
      <c r="F2" s="2700"/>
      <c r="G2" s="2700"/>
      <c r="H2" s="2701"/>
      <c r="I2" s="2708">
        <f>'EJEC-4I'!H2</f>
        <v>0</v>
      </c>
      <c r="J2" s="2709"/>
    </row>
    <row r="3" spans="2:10" x14ac:dyDescent="0.2">
      <c r="B3" s="798"/>
      <c r="C3" s="2702"/>
      <c r="D3" s="2703"/>
      <c r="E3" s="2703"/>
      <c r="F3" s="2703"/>
      <c r="G3" s="2703"/>
      <c r="H3" s="2704"/>
      <c r="I3" s="2884"/>
      <c r="J3" s="2885"/>
    </row>
    <row r="4" spans="2:10" x14ac:dyDescent="0.2">
      <c r="B4" s="798"/>
      <c r="C4" s="2702"/>
      <c r="D4" s="2703"/>
      <c r="E4" s="2703"/>
      <c r="F4" s="2703"/>
      <c r="G4" s="2703"/>
      <c r="H4" s="2704"/>
      <c r="I4" s="2884"/>
      <c r="J4" s="2885"/>
    </row>
    <row r="5" spans="2:10" x14ac:dyDescent="0.2">
      <c r="B5" s="798"/>
      <c r="C5" s="2702"/>
      <c r="D5" s="2703"/>
      <c r="E5" s="2703"/>
      <c r="F5" s="2703"/>
      <c r="G5" s="2703"/>
      <c r="H5" s="2704"/>
      <c r="I5" s="2884"/>
      <c r="J5" s="2885"/>
    </row>
    <row r="6" spans="2:10" ht="17.25" customHeight="1" x14ac:dyDescent="0.2">
      <c r="B6" s="2886"/>
      <c r="C6" s="2702"/>
      <c r="D6" s="2703"/>
      <c r="E6" s="2703"/>
      <c r="F6" s="2703"/>
      <c r="G6" s="2703"/>
      <c r="H6" s="2704"/>
      <c r="I6" s="2888" t="str">
        <f>'EJEC-4I'!H4</f>
        <v>Código: F-E-GIP-53</v>
      </c>
      <c r="J6" s="2889"/>
    </row>
    <row r="7" spans="2:10" ht="17.25" customHeight="1" x14ac:dyDescent="0.2">
      <c r="B7" s="2886"/>
      <c r="C7" s="2702"/>
      <c r="D7" s="2703"/>
      <c r="E7" s="2703"/>
      <c r="F7" s="2703"/>
      <c r="G7" s="2703"/>
      <c r="H7" s="2704"/>
      <c r="I7" s="2682"/>
      <c r="J7" s="2683"/>
    </row>
    <row r="8" spans="2:10" x14ac:dyDescent="0.2">
      <c r="B8" s="2887"/>
      <c r="C8" s="2705"/>
      <c r="D8" s="2706"/>
      <c r="E8" s="2706"/>
      <c r="F8" s="2706"/>
      <c r="G8" s="2706"/>
      <c r="H8" s="2707"/>
      <c r="I8" s="2684"/>
      <c r="J8" s="2685"/>
    </row>
    <row r="9" spans="2:10" x14ac:dyDescent="0.2">
      <c r="B9" s="1047"/>
      <c r="C9" s="1048"/>
      <c r="D9" s="1048"/>
      <c r="E9" s="1048"/>
      <c r="F9" s="1048"/>
      <c r="G9" s="1048"/>
      <c r="H9" s="1048"/>
      <c r="I9" s="1048"/>
      <c r="J9" s="1049"/>
    </row>
    <row r="10" spans="2:10" ht="18.75" customHeight="1" x14ac:dyDescent="0.2">
      <c r="B10" s="938" t="s">
        <v>250</v>
      </c>
      <c r="C10" s="2781">
        <f>+Proyecto!C6</f>
        <v>0</v>
      </c>
      <c r="D10" s="2781"/>
      <c r="E10" s="2781"/>
      <c r="F10" s="2781"/>
      <c r="G10" s="2781"/>
      <c r="H10" s="2781"/>
      <c r="I10" s="2781"/>
      <c r="J10" s="2782"/>
    </row>
    <row r="11" spans="2:10" x14ac:dyDescent="0.2">
      <c r="B11" s="798"/>
      <c r="J11" s="786"/>
    </row>
    <row r="12" spans="2:10" ht="34.5" customHeight="1" x14ac:dyDescent="0.2">
      <c r="B12" s="938" t="s">
        <v>1133</v>
      </c>
      <c r="C12" s="2571">
        <f>+Proyecto!B16</f>
        <v>0</v>
      </c>
      <c r="D12" s="2571"/>
      <c r="E12" s="2571"/>
      <c r="F12" s="2571"/>
      <c r="G12" s="2571"/>
      <c r="H12" s="2571"/>
      <c r="I12" s="2571"/>
      <c r="J12" s="2572"/>
    </row>
    <row r="13" spans="2:10" x14ac:dyDescent="0.2">
      <c r="B13" s="938"/>
      <c r="C13" s="2783"/>
      <c r="D13" s="2783"/>
      <c r="E13" s="2783"/>
      <c r="F13" s="2783"/>
      <c r="G13" s="2783"/>
      <c r="H13" s="2783"/>
      <c r="I13" s="2783"/>
      <c r="J13" s="2784"/>
    </row>
    <row r="14" spans="2:10" ht="17.25" customHeight="1" x14ac:dyDescent="0.2">
      <c r="B14" s="938" t="s">
        <v>364</v>
      </c>
      <c r="C14" s="1050">
        <f>'EJEC-1I'!I11</f>
        <v>41090</v>
      </c>
      <c r="D14" s="983"/>
      <c r="E14" s="983"/>
      <c r="F14" s="983"/>
      <c r="G14" s="983"/>
      <c r="H14" s="983"/>
      <c r="I14" s="983"/>
      <c r="J14" s="984"/>
    </row>
    <row r="15" spans="2:10" ht="13.5" thickBot="1" x14ac:dyDescent="0.25">
      <c r="B15" s="938"/>
      <c r="C15" s="983"/>
      <c r="D15" s="983"/>
      <c r="E15" s="983"/>
      <c r="F15" s="983"/>
      <c r="G15" s="983"/>
      <c r="H15" s="983"/>
      <c r="I15" s="983"/>
      <c r="J15" s="984"/>
    </row>
    <row r="16" spans="2:10" ht="21.75" customHeight="1" thickBot="1" x14ac:dyDescent="0.25">
      <c r="B16" s="2893" t="s">
        <v>366</v>
      </c>
      <c r="C16" s="2894"/>
      <c r="D16" s="2894"/>
      <c r="E16" s="2894"/>
      <c r="F16" s="2894"/>
      <c r="G16" s="2894"/>
      <c r="H16" s="2894"/>
      <c r="I16" s="2894"/>
      <c r="J16" s="2895"/>
    </row>
    <row r="17" spans="2:10" ht="12.75" customHeight="1" x14ac:dyDescent="0.2">
      <c r="B17" s="2809" t="s">
        <v>252</v>
      </c>
      <c r="C17" s="2810" t="s">
        <v>351</v>
      </c>
      <c r="D17" s="2896" t="s">
        <v>365</v>
      </c>
      <c r="E17" s="2897"/>
      <c r="F17" s="2897"/>
      <c r="G17" s="2897"/>
      <c r="H17" s="2897"/>
      <c r="I17" s="2897"/>
      <c r="J17" s="2898"/>
    </row>
    <row r="18" spans="2:10" ht="12.75" customHeight="1" x14ac:dyDescent="0.2">
      <c r="B18" s="2729"/>
      <c r="C18" s="2732"/>
      <c r="D18" s="2735"/>
      <c r="E18" s="2899"/>
      <c r="F18" s="2899"/>
      <c r="G18" s="2899"/>
      <c r="H18" s="2899"/>
      <c r="I18" s="2899"/>
      <c r="J18" s="2900"/>
    </row>
    <row r="19" spans="2:10" x14ac:dyDescent="0.2">
      <c r="B19" s="2730"/>
      <c r="C19" s="2733"/>
      <c r="D19" s="2735"/>
      <c r="E19" s="2899"/>
      <c r="F19" s="2899"/>
      <c r="G19" s="2899"/>
      <c r="H19" s="2899"/>
      <c r="I19" s="2899"/>
      <c r="J19" s="2900"/>
    </row>
    <row r="20" spans="2:10" ht="50.25" customHeight="1" x14ac:dyDescent="0.2">
      <c r="B20" s="2814" t="str">
        <f>Proyecto!C50</f>
        <v>Plantación de Material Vegetal en sistema tradicional</v>
      </c>
      <c r="C20" s="956">
        <f>'POA-1'!I31</f>
        <v>0</v>
      </c>
      <c r="D20" s="2891"/>
      <c r="E20" s="2891"/>
      <c r="F20" s="2891"/>
      <c r="G20" s="2891"/>
      <c r="H20" s="2891"/>
      <c r="I20" s="2891"/>
      <c r="J20" s="2892"/>
    </row>
    <row r="21" spans="2:10" ht="50.25" customHeight="1" x14ac:dyDescent="0.2">
      <c r="B21" s="2792"/>
      <c r="C21" s="956">
        <f>'POA-1'!I32</f>
        <v>0</v>
      </c>
      <c r="D21" s="2891"/>
      <c r="E21" s="2891"/>
      <c r="F21" s="2891"/>
      <c r="G21" s="2891"/>
      <c r="H21" s="2891"/>
      <c r="I21" s="2891"/>
      <c r="J21" s="2892"/>
    </row>
    <row r="22" spans="2:10" ht="50.25" customHeight="1" x14ac:dyDescent="0.2">
      <c r="B22" s="2792"/>
      <c r="C22" s="956">
        <f>'POA-1'!I33</f>
        <v>0</v>
      </c>
      <c r="D22" s="2891"/>
      <c r="E22" s="2891"/>
      <c r="F22" s="2891"/>
      <c r="G22" s="2891"/>
      <c r="H22" s="2891"/>
      <c r="I22" s="2891"/>
      <c r="J22" s="2892"/>
    </row>
    <row r="23" spans="2:10" ht="50.25" customHeight="1" x14ac:dyDescent="0.2">
      <c r="B23" s="2890"/>
      <c r="C23" s="956">
        <f>'POA-1'!I34</f>
        <v>0</v>
      </c>
      <c r="D23" s="2891"/>
      <c r="E23" s="2891"/>
      <c r="F23" s="2891"/>
      <c r="G23" s="2891"/>
      <c r="H23" s="2891"/>
      <c r="I23" s="2891"/>
      <c r="J23" s="2892"/>
    </row>
    <row r="24" spans="2:10" ht="50.25" customHeight="1" x14ac:dyDescent="0.2">
      <c r="B24" s="2814" t="str">
        <f>Proyecto!C51</f>
        <v>Plantación de Material Vegetal al azar o por núcleos</v>
      </c>
      <c r="C24" s="956">
        <f>'POA-1'!I35</f>
        <v>0</v>
      </c>
      <c r="D24" s="2891">
        <f>+D20</f>
        <v>0</v>
      </c>
      <c r="E24" s="2891"/>
      <c r="F24" s="2891"/>
      <c r="G24" s="2891"/>
      <c r="H24" s="2891"/>
      <c r="I24" s="2891"/>
      <c r="J24" s="2892"/>
    </row>
    <row r="25" spans="2:10" ht="50.25" customHeight="1" x14ac:dyDescent="0.2">
      <c r="B25" s="2792"/>
      <c r="C25" s="956">
        <f>'POA-1'!I36</f>
        <v>0</v>
      </c>
      <c r="D25" s="2891"/>
      <c r="E25" s="2891"/>
      <c r="F25" s="2891"/>
      <c r="G25" s="2891"/>
      <c r="H25" s="2891"/>
      <c r="I25" s="2891"/>
      <c r="J25" s="2892"/>
    </row>
    <row r="26" spans="2:10" ht="50.25" customHeight="1" x14ac:dyDescent="0.2">
      <c r="B26" s="2792"/>
      <c r="C26" s="956">
        <f>'POA-1'!I37</f>
        <v>0</v>
      </c>
      <c r="D26" s="2891"/>
      <c r="E26" s="2891"/>
      <c r="F26" s="2891"/>
      <c r="G26" s="2891"/>
      <c r="H26" s="2891"/>
      <c r="I26" s="2891"/>
      <c r="J26" s="2892"/>
    </row>
    <row r="27" spans="2:10" ht="50.25" customHeight="1" x14ac:dyDescent="0.2">
      <c r="B27" s="2890"/>
      <c r="C27" s="956">
        <f>'POA-1'!I38</f>
        <v>0</v>
      </c>
      <c r="D27" s="2891">
        <f>+D23</f>
        <v>0</v>
      </c>
      <c r="E27" s="2891"/>
      <c r="F27" s="2891"/>
      <c r="G27" s="2891"/>
      <c r="H27" s="2891"/>
      <c r="I27" s="2891"/>
      <c r="J27" s="2892"/>
    </row>
    <row r="28" spans="2:10" ht="50.25" customHeight="1" x14ac:dyDescent="0.2">
      <c r="B28" s="2814">
        <f>Proyecto!C52</f>
        <v>0</v>
      </c>
      <c r="C28" s="956">
        <f>'POA-1'!I39</f>
        <v>0</v>
      </c>
      <c r="D28" s="2891">
        <f>+D20</f>
        <v>0</v>
      </c>
      <c r="E28" s="2891"/>
      <c r="F28" s="2891"/>
      <c r="G28" s="2891"/>
      <c r="H28" s="2891"/>
      <c r="I28" s="2891"/>
      <c r="J28" s="2892"/>
    </row>
    <row r="29" spans="2:10" ht="50.25" customHeight="1" x14ac:dyDescent="0.2">
      <c r="B29" s="2792"/>
      <c r="C29" s="956">
        <f>'POA-1'!I40</f>
        <v>0</v>
      </c>
      <c r="D29" s="2891"/>
      <c r="E29" s="2891"/>
      <c r="F29" s="2891"/>
      <c r="G29" s="2891"/>
      <c r="H29" s="2891"/>
      <c r="I29" s="2891"/>
      <c r="J29" s="2892"/>
    </row>
    <row r="30" spans="2:10" ht="50.25" customHeight="1" x14ac:dyDescent="0.2">
      <c r="B30" s="2792"/>
      <c r="C30" s="956">
        <f>'POA-1'!I41</f>
        <v>0</v>
      </c>
      <c r="D30" s="2891"/>
      <c r="E30" s="2891"/>
      <c r="F30" s="2891"/>
      <c r="G30" s="2891"/>
      <c r="H30" s="2891"/>
      <c r="I30" s="2891"/>
      <c r="J30" s="2892"/>
    </row>
    <row r="31" spans="2:10" ht="50.25" customHeight="1" x14ac:dyDescent="0.2">
      <c r="B31" s="2890"/>
      <c r="C31" s="956">
        <f>'POA-1'!I42</f>
        <v>0</v>
      </c>
      <c r="D31" s="2891">
        <f>+D23</f>
        <v>0</v>
      </c>
      <c r="E31" s="2891"/>
      <c r="F31" s="2891"/>
      <c r="G31" s="2891"/>
      <c r="H31" s="2891"/>
      <c r="I31" s="2891"/>
      <c r="J31" s="2892"/>
    </row>
    <row r="32" spans="2:10" ht="50.25" customHeight="1" x14ac:dyDescent="0.2">
      <c r="B32" s="2814" t="str">
        <f>Proyecto!C53</f>
        <v>Cobertura arbórea mediante Sistemas Agroforestales / Silvopastoriles (SAF/SSP)</v>
      </c>
      <c r="C32" s="956">
        <f>'POA-1'!I43</f>
        <v>0</v>
      </c>
      <c r="D32" s="2891">
        <f>+D20</f>
        <v>0</v>
      </c>
      <c r="E32" s="2891"/>
      <c r="F32" s="2891"/>
      <c r="G32" s="2891"/>
      <c r="H32" s="2891"/>
      <c r="I32" s="2891"/>
      <c r="J32" s="2892"/>
    </row>
    <row r="33" spans="2:10" ht="50.25" customHeight="1" x14ac:dyDescent="0.2">
      <c r="B33" s="2792"/>
      <c r="C33" s="956">
        <f>'POA-1'!I44</f>
        <v>0</v>
      </c>
      <c r="D33" s="2891"/>
      <c r="E33" s="2891"/>
      <c r="F33" s="2891"/>
      <c r="G33" s="2891"/>
      <c r="H33" s="2891"/>
      <c r="I33" s="2891"/>
      <c r="J33" s="2892"/>
    </row>
    <row r="34" spans="2:10" ht="50.25" customHeight="1" x14ac:dyDescent="0.2">
      <c r="B34" s="2792"/>
      <c r="C34" s="956">
        <f>'POA-1'!I45</f>
        <v>0</v>
      </c>
      <c r="D34" s="2891"/>
      <c r="E34" s="2891"/>
      <c r="F34" s="2891"/>
      <c r="G34" s="2891"/>
      <c r="H34" s="2891"/>
      <c r="I34" s="2891"/>
      <c r="J34" s="2892"/>
    </row>
    <row r="35" spans="2:10" ht="50.25" customHeight="1" x14ac:dyDescent="0.2">
      <c r="B35" s="2890"/>
      <c r="C35" s="956">
        <f>'POA-1'!I46</f>
        <v>0</v>
      </c>
      <c r="D35" s="2891">
        <f>+D23</f>
        <v>0</v>
      </c>
      <c r="E35" s="2891"/>
      <c r="F35" s="2891"/>
      <c r="G35" s="2891"/>
      <c r="H35" s="2891"/>
      <c r="I35" s="2891"/>
      <c r="J35" s="2892"/>
    </row>
    <row r="36" spans="2:10" ht="50.25" customHeight="1" x14ac:dyDescent="0.2">
      <c r="B36" s="2814" t="str">
        <f>Proyecto!C54</f>
        <v>Cercas o Barreras Vivas (CV - BV)</v>
      </c>
      <c r="C36" s="956">
        <f>'POA-1'!I47</f>
        <v>0</v>
      </c>
      <c r="D36" s="2891">
        <f>+D20</f>
        <v>0</v>
      </c>
      <c r="E36" s="2891"/>
      <c r="F36" s="2891"/>
      <c r="G36" s="2891"/>
      <c r="H36" s="2891"/>
      <c r="I36" s="2891"/>
      <c r="J36" s="2892"/>
    </row>
    <row r="37" spans="2:10" ht="50.25" customHeight="1" x14ac:dyDescent="0.2">
      <c r="B37" s="2792"/>
      <c r="C37" s="956">
        <f>'POA-1'!I48</f>
        <v>0</v>
      </c>
      <c r="D37" s="2891"/>
      <c r="E37" s="2891"/>
      <c r="F37" s="2891"/>
      <c r="G37" s="2891"/>
      <c r="H37" s="2891"/>
      <c r="I37" s="2891"/>
      <c r="J37" s="2892"/>
    </row>
    <row r="38" spans="2:10" ht="50.25" customHeight="1" x14ac:dyDescent="0.2">
      <c r="B38" s="2792"/>
      <c r="C38" s="956">
        <f>'POA-1'!I49</f>
        <v>0</v>
      </c>
      <c r="D38" s="2891">
        <f>+D23</f>
        <v>0</v>
      </c>
      <c r="E38" s="2891"/>
      <c r="F38" s="2891"/>
      <c r="G38" s="2891"/>
      <c r="H38" s="2891"/>
      <c r="I38" s="2891"/>
      <c r="J38" s="2892"/>
    </row>
    <row r="39" spans="2:10" ht="50.25" customHeight="1" x14ac:dyDescent="0.2">
      <c r="B39" s="2814">
        <f>Proyecto!C55</f>
        <v>0</v>
      </c>
      <c r="C39" s="956">
        <f>'POA-1'!I50</f>
        <v>0</v>
      </c>
      <c r="D39" s="2891">
        <f>+D20</f>
        <v>0</v>
      </c>
      <c r="E39" s="2891"/>
      <c r="F39" s="2891"/>
      <c r="G39" s="2891"/>
      <c r="H39" s="2891"/>
      <c r="I39" s="2891"/>
      <c r="J39" s="2892"/>
    </row>
    <row r="40" spans="2:10" ht="50.25" customHeight="1" x14ac:dyDescent="0.2">
      <c r="B40" s="2792"/>
      <c r="C40" s="956">
        <f>'POA-1'!I51</f>
        <v>0</v>
      </c>
      <c r="D40" s="2891"/>
      <c r="E40" s="2891"/>
      <c r="F40" s="2891"/>
      <c r="G40" s="2891"/>
      <c r="H40" s="2891"/>
      <c r="I40" s="2891"/>
      <c r="J40" s="2892"/>
    </row>
    <row r="41" spans="2:10" ht="50.25" customHeight="1" x14ac:dyDescent="0.2">
      <c r="B41" s="2792"/>
      <c r="C41" s="956">
        <f>'POA-1'!I52</f>
        <v>0</v>
      </c>
      <c r="D41" s="2891"/>
      <c r="E41" s="2891"/>
      <c r="F41" s="2891"/>
      <c r="G41" s="2891"/>
      <c r="H41" s="2891"/>
      <c r="I41" s="2891"/>
      <c r="J41" s="2892"/>
    </row>
    <row r="42" spans="2:10" ht="50.25" customHeight="1" x14ac:dyDescent="0.2">
      <c r="B42" s="2890"/>
      <c r="C42" s="956">
        <f>'POA-1'!I53</f>
        <v>0</v>
      </c>
      <c r="D42" s="2891">
        <f>+D23</f>
        <v>0</v>
      </c>
      <c r="E42" s="2891"/>
      <c r="F42" s="2891"/>
      <c r="G42" s="2891"/>
      <c r="H42" s="2891"/>
      <c r="I42" s="2891"/>
      <c r="J42" s="2892"/>
    </row>
    <row r="43" spans="2:10" ht="50.25" customHeight="1" x14ac:dyDescent="0.2">
      <c r="B43" s="2814" t="str">
        <f>Proyecto!C56</f>
        <v>Aislamiento con material vegetal</v>
      </c>
      <c r="C43" s="956">
        <f>'POA-1'!I54</f>
        <v>0</v>
      </c>
      <c r="D43" s="2891">
        <f>+D20</f>
        <v>0</v>
      </c>
      <c r="E43" s="2891"/>
      <c r="F43" s="2891"/>
      <c r="G43" s="2891"/>
      <c r="H43" s="2891"/>
      <c r="I43" s="2891"/>
      <c r="J43" s="2892"/>
    </row>
    <row r="44" spans="2:10" ht="50.25" customHeight="1" x14ac:dyDescent="0.2">
      <c r="B44" s="2792"/>
      <c r="C44" s="956">
        <f>'POA-1'!I55</f>
        <v>0</v>
      </c>
      <c r="D44" s="2891"/>
      <c r="E44" s="2891"/>
      <c r="F44" s="2891"/>
      <c r="G44" s="2891"/>
      <c r="H44" s="2891"/>
      <c r="I44" s="2891"/>
      <c r="J44" s="2892"/>
    </row>
    <row r="45" spans="2:10" ht="50.25" customHeight="1" thickBot="1" x14ac:dyDescent="0.25">
      <c r="B45" s="2793"/>
      <c r="C45" s="973">
        <f>'POA-1'!I56</f>
        <v>0</v>
      </c>
      <c r="D45" s="2901">
        <f>+D23</f>
        <v>0</v>
      </c>
      <c r="E45" s="2901"/>
      <c r="F45" s="2901"/>
      <c r="G45" s="2901"/>
      <c r="H45" s="2901"/>
      <c r="I45" s="2901"/>
      <c r="J45" s="2902"/>
    </row>
    <row r="46" spans="2:10" s="903" customFormat="1" x14ac:dyDescent="0.2"/>
    <row r="47" spans="2:10" s="903" customFormat="1" x14ac:dyDescent="0.2"/>
    <row r="48" spans="2:10" s="903" customFormat="1" x14ac:dyDescent="0.2"/>
    <row r="49" s="903" customFormat="1" x14ac:dyDescent="0.2"/>
    <row r="50" s="903" customFormat="1" x14ac:dyDescent="0.2"/>
    <row r="51" s="903" customFormat="1" x14ac:dyDescent="0.2"/>
    <row r="52" s="903" customFormat="1" x14ac:dyDescent="0.2"/>
    <row r="53" s="903" customFormat="1" x14ac:dyDescent="0.2"/>
    <row r="54" s="903" customFormat="1" x14ac:dyDescent="0.2"/>
    <row r="55" s="903" customFormat="1" x14ac:dyDescent="0.2"/>
    <row r="56" s="903" customFormat="1" x14ac:dyDescent="0.2"/>
    <row r="57" s="903" customFormat="1" x14ac:dyDescent="0.2"/>
    <row r="58" s="903" customFormat="1" x14ac:dyDescent="0.2"/>
    <row r="59" s="903" customFormat="1" x14ac:dyDescent="0.2"/>
    <row r="60" s="903" customFormat="1" x14ac:dyDescent="0.2"/>
    <row r="61" s="903" customFormat="1" x14ac:dyDescent="0.2"/>
    <row r="62" s="903" customFormat="1" x14ac:dyDescent="0.2"/>
    <row r="63" s="903" customFormat="1" x14ac:dyDescent="0.2"/>
    <row r="64" s="903" customFormat="1" x14ac:dyDescent="0.2"/>
    <row r="65" s="903" customFormat="1" x14ac:dyDescent="0.2"/>
    <row r="66" s="903" customFormat="1" x14ac:dyDescent="0.2"/>
    <row r="67" s="903" customFormat="1" x14ac:dyDescent="0.2"/>
    <row r="68" s="903" customFormat="1" x14ac:dyDescent="0.2"/>
    <row r="69" s="903" customFormat="1" x14ac:dyDescent="0.2"/>
    <row r="70" s="903" customFormat="1" x14ac:dyDescent="0.2"/>
    <row r="71" s="903" customFormat="1" x14ac:dyDescent="0.2"/>
    <row r="72" s="903" customFormat="1" x14ac:dyDescent="0.2"/>
    <row r="73" s="903" customFormat="1" x14ac:dyDescent="0.2"/>
    <row r="74" s="903" customFormat="1" x14ac:dyDescent="0.2"/>
    <row r="75" s="903" customFormat="1" x14ac:dyDescent="0.2"/>
    <row r="76" s="903" customFormat="1" x14ac:dyDescent="0.2"/>
    <row r="77" s="903" customFormat="1" x14ac:dyDescent="0.2"/>
    <row r="78" s="903" customFormat="1" x14ac:dyDescent="0.2"/>
    <row r="79" s="903" customFormat="1" x14ac:dyDescent="0.2"/>
    <row r="80" s="903" customFormat="1" x14ac:dyDescent="0.2"/>
    <row r="81" s="903" customFormat="1" x14ac:dyDescent="0.2"/>
    <row r="82" s="903" customFormat="1" x14ac:dyDescent="0.2"/>
    <row r="83" s="903" customFormat="1" x14ac:dyDescent="0.2"/>
    <row r="84" s="903" customFormat="1" x14ac:dyDescent="0.2"/>
    <row r="85" s="903" customFormat="1" x14ac:dyDescent="0.2"/>
    <row r="86" s="903" customFormat="1" x14ac:dyDescent="0.2"/>
    <row r="87" s="903" customFormat="1" x14ac:dyDescent="0.2"/>
    <row r="88" s="903" customFormat="1" x14ac:dyDescent="0.2"/>
    <row r="89" s="903" customFormat="1" x14ac:dyDescent="0.2"/>
    <row r="90" s="903" customFormat="1" x14ac:dyDescent="0.2"/>
    <row r="91" s="903" customFormat="1" x14ac:dyDescent="0.2"/>
    <row r="92" s="903" customFormat="1" x14ac:dyDescent="0.2"/>
    <row r="93" s="903" customFormat="1" x14ac:dyDescent="0.2"/>
    <row r="94" s="903" customFormat="1" x14ac:dyDescent="0.2"/>
    <row r="95" s="903" customFormat="1" x14ac:dyDescent="0.2"/>
    <row r="96"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row r="113" s="903" customFormat="1" x14ac:dyDescent="0.2"/>
    <row r="114" s="903" customFormat="1" x14ac:dyDescent="0.2"/>
  </sheetData>
  <mergeCells count="44">
    <mergeCell ref="B43:B45"/>
    <mergeCell ref="D43:J43"/>
    <mergeCell ref="D44:J44"/>
    <mergeCell ref="D45:J45"/>
    <mergeCell ref="B32:B35"/>
    <mergeCell ref="D32:J32"/>
    <mergeCell ref="D33:J33"/>
    <mergeCell ref="D34:J34"/>
    <mergeCell ref="D35:J35"/>
    <mergeCell ref="B36:B38"/>
    <mergeCell ref="D36:J36"/>
    <mergeCell ref="D37:J37"/>
    <mergeCell ref="D38:J38"/>
    <mergeCell ref="B39:B42"/>
    <mergeCell ref="D39:J39"/>
    <mergeCell ref="D40:J40"/>
    <mergeCell ref="D41:J41"/>
    <mergeCell ref="D42:J42"/>
    <mergeCell ref="B24:B27"/>
    <mergeCell ref="D24:J24"/>
    <mergeCell ref="D25:J25"/>
    <mergeCell ref="D26:J26"/>
    <mergeCell ref="D27:J27"/>
    <mergeCell ref="B28:B31"/>
    <mergeCell ref="D28:J28"/>
    <mergeCell ref="D29:J29"/>
    <mergeCell ref="D30:J30"/>
    <mergeCell ref="D31:J31"/>
    <mergeCell ref="C13:J13"/>
    <mergeCell ref="B16:J16"/>
    <mergeCell ref="B17:B19"/>
    <mergeCell ref="C17:C19"/>
    <mergeCell ref="D17:J19"/>
    <mergeCell ref="B20:B23"/>
    <mergeCell ref="D20:J20"/>
    <mergeCell ref="D21:J21"/>
    <mergeCell ref="D22:J22"/>
    <mergeCell ref="D23:J23"/>
    <mergeCell ref="C12:J12"/>
    <mergeCell ref="C2:H8"/>
    <mergeCell ref="I2:J5"/>
    <mergeCell ref="B6:B8"/>
    <mergeCell ref="I6:J8"/>
    <mergeCell ref="C10:J10"/>
  </mergeCells>
  <printOptions horizontalCentered="1" verticalCentered="1"/>
  <pageMargins left="0.70866141732283472" right="0.70866141732283472" top="0.74803149606299213" bottom="0.74803149606299213" header="0.31496062992125984" footer="0.31496062992125984"/>
  <pageSetup scale="52"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0">
    <tabColor rgb="FF00B050"/>
    <pageSetUpPr fitToPage="1"/>
  </sheetPr>
  <dimension ref="A1:AJ112"/>
  <sheetViews>
    <sheetView showGridLines="0" topLeftCell="A22" zoomScale="85" zoomScaleNormal="85" workbookViewId="0">
      <selection activeCell="B41" sqref="A41:XFD42"/>
    </sheetView>
  </sheetViews>
  <sheetFormatPr baseColWidth="10" defaultColWidth="11.42578125" defaultRowHeight="12.75" x14ac:dyDescent="0.2"/>
  <cols>
    <col min="1" max="1" width="2.140625" style="903" customWidth="1"/>
    <col min="2" max="2" width="34.140625" style="782" customWidth="1"/>
    <col min="3" max="3" width="27.7109375" style="782" customWidth="1"/>
    <col min="4" max="4" width="14.28515625" style="782" customWidth="1"/>
    <col min="5" max="5" width="19.140625" style="782" customWidth="1"/>
    <col min="6" max="17" width="12.7109375" style="782" customWidth="1"/>
    <col min="18" max="19" width="11.42578125" style="782"/>
    <col min="20" max="36" width="11.42578125" style="903"/>
    <col min="37" max="16384" width="11.42578125" style="782"/>
  </cols>
  <sheetData>
    <row r="1" spans="1:36" s="903" customFormat="1" ht="13.5" thickBot="1" x14ac:dyDescent="0.25"/>
    <row r="2" spans="1:36" ht="32.25" customHeight="1" x14ac:dyDescent="0.2">
      <c r="B2" s="904"/>
      <c r="C2" s="2699" t="s">
        <v>1268</v>
      </c>
      <c r="D2" s="2700"/>
      <c r="E2" s="2700"/>
      <c r="F2" s="2700"/>
      <c r="G2" s="2700"/>
      <c r="H2" s="2700"/>
      <c r="I2" s="2700"/>
      <c r="J2" s="2700"/>
      <c r="K2" s="2700"/>
      <c r="L2" s="2700"/>
      <c r="M2" s="2700"/>
      <c r="N2" s="2700"/>
      <c r="O2" s="2700"/>
      <c r="P2" s="2700"/>
      <c r="Q2" s="2701"/>
      <c r="R2" s="2708">
        <f>'POA-5'!N2</f>
        <v>0</v>
      </c>
      <c r="S2" s="2709"/>
    </row>
    <row r="3" spans="1:36" ht="32.25" customHeight="1" x14ac:dyDescent="0.2">
      <c r="B3" s="798"/>
      <c r="C3" s="2702"/>
      <c r="D3" s="2703"/>
      <c r="E3" s="2703"/>
      <c r="F3" s="2703"/>
      <c r="G3" s="2703"/>
      <c r="H3" s="2703"/>
      <c r="I3" s="2703"/>
      <c r="J3" s="2703"/>
      <c r="K3" s="2703"/>
      <c r="L3" s="2703"/>
      <c r="M3" s="2703"/>
      <c r="N3" s="2703"/>
      <c r="O3" s="2703"/>
      <c r="P3" s="2703"/>
      <c r="Q3" s="2704"/>
      <c r="R3" s="2710"/>
      <c r="S3" s="2711"/>
    </row>
    <row r="4" spans="1:36" ht="17.25" customHeight="1" x14ac:dyDescent="0.2">
      <c r="B4" s="2680"/>
      <c r="C4" s="2702"/>
      <c r="D4" s="2703"/>
      <c r="E4" s="2703"/>
      <c r="F4" s="2703"/>
      <c r="G4" s="2703"/>
      <c r="H4" s="2703"/>
      <c r="I4" s="2703"/>
      <c r="J4" s="2703"/>
      <c r="K4" s="2703"/>
      <c r="L4" s="2703"/>
      <c r="M4" s="2703"/>
      <c r="N4" s="2703"/>
      <c r="O4" s="2703"/>
      <c r="P4" s="2703"/>
      <c r="Q4" s="2704"/>
      <c r="R4" s="2682" t="str">
        <f>'POA-5'!N6</f>
        <v>Código: F-E-GIP-53</v>
      </c>
      <c r="S4" s="2683"/>
    </row>
    <row r="5" spans="1:36" ht="17.25" customHeight="1" x14ac:dyDescent="0.2">
      <c r="B5" s="2681"/>
      <c r="C5" s="2705"/>
      <c r="D5" s="2706"/>
      <c r="E5" s="2706"/>
      <c r="F5" s="2706"/>
      <c r="G5" s="2706"/>
      <c r="H5" s="2706"/>
      <c r="I5" s="2706"/>
      <c r="J5" s="2706"/>
      <c r="K5" s="2706"/>
      <c r="L5" s="2706"/>
      <c r="M5" s="2706"/>
      <c r="N5" s="2706"/>
      <c r="O5" s="2706"/>
      <c r="P5" s="2706"/>
      <c r="Q5" s="2707"/>
      <c r="R5" s="2684"/>
      <c r="S5" s="2685"/>
    </row>
    <row r="6" spans="1:36" ht="12.75" customHeight="1" x14ac:dyDescent="0.2">
      <c r="B6" s="798"/>
      <c r="C6" s="905"/>
      <c r="D6" s="905"/>
      <c r="E6" s="905"/>
      <c r="F6" s="905"/>
      <c r="G6" s="905"/>
      <c r="H6" s="905"/>
      <c r="I6" s="905"/>
      <c r="J6" s="905"/>
      <c r="K6" s="905"/>
      <c r="L6" s="905"/>
      <c r="M6" s="905"/>
      <c r="N6" s="905"/>
      <c r="O6" s="905"/>
      <c r="P6" s="905"/>
      <c r="Q6" s="905"/>
      <c r="S6" s="906"/>
    </row>
    <row r="7" spans="1:36" ht="16.5" x14ac:dyDescent="0.2">
      <c r="B7" s="907" t="s">
        <v>250</v>
      </c>
      <c r="C7" s="2686">
        <f>+Proyecto!C6</f>
        <v>0</v>
      </c>
      <c r="D7" s="2686"/>
      <c r="E7" s="2686"/>
      <c r="F7" s="2686"/>
      <c r="G7" s="2686"/>
      <c r="H7" s="2686"/>
      <c r="I7" s="2686"/>
      <c r="J7" s="2686"/>
      <c r="K7" s="2686"/>
      <c r="L7" s="2686"/>
      <c r="M7" s="2686"/>
      <c r="N7" s="2686"/>
      <c r="O7" s="2686"/>
      <c r="P7" s="2686"/>
      <c r="Q7" s="2686"/>
      <c r="R7" s="2686"/>
      <c r="S7" s="2687"/>
    </row>
    <row r="8" spans="1:36" ht="9.75" customHeight="1" x14ac:dyDescent="0.2">
      <c r="B8" s="798"/>
      <c r="S8" s="786"/>
    </row>
    <row r="9" spans="1:36" ht="16.5" x14ac:dyDescent="0.3">
      <c r="B9" s="907" t="s">
        <v>1133</v>
      </c>
      <c r="C9" s="2688">
        <f>+Proyecto!B16</f>
        <v>0</v>
      </c>
      <c r="D9" s="2688"/>
      <c r="E9" s="2688"/>
      <c r="F9" s="2688"/>
      <c r="G9" s="2688"/>
      <c r="H9" s="2688"/>
      <c r="I9" s="2688"/>
      <c r="J9" s="2688"/>
      <c r="K9" s="2688"/>
      <c r="L9" s="2688"/>
      <c r="M9" s="2688"/>
      <c r="N9" s="2688"/>
      <c r="O9" s="2688"/>
      <c r="P9" s="2688"/>
      <c r="Q9" s="2688"/>
      <c r="R9" s="2688"/>
      <c r="S9" s="2689"/>
    </row>
    <row r="10" spans="1:36" ht="9.75" customHeight="1" x14ac:dyDescent="0.2">
      <c r="B10" s="798"/>
      <c r="S10" s="786"/>
    </row>
    <row r="11" spans="1:36" ht="16.5" x14ac:dyDescent="0.3">
      <c r="B11" s="907" t="s">
        <v>1154</v>
      </c>
      <c r="C11" s="2690">
        <f>+Seguimiento!C11</f>
        <v>0</v>
      </c>
      <c r="D11" s="2691"/>
      <c r="E11" s="2691"/>
      <c r="F11" s="895"/>
      <c r="G11" s="2692" t="s">
        <v>364</v>
      </c>
      <c r="H11" s="2692"/>
      <c r="I11" s="2693">
        <f>Seguimiento!AI11</f>
        <v>0</v>
      </c>
      <c r="J11" s="2693"/>
      <c r="K11" s="2693"/>
      <c r="L11" s="908"/>
      <c r="M11" s="895"/>
      <c r="N11" s="795" t="s">
        <v>1155</v>
      </c>
      <c r="O11" s="908"/>
      <c r="P11" s="2694">
        <f>Seguimiento!AN11</f>
        <v>0</v>
      </c>
      <c r="Q11" s="2694"/>
      <c r="R11" s="2694"/>
      <c r="S11" s="2695"/>
    </row>
    <row r="12" spans="1:36" s="908" customFormat="1" ht="9.75" customHeight="1" x14ac:dyDescent="0.3">
      <c r="A12" s="903"/>
      <c r="B12" s="909"/>
      <c r="S12" s="910"/>
      <c r="T12" s="903"/>
      <c r="U12" s="903"/>
      <c r="V12" s="903"/>
      <c r="W12" s="903"/>
      <c r="X12" s="903"/>
      <c r="Y12" s="903"/>
      <c r="Z12" s="903"/>
      <c r="AA12" s="903"/>
      <c r="AB12" s="903"/>
      <c r="AC12" s="903"/>
      <c r="AD12" s="903"/>
      <c r="AE12" s="903"/>
      <c r="AF12" s="903"/>
      <c r="AG12" s="903"/>
      <c r="AH12" s="903"/>
      <c r="AI12" s="903"/>
      <c r="AJ12" s="903"/>
    </row>
    <row r="13" spans="1:36" ht="31.5" customHeight="1" x14ac:dyDescent="0.3">
      <c r="B13" s="911" t="s">
        <v>1156</v>
      </c>
      <c r="C13" s="2696" t="e">
        <f>FINANC!E49</f>
        <v>#REF!</v>
      </c>
      <c r="D13" s="2696"/>
      <c r="E13" s="908"/>
      <c r="F13" s="2697" t="s">
        <v>1157</v>
      </c>
      <c r="G13" s="2697"/>
      <c r="H13" s="2697"/>
      <c r="I13" s="2696" t="e">
        <f>FINANC!F49</f>
        <v>#REF!</v>
      </c>
      <c r="J13" s="2696"/>
      <c r="K13" s="2696"/>
      <c r="M13" s="2698" t="s">
        <v>1158</v>
      </c>
      <c r="N13" s="2698"/>
      <c r="O13" s="2698"/>
      <c r="P13" s="676" t="e">
        <f>+I13/C13</f>
        <v>#REF!</v>
      </c>
      <c r="Q13" s="895"/>
      <c r="R13" s="895"/>
      <c r="S13" s="912"/>
    </row>
    <row r="14" spans="1:36" ht="9.75" customHeight="1" x14ac:dyDescent="0.2">
      <c r="B14" s="798"/>
      <c r="C14" s="905"/>
      <c r="D14" s="905"/>
      <c r="E14" s="905"/>
      <c r="F14" s="905"/>
      <c r="G14" s="905"/>
      <c r="H14" s="905"/>
      <c r="I14" s="905"/>
      <c r="J14" s="905"/>
      <c r="K14" s="905"/>
      <c r="L14" s="905"/>
      <c r="M14" s="905"/>
      <c r="N14" s="905"/>
      <c r="O14" s="905"/>
      <c r="P14" s="905"/>
      <c r="Q14" s="905"/>
      <c r="R14" s="913"/>
      <c r="S14" s="906"/>
    </row>
    <row r="15" spans="1:36" ht="22.5" customHeight="1" x14ac:dyDescent="0.2">
      <c r="B15" s="911" t="s">
        <v>1266</v>
      </c>
      <c r="C15" s="914">
        <f>OBJETIVOS!M12</f>
        <v>0</v>
      </c>
      <c r="D15" s="915">
        <f>+OBJETIVOS!Q12</f>
        <v>0</v>
      </c>
      <c r="E15" s="905"/>
      <c r="F15" s="905"/>
      <c r="G15" s="2697" t="s">
        <v>1267</v>
      </c>
      <c r="H15" s="2697"/>
      <c r="I15" s="2715">
        <f>OBJETIVOS!M16</f>
        <v>0</v>
      </c>
      <c r="J15" s="2715"/>
      <c r="K15" s="915">
        <f>+OBJETIVOS!Q16</f>
        <v>0</v>
      </c>
      <c r="L15" s="905"/>
      <c r="M15" s="905"/>
      <c r="N15" s="905"/>
      <c r="O15" s="905"/>
      <c r="P15" s="905"/>
      <c r="Q15" s="905"/>
      <c r="R15" s="913"/>
      <c r="S15" s="906"/>
    </row>
    <row r="16" spans="1:36" s="908" customFormat="1" ht="9.75" customHeight="1" x14ac:dyDescent="0.3">
      <c r="A16" s="903"/>
      <c r="B16" s="909"/>
      <c r="E16" s="916"/>
      <c r="S16" s="910"/>
      <c r="T16" s="903"/>
      <c r="U16" s="903"/>
      <c r="V16" s="903"/>
      <c r="W16" s="903"/>
      <c r="X16" s="903"/>
      <c r="Y16" s="903"/>
      <c r="Z16" s="903"/>
      <c r="AA16" s="903"/>
      <c r="AB16" s="903"/>
      <c r="AC16" s="903"/>
      <c r="AD16" s="903"/>
      <c r="AE16" s="903"/>
      <c r="AF16" s="903"/>
      <c r="AG16" s="903"/>
      <c r="AH16" s="903"/>
      <c r="AI16" s="903"/>
      <c r="AJ16" s="903"/>
    </row>
    <row r="17" spans="1:36" s="833" customFormat="1" ht="18" customHeight="1" x14ac:dyDescent="0.2">
      <c r="A17" s="917"/>
      <c r="B17" s="918"/>
      <c r="C17" s="919" t="s">
        <v>180</v>
      </c>
      <c r="D17" s="2716" t="s">
        <v>267</v>
      </c>
      <c r="E17" s="2717"/>
      <c r="F17" s="2716" t="s">
        <v>1200</v>
      </c>
      <c r="G17" s="2718"/>
      <c r="H17" s="2717"/>
      <c r="I17" s="2716" t="s">
        <v>1201</v>
      </c>
      <c r="J17" s="2718"/>
      <c r="K17" s="2717"/>
      <c r="L17" s="2716" t="s">
        <v>1202</v>
      </c>
      <c r="M17" s="2718"/>
      <c r="N17" s="2717"/>
      <c r="O17" s="920"/>
      <c r="P17" s="920"/>
      <c r="Q17" s="920"/>
      <c r="R17" s="920"/>
      <c r="S17" s="921"/>
      <c r="T17" s="917"/>
      <c r="U17" s="917"/>
      <c r="V17" s="917"/>
      <c r="W17" s="917"/>
      <c r="X17" s="917"/>
      <c r="Y17" s="917"/>
      <c r="Z17" s="917"/>
      <c r="AA17" s="917"/>
      <c r="AB17" s="917"/>
      <c r="AC17" s="917"/>
      <c r="AD17" s="917"/>
      <c r="AE17" s="917"/>
      <c r="AF17" s="917"/>
      <c r="AG17" s="917"/>
      <c r="AH17" s="917"/>
      <c r="AI17" s="917"/>
      <c r="AJ17" s="917"/>
    </row>
    <row r="18" spans="1:36" ht="17.25" customHeight="1" x14ac:dyDescent="0.3">
      <c r="B18" s="922"/>
      <c r="C18" s="923">
        <f>'POA-1'!C18</f>
        <v>0</v>
      </c>
      <c r="D18" s="2712">
        <f>'POA-1'!E18</f>
        <v>0</v>
      </c>
      <c r="E18" s="2713"/>
      <c r="F18" s="2712">
        <f>'POA-1'!I18</f>
        <v>0</v>
      </c>
      <c r="G18" s="2714"/>
      <c r="H18" s="2713"/>
      <c r="I18" s="2712">
        <f>'POA-1'!K18</f>
        <v>0</v>
      </c>
      <c r="J18" s="2714"/>
      <c r="K18" s="2713"/>
      <c r="L18" s="2712">
        <f>'POA-1'!M18</f>
        <v>0</v>
      </c>
      <c r="M18" s="2714"/>
      <c r="N18" s="2713"/>
      <c r="O18" s="924"/>
      <c r="P18" s="924"/>
      <c r="Q18" s="924"/>
      <c r="R18" s="924"/>
      <c r="S18" s="925"/>
    </row>
    <row r="19" spans="1:36" ht="17.25" customHeight="1" x14ac:dyDescent="0.3">
      <c r="B19" s="922"/>
      <c r="C19" s="926">
        <f>'POA-1'!C19</f>
        <v>0</v>
      </c>
      <c r="D19" s="2712">
        <f>'POA-1'!E19</f>
        <v>0</v>
      </c>
      <c r="E19" s="2713"/>
      <c r="F19" s="2712">
        <f>'POA-1'!I19</f>
        <v>0</v>
      </c>
      <c r="G19" s="2714"/>
      <c r="H19" s="2713"/>
      <c r="I19" s="2712">
        <f>'POA-1'!K19</f>
        <v>0</v>
      </c>
      <c r="J19" s="2714"/>
      <c r="K19" s="2713"/>
      <c r="L19" s="2712">
        <f>'POA-1'!M19</f>
        <v>0</v>
      </c>
      <c r="M19" s="2714"/>
      <c r="N19" s="2713"/>
      <c r="O19" s="924"/>
      <c r="P19" s="924"/>
      <c r="Q19" s="924"/>
      <c r="R19" s="924"/>
      <c r="S19" s="925"/>
    </row>
    <row r="20" spans="1:36" ht="17.25" customHeight="1" x14ac:dyDescent="0.3">
      <c r="B20" s="922"/>
      <c r="C20" s="926">
        <f>'POA-1'!C20</f>
        <v>0</v>
      </c>
      <c r="D20" s="2712">
        <f>'POA-1'!E20</f>
        <v>0</v>
      </c>
      <c r="E20" s="2713"/>
      <c r="F20" s="2712">
        <f>'POA-1'!I20</f>
        <v>0</v>
      </c>
      <c r="G20" s="2714"/>
      <c r="H20" s="2713"/>
      <c r="I20" s="2712">
        <f>'POA-1'!K20</f>
        <v>0</v>
      </c>
      <c r="J20" s="2714"/>
      <c r="K20" s="2713"/>
      <c r="L20" s="2712">
        <f>'POA-1'!M20</f>
        <v>0</v>
      </c>
      <c r="M20" s="2714"/>
      <c r="N20" s="2713"/>
      <c r="O20" s="924"/>
      <c r="P20" s="924"/>
      <c r="Q20" s="924"/>
      <c r="R20" s="924"/>
      <c r="S20" s="925"/>
    </row>
    <row r="21" spans="1:36" ht="17.25" customHeight="1" x14ac:dyDescent="0.3">
      <c r="B21" s="922"/>
      <c r="C21" s="926">
        <f>'POA-1'!C21</f>
        <v>0</v>
      </c>
      <c r="D21" s="2712">
        <f>'POA-1'!E21</f>
        <v>0</v>
      </c>
      <c r="E21" s="2713"/>
      <c r="F21" s="2712">
        <f>'POA-1'!I21</f>
        <v>0</v>
      </c>
      <c r="G21" s="2714"/>
      <c r="H21" s="2713"/>
      <c r="I21" s="2712">
        <f>'POA-1'!K21</f>
        <v>0</v>
      </c>
      <c r="J21" s="2714"/>
      <c r="K21" s="2713"/>
      <c r="L21" s="2712">
        <f>'POA-1'!M21</f>
        <v>0</v>
      </c>
      <c r="M21" s="2714"/>
      <c r="N21" s="2713"/>
      <c r="O21" s="924"/>
      <c r="P21" s="924"/>
      <c r="Q21" s="924"/>
      <c r="R21" s="924"/>
      <c r="S21" s="925"/>
    </row>
    <row r="22" spans="1:36" ht="17.25" customHeight="1" x14ac:dyDescent="0.3">
      <c r="B22" s="922"/>
      <c r="C22" s="926">
        <f>'POA-1'!C22</f>
        <v>0</v>
      </c>
      <c r="D22" s="2712">
        <f>'POA-1'!E22</f>
        <v>0</v>
      </c>
      <c r="E22" s="2713"/>
      <c r="F22" s="2712">
        <f>'POA-1'!I22</f>
        <v>0</v>
      </c>
      <c r="G22" s="2714"/>
      <c r="H22" s="2713"/>
      <c r="I22" s="2712">
        <f>'POA-1'!K22</f>
        <v>0</v>
      </c>
      <c r="J22" s="2714"/>
      <c r="K22" s="2713"/>
      <c r="L22" s="2712">
        <f>'POA-1'!M22</f>
        <v>0</v>
      </c>
      <c r="M22" s="2714"/>
      <c r="N22" s="2713"/>
      <c r="O22" s="924"/>
      <c r="P22" s="924"/>
      <c r="Q22" s="924"/>
      <c r="R22" s="924"/>
      <c r="S22" s="925"/>
    </row>
    <row r="23" spans="1:36" ht="17.25" customHeight="1" x14ac:dyDescent="0.3">
      <c r="B23" s="922"/>
      <c r="C23" s="926">
        <f>'POA-1'!C23</f>
        <v>0</v>
      </c>
      <c r="D23" s="2712">
        <f>'POA-1'!E23</f>
        <v>0</v>
      </c>
      <c r="E23" s="2713"/>
      <c r="F23" s="2712">
        <f>'POA-1'!I23</f>
        <v>0</v>
      </c>
      <c r="G23" s="2714"/>
      <c r="H23" s="2713"/>
      <c r="I23" s="2712">
        <f>'POA-1'!K23</f>
        <v>0</v>
      </c>
      <c r="J23" s="2714"/>
      <c r="K23" s="2713"/>
      <c r="L23" s="2712">
        <f>'POA-1'!M23</f>
        <v>0</v>
      </c>
      <c r="M23" s="2714"/>
      <c r="N23" s="2713"/>
      <c r="O23" s="924"/>
      <c r="P23" s="924"/>
      <c r="Q23" s="924"/>
      <c r="R23" s="924"/>
      <c r="S23" s="925"/>
    </row>
    <row r="24" spans="1:36" ht="17.25" customHeight="1" x14ac:dyDescent="0.3">
      <c r="B24" s="922"/>
      <c r="C24" s="926">
        <f>'POA-1'!C24</f>
        <v>0</v>
      </c>
      <c r="D24" s="2712">
        <f>'POA-1'!E24</f>
        <v>0</v>
      </c>
      <c r="E24" s="2713"/>
      <c r="F24" s="2712">
        <f>'POA-1'!I24</f>
        <v>0</v>
      </c>
      <c r="G24" s="2714"/>
      <c r="H24" s="2713"/>
      <c r="I24" s="2712">
        <f>'POA-1'!K24</f>
        <v>0</v>
      </c>
      <c r="J24" s="2714"/>
      <c r="K24" s="2713"/>
      <c r="L24" s="2712">
        <f>'POA-1'!M24</f>
        <v>0</v>
      </c>
      <c r="M24" s="2714"/>
      <c r="N24" s="2713"/>
      <c r="O24" s="924"/>
      <c r="P24" s="924"/>
      <c r="Q24" s="924"/>
      <c r="R24" s="924"/>
      <c r="S24" s="925"/>
    </row>
    <row r="25" spans="1:36" ht="12.75" customHeight="1" x14ac:dyDescent="0.3">
      <c r="B25" s="922"/>
      <c r="C25" s="924"/>
      <c r="D25" s="924"/>
      <c r="E25" s="924"/>
      <c r="F25" s="924"/>
      <c r="G25" s="924"/>
      <c r="H25" s="924"/>
      <c r="I25" s="924"/>
      <c r="J25" s="924"/>
      <c r="K25" s="924"/>
      <c r="L25" s="924"/>
      <c r="M25" s="924"/>
      <c r="N25" s="924"/>
      <c r="O25" s="924"/>
      <c r="P25" s="924"/>
      <c r="Q25" s="924"/>
      <c r="R25" s="924"/>
      <c r="S25" s="925"/>
    </row>
    <row r="26" spans="1:36" ht="12.75" customHeight="1" x14ac:dyDescent="0.2">
      <c r="B26" s="2722" t="s">
        <v>1159</v>
      </c>
      <c r="C26" s="2723">
        <f>OBJETIVOS!B36</f>
        <v>0</v>
      </c>
      <c r="D26" s="2723"/>
      <c r="E26" s="2723"/>
      <c r="F26" s="2723"/>
      <c r="G26" s="2723"/>
      <c r="H26" s="2723"/>
      <c r="I26" s="2723"/>
      <c r="J26" s="2723"/>
      <c r="K26" s="2723"/>
      <c r="L26" s="2723"/>
      <c r="M26" s="2723"/>
      <c r="N26" s="2723"/>
      <c r="O26" s="2723"/>
      <c r="P26" s="2723"/>
      <c r="Q26" s="2723"/>
      <c r="R26" s="2723"/>
      <c r="S26" s="2724"/>
    </row>
    <row r="27" spans="1:36" ht="21" customHeight="1" x14ac:dyDescent="0.2">
      <c r="B27" s="2722"/>
      <c r="C27" s="2723"/>
      <c r="D27" s="2723"/>
      <c r="E27" s="2723"/>
      <c r="F27" s="2723"/>
      <c r="G27" s="2723"/>
      <c r="H27" s="2723"/>
      <c r="I27" s="2723"/>
      <c r="J27" s="2723"/>
      <c r="K27" s="2723"/>
      <c r="L27" s="2723"/>
      <c r="M27" s="2723"/>
      <c r="N27" s="2723"/>
      <c r="O27" s="2723"/>
      <c r="P27" s="2723"/>
      <c r="Q27" s="2723"/>
      <c r="R27" s="2723"/>
      <c r="S27" s="2724"/>
    </row>
    <row r="28" spans="1:36" ht="12.75" customHeight="1" x14ac:dyDescent="0.3">
      <c r="B28" s="922"/>
      <c r="C28" s="924"/>
      <c r="D28" s="924"/>
      <c r="E28" s="924"/>
      <c r="F28" s="924"/>
      <c r="G28" s="924"/>
      <c r="H28" s="924"/>
      <c r="I28" s="924"/>
      <c r="J28" s="924"/>
      <c r="K28" s="924"/>
      <c r="L28" s="924"/>
      <c r="M28" s="924"/>
      <c r="N28" s="924"/>
      <c r="O28" s="924"/>
      <c r="P28" s="924"/>
      <c r="Q28" s="924"/>
      <c r="R28" s="924"/>
      <c r="S28" s="925"/>
    </row>
    <row r="29" spans="1:36" ht="12.75" customHeight="1" x14ac:dyDescent="0.3">
      <c r="B29" s="922" t="s">
        <v>1160</v>
      </c>
      <c r="C29" s="924"/>
      <c r="J29" s="924"/>
      <c r="K29" s="924"/>
      <c r="L29" s="924"/>
      <c r="M29" s="924"/>
      <c r="N29" s="924"/>
      <c r="O29" s="924"/>
      <c r="P29" s="924"/>
      <c r="Q29" s="924"/>
      <c r="R29" s="924"/>
      <c r="S29" s="925"/>
    </row>
    <row r="30" spans="1:36" ht="12.75" customHeight="1" x14ac:dyDescent="0.3">
      <c r="B30" s="922"/>
      <c r="C30" s="924"/>
      <c r="D30" s="924"/>
      <c r="E30" s="924"/>
      <c r="F30" s="924"/>
      <c r="G30" s="924"/>
      <c r="H30" s="924"/>
      <c r="I30" s="924"/>
      <c r="J30" s="924"/>
      <c r="K30" s="924"/>
      <c r="L30" s="924"/>
      <c r="M30" s="924"/>
      <c r="N30" s="924"/>
      <c r="O30" s="924"/>
      <c r="P30" s="924"/>
      <c r="Q30" s="924"/>
      <c r="R30" s="924"/>
      <c r="S30" s="925"/>
    </row>
    <row r="31" spans="1:36" s="833" customFormat="1" ht="19.5" customHeight="1" x14ac:dyDescent="0.2">
      <c r="A31" s="917"/>
      <c r="B31" s="2719">
        <f>Proyecto!C20</f>
        <v>0</v>
      </c>
      <c r="C31" s="2720"/>
      <c r="D31" s="2720"/>
      <c r="E31" s="2720"/>
      <c r="F31" s="2720"/>
      <c r="G31" s="2720"/>
      <c r="H31" s="2720"/>
      <c r="I31" s="2720"/>
      <c r="J31" s="2720"/>
      <c r="K31" s="2720"/>
      <c r="L31" s="2720"/>
      <c r="M31" s="2720"/>
      <c r="N31" s="2720"/>
      <c r="O31" s="2720"/>
      <c r="P31" s="2720"/>
      <c r="Q31" s="2720"/>
      <c r="R31" s="2720"/>
      <c r="S31" s="2721"/>
      <c r="T31" s="917"/>
      <c r="U31" s="917"/>
      <c r="V31" s="917"/>
      <c r="W31" s="917"/>
      <c r="X31" s="917"/>
      <c r="Y31" s="917"/>
      <c r="Z31" s="917"/>
      <c r="AA31" s="917"/>
      <c r="AB31" s="917"/>
      <c r="AC31" s="917"/>
      <c r="AD31" s="917"/>
      <c r="AE31" s="917"/>
      <c r="AF31" s="917"/>
      <c r="AG31" s="917"/>
      <c r="AH31" s="917"/>
      <c r="AI31" s="917"/>
      <c r="AJ31" s="917"/>
    </row>
    <row r="32" spans="1:36" ht="7.5" customHeight="1" x14ac:dyDescent="0.3">
      <c r="B32" s="927"/>
      <c r="C32" s="928"/>
      <c r="D32" s="928"/>
      <c r="E32" s="928"/>
      <c r="F32" s="928"/>
      <c r="G32" s="928"/>
      <c r="H32" s="928"/>
      <c r="I32" s="928"/>
      <c r="J32" s="928"/>
      <c r="K32" s="928"/>
      <c r="L32" s="928"/>
      <c r="M32" s="928"/>
      <c r="N32" s="928"/>
      <c r="O32" s="928"/>
      <c r="P32" s="928"/>
      <c r="Q32" s="928"/>
      <c r="R32" s="928"/>
      <c r="S32" s="929"/>
    </row>
    <row r="33" spans="1:36" s="833" customFormat="1" ht="19.5" customHeight="1" x14ac:dyDescent="0.2">
      <c r="A33" s="917"/>
      <c r="B33" s="2719">
        <f>Proyecto!C24</f>
        <v>0</v>
      </c>
      <c r="C33" s="2720"/>
      <c r="D33" s="2720"/>
      <c r="E33" s="2720"/>
      <c r="F33" s="2720"/>
      <c r="G33" s="2720"/>
      <c r="H33" s="2720"/>
      <c r="I33" s="2720"/>
      <c r="J33" s="2720"/>
      <c r="K33" s="2720"/>
      <c r="L33" s="2720"/>
      <c r="M33" s="2720"/>
      <c r="N33" s="2720"/>
      <c r="O33" s="2720"/>
      <c r="P33" s="2720"/>
      <c r="Q33" s="2720"/>
      <c r="R33" s="2720"/>
      <c r="S33" s="2721"/>
      <c r="T33" s="917"/>
      <c r="U33" s="917"/>
      <c r="V33" s="917"/>
      <c r="W33" s="917"/>
      <c r="X33" s="917"/>
      <c r="Y33" s="917"/>
      <c r="Z33" s="917"/>
      <c r="AA33" s="917"/>
      <c r="AB33" s="917"/>
      <c r="AC33" s="917"/>
      <c r="AD33" s="917"/>
      <c r="AE33" s="917"/>
      <c r="AF33" s="917"/>
      <c r="AG33" s="917"/>
      <c r="AH33" s="917"/>
      <c r="AI33" s="917"/>
      <c r="AJ33" s="917"/>
    </row>
    <row r="34" spans="1:36" ht="8.25" customHeight="1" x14ac:dyDescent="0.3">
      <c r="B34" s="927"/>
      <c r="C34" s="928"/>
      <c r="D34" s="928"/>
      <c r="E34" s="928"/>
      <c r="F34" s="928"/>
      <c r="G34" s="928"/>
      <c r="H34" s="928"/>
      <c r="I34" s="928"/>
      <c r="J34" s="928"/>
      <c r="K34" s="928"/>
      <c r="L34" s="928"/>
      <c r="M34" s="928"/>
      <c r="N34" s="928"/>
      <c r="O34" s="928"/>
      <c r="P34" s="928"/>
      <c r="Q34" s="928"/>
      <c r="R34" s="928"/>
      <c r="S34" s="929"/>
    </row>
    <row r="35" spans="1:36" s="833" customFormat="1" ht="19.5" customHeight="1" x14ac:dyDescent="0.2">
      <c r="A35" s="917"/>
      <c r="B35" s="2719">
        <f>Proyecto!C28</f>
        <v>0</v>
      </c>
      <c r="C35" s="2720"/>
      <c r="D35" s="2720"/>
      <c r="E35" s="2720"/>
      <c r="F35" s="2720"/>
      <c r="G35" s="2720"/>
      <c r="H35" s="2720"/>
      <c r="I35" s="2720"/>
      <c r="J35" s="2720"/>
      <c r="K35" s="2720"/>
      <c r="L35" s="2720"/>
      <c r="M35" s="2720"/>
      <c r="N35" s="2720"/>
      <c r="O35" s="2720"/>
      <c r="P35" s="2720"/>
      <c r="Q35" s="2720"/>
      <c r="R35" s="2720"/>
      <c r="S35" s="2721"/>
      <c r="T35" s="917"/>
      <c r="U35" s="917"/>
      <c r="V35" s="917"/>
      <c r="W35" s="917"/>
      <c r="X35" s="917"/>
      <c r="Y35" s="917"/>
      <c r="Z35" s="917"/>
      <c r="AA35" s="917"/>
      <c r="AB35" s="917"/>
      <c r="AC35" s="917"/>
      <c r="AD35" s="917"/>
      <c r="AE35" s="917"/>
      <c r="AF35" s="917"/>
      <c r="AG35" s="917"/>
      <c r="AH35" s="917"/>
      <c r="AI35" s="917"/>
      <c r="AJ35" s="917"/>
    </row>
    <row r="36" spans="1:36" ht="6.75" customHeight="1" x14ac:dyDescent="0.3">
      <c r="B36" s="927"/>
      <c r="C36" s="928"/>
      <c r="D36" s="928"/>
      <c r="E36" s="928"/>
      <c r="F36" s="928"/>
      <c r="G36" s="928"/>
      <c r="H36" s="928"/>
      <c r="I36" s="928"/>
      <c r="J36" s="928"/>
      <c r="K36" s="928"/>
      <c r="L36" s="928"/>
      <c r="M36" s="928"/>
      <c r="N36" s="928"/>
      <c r="O36" s="928"/>
      <c r="P36" s="928"/>
      <c r="Q36" s="928"/>
      <c r="R36" s="928"/>
      <c r="S36" s="929"/>
    </row>
    <row r="37" spans="1:36" s="833" customFormat="1" ht="19.5" customHeight="1" x14ac:dyDescent="0.2">
      <c r="A37" s="917"/>
      <c r="B37" s="2719">
        <f>Proyecto!C32</f>
        <v>0</v>
      </c>
      <c r="C37" s="2720"/>
      <c r="D37" s="2720"/>
      <c r="E37" s="2720"/>
      <c r="F37" s="2720"/>
      <c r="G37" s="2720"/>
      <c r="H37" s="2720"/>
      <c r="I37" s="2720"/>
      <c r="J37" s="2720"/>
      <c r="K37" s="2720"/>
      <c r="L37" s="2720"/>
      <c r="M37" s="2720"/>
      <c r="N37" s="2720"/>
      <c r="O37" s="2720"/>
      <c r="P37" s="2720"/>
      <c r="Q37" s="2720"/>
      <c r="R37" s="2720"/>
      <c r="S37" s="2721"/>
      <c r="T37" s="917"/>
      <c r="U37" s="917"/>
      <c r="V37" s="917"/>
      <c r="W37" s="917"/>
      <c r="X37" s="917"/>
      <c r="Y37" s="917"/>
      <c r="Z37" s="917"/>
      <c r="AA37" s="917"/>
      <c r="AB37" s="917"/>
      <c r="AC37" s="917"/>
      <c r="AD37" s="917"/>
      <c r="AE37" s="917"/>
      <c r="AF37" s="917"/>
      <c r="AG37" s="917"/>
      <c r="AH37" s="917"/>
      <c r="AI37" s="917"/>
      <c r="AJ37" s="917"/>
    </row>
    <row r="38" spans="1:36" ht="7.5" customHeight="1" x14ac:dyDescent="0.3">
      <c r="B38" s="927"/>
      <c r="C38" s="928"/>
      <c r="D38" s="928"/>
      <c r="E38" s="928"/>
      <c r="F38" s="928"/>
      <c r="G38" s="928"/>
      <c r="H38" s="928"/>
      <c r="I38" s="928"/>
      <c r="J38" s="928"/>
      <c r="K38" s="928"/>
      <c r="L38" s="928"/>
      <c r="M38" s="928"/>
      <c r="N38" s="928"/>
      <c r="O38" s="928"/>
      <c r="P38" s="928"/>
      <c r="Q38" s="928"/>
      <c r="R38" s="928"/>
      <c r="S38" s="929"/>
    </row>
    <row r="39" spans="1:36" s="833" customFormat="1" ht="19.5" customHeight="1" x14ac:dyDescent="0.2">
      <c r="A39" s="917"/>
      <c r="B39" s="2719">
        <f>Proyecto!C36</f>
        <v>0</v>
      </c>
      <c r="C39" s="2720"/>
      <c r="D39" s="2720"/>
      <c r="E39" s="2720"/>
      <c r="F39" s="2720"/>
      <c r="G39" s="2720"/>
      <c r="H39" s="2720"/>
      <c r="I39" s="2720"/>
      <c r="J39" s="2720"/>
      <c r="K39" s="2720"/>
      <c r="L39" s="2720"/>
      <c r="M39" s="2720"/>
      <c r="N39" s="2720"/>
      <c r="O39" s="2720"/>
      <c r="P39" s="2720"/>
      <c r="Q39" s="2720"/>
      <c r="R39" s="2720"/>
      <c r="S39" s="2721"/>
      <c r="T39" s="917"/>
      <c r="U39" s="917"/>
      <c r="V39" s="917"/>
      <c r="W39" s="917"/>
      <c r="X39" s="917"/>
      <c r="Y39" s="917"/>
      <c r="Z39" s="917"/>
      <c r="AA39" s="917"/>
      <c r="AB39" s="917"/>
      <c r="AC39" s="917"/>
      <c r="AD39" s="917"/>
      <c r="AE39" s="917"/>
      <c r="AF39" s="917"/>
      <c r="AG39" s="917"/>
      <c r="AH39" s="917"/>
      <c r="AI39" s="917"/>
      <c r="AJ39" s="917"/>
    </row>
    <row r="40" spans="1:36" ht="7.5" customHeight="1" x14ac:dyDescent="0.3">
      <c r="B40" s="927"/>
      <c r="C40" s="928"/>
      <c r="D40" s="928"/>
      <c r="E40" s="928"/>
      <c r="F40" s="928"/>
      <c r="G40" s="928"/>
      <c r="H40" s="928"/>
      <c r="I40" s="928"/>
      <c r="J40" s="928"/>
      <c r="K40" s="928"/>
      <c r="L40" s="928"/>
      <c r="M40" s="928"/>
      <c r="N40" s="928"/>
      <c r="O40" s="928"/>
      <c r="P40" s="928"/>
      <c r="Q40" s="928"/>
      <c r="R40" s="928"/>
      <c r="S40" s="929"/>
    </row>
    <row r="41" spans="1:36" s="833" customFormat="1" ht="19.5" customHeight="1" x14ac:dyDescent="0.2">
      <c r="A41" s="917"/>
      <c r="B41" s="2719">
        <f>Proyecto!C39</f>
        <v>0</v>
      </c>
      <c r="C41" s="2720"/>
      <c r="D41" s="2720"/>
      <c r="E41" s="2720"/>
      <c r="F41" s="2720"/>
      <c r="G41" s="2720"/>
      <c r="H41" s="2720"/>
      <c r="I41" s="2720"/>
      <c r="J41" s="2720"/>
      <c r="K41" s="2720"/>
      <c r="L41" s="2720"/>
      <c r="M41" s="2720"/>
      <c r="N41" s="2720"/>
      <c r="O41" s="2720"/>
      <c r="P41" s="2720"/>
      <c r="Q41" s="2720"/>
      <c r="R41" s="2720"/>
      <c r="S41" s="2721"/>
      <c r="T41" s="917"/>
      <c r="U41" s="917"/>
      <c r="V41" s="917"/>
      <c r="W41" s="917"/>
      <c r="X41" s="917"/>
      <c r="Y41" s="917"/>
      <c r="Z41" s="917"/>
      <c r="AA41" s="917"/>
      <c r="AB41" s="917"/>
      <c r="AC41" s="917"/>
      <c r="AD41" s="917"/>
      <c r="AE41" s="917"/>
      <c r="AF41" s="917"/>
      <c r="AG41" s="917"/>
      <c r="AH41" s="917"/>
      <c r="AI41" s="917"/>
      <c r="AJ41" s="917"/>
    </row>
    <row r="42" spans="1:36" ht="7.5" customHeight="1" x14ac:dyDescent="0.3">
      <c r="B42" s="927"/>
      <c r="C42" s="928"/>
      <c r="D42" s="928"/>
      <c r="E42" s="928"/>
      <c r="F42" s="928"/>
      <c r="G42" s="928"/>
      <c r="H42" s="928"/>
      <c r="I42" s="928"/>
      <c r="J42" s="928"/>
      <c r="K42" s="928"/>
      <c r="L42" s="928"/>
      <c r="M42" s="928"/>
      <c r="N42" s="928"/>
      <c r="O42" s="928"/>
      <c r="P42" s="928"/>
      <c r="Q42" s="928"/>
      <c r="R42" s="928"/>
      <c r="S42" s="929"/>
    </row>
    <row r="43" spans="1:36" s="833" customFormat="1" ht="19.5" customHeight="1" x14ac:dyDescent="0.2">
      <c r="A43" s="917"/>
      <c r="B43" s="2719">
        <f>Proyecto!C43</f>
        <v>0</v>
      </c>
      <c r="C43" s="2720"/>
      <c r="D43" s="2720"/>
      <c r="E43" s="2720"/>
      <c r="F43" s="2720"/>
      <c r="G43" s="2720"/>
      <c r="H43" s="2720"/>
      <c r="I43" s="2720"/>
      <c r="J43" s="2720"/>
      <c r="K43" s="2720"/>
      <c r="L43" s="2720"/>
      <c r="M43" s="2720"/>
      <c r="N43" s="2720"/>
      <c r="O43" s="2720"/>
      <c r="P43" s="2720"/>
      <c r="Q43" s="2720"/>
      <c r="R43" s="2720"/>
      <c r="S43" s="2721"/>
      <c r="T43" s="917"/>
      <c r="U43" s="917"/>
      <c r="V43" s="917"/>
      <c r="W43" s="917"/>
      <c r="X43" s="917"/>
      <c r="Y43" s="917"/>
      <c r="Z43" s="917"/>
      <c r="AA43" s="917"/>
      <c r="AB43" s="917"/>
      <c r="AC43" s="917"/>
      <c r="AD43" s="917"/>
      <c r="AE43" s="917"/>
      <c r="AF43" s="917"/>
      <c r="AG43" s="917"/>
      <c r="AH43" s="917"/>
      <c r="AI43" s="917"/>
      <c r="AJ43" s="917"/>
    </row>
    <row r="44" spans="1:36" ht="6" customHeight="1" x14ac:dyDescent="0.3">
      <c r="B44" s="922"/>
      <c r="C44" s="924"/>
      <c r="D44" s="924"/>
      <c r="E44" s="924"/>
      <c r="F44" s="924"/>
      <c r="G44" s="924"/>
      <c r="H44" s="924"/>
      <c r="I44" s="924"/>
      <c r="J44" s="924"/>
      <c r="K44" s="924"/>
      <c r="L44" s="924"/>
      <c r="M44" s="924"/>
      <c r="N44" s="924"/>
      <c r="O44" s="924"/>
      <c r="P44" s="924"/>
      <c r="Q44" s="924"/>
      <c r="R44" s="924"/>
      <c r="S44" s="925"/>
    </row>
    <row r="45" spans="1:36" ht="21" customHeight="1" thickBot="1" x14ac:dyDescent="0.25">
      <c r="B45" s="2725" t="s">
        <v>355</v>
      </c>
      <c r="C45" s="2726"/>
      <c r="D45" s="2726"/>
      <c r="E45" s="2726"/>
      <c r="F45" s="2726"/>
      <c r="G45" s="2726"/>
      <c r="H45" s="2726"/>
      <c r="I45" s="2726"/>
      <c r="J45" s="2726"/>
      <c r="K45" s="2726"/>
      <c r="L45" s="2726"/>
      <c r="M45" s="2726"/>
      <c r="N45" s="2726"/>
      <c r="O45" s="2726"/>
      <c r="P45" s="2726"/>
      <c r="Q45" s="2726"/>
      <c r="R45" s="2726"/>
      <c r="S45" s="2727"/>
    </row>
    <row r="46" spans="1:36" s="833" customFormat="1" ht="18" customHeight="1" x14ac:dyDescent="0.2">
      <c r="A46" s="917"/>
      <c r="B46" s="2728" t="s">
        <v>252</v>
      </c>
      <c r="C46" s="2731" t="s">
        <v>347</v>
      </c>
      <c r="D46" s="2731" t="s">
        <v>348</v>
      </c>
      <c r="E46" s="2734" t="s">
        <v>350</v>
      </c>
      <c r="F46" s="2737" t="s">
        <v>356</v>
      </c>
      <c r="G46" s="2737"/>
      <c r="H46" s="2737"/>
      <c r="I46" s="2737"/>
      <c r="J46" s="2737"/>
      <c r="K46" s="2737"/>
      <c r="L46" s="2737"/>
      <c r="M46" s="2737"/>
      <c r="N46" s="2737"/>
      <c r="O46" s="2737"/>
      <c r="P46" s="2737"/>
      <c r="Q46" s="2737"/>
      <c r="R46" s="2737"/>
      <c r="S46" s="2738"/>
      <c r="T46" s="917"/>
      <c r="U46" s="917"/>
      <c r="V46" s="917"/>
      <c r="W46" s="917"/>
      <c r="X46" s="917"/>
      <c r="Y46" s="917"/>
      <c r="Z46" s="917"/>
      <c r="AA46" s="917"/>
      <c r="AB46" s="917"/>
      <c r="AC46" s="917"/>
      <c r="AD46" s="917"/>
      <c r="AE46" s="917"/>
      <c r="AF46" s="917"/>
      <c r="AG46" s="917"/>
      <c r="AH46" s="917"/>
      <c r="AI46" s="917"/>
      <c r="AJ46" s="917"/>
    </row>
    <row r="47" spans="1:36" hidden="1" x14ac:dyDescent="0.2">
      <c r="B47" s="2729"/>
      <c r="C47" s="2732"/>
      <c r="D47" s="2732"/>
      <c r="E47" s="2735"/>
      <c r="F47" s="930" t="s">
        <v>125</v>
      </c>
      <c r="G47" s="930" t="s">
        <v>126</v>
      </c>
      <c r="H47" s="930" t="s">
        <v>127</v>
      </c>
      <c r="I47" s="930" t="s">
        <v>128</v>
      </c>
      <c r="J47" s="930" t="s">
        <v>129</v>
      </c>
      <c r="K47" s="930" t="s">
        <v>130</v>
      </c>
      <c r="L47" s="930" t="s">
        <v>131</v>
      </c>
      <c r="M47" s="930" t="s">
        <v>132</v>
      </c>
      <c r="N47" s="930" t="s">
        <v>133</v>
      </c>
      <c r="O47" s="930" t="s">
        <v>134</v>
      </c>
      <c r="P47" s="930" t="s">
        <v>135</v>
      </c>
      <c r="Q47" s="930" t="s">
        <v>136</v>
      </c>
      <c r="R47" s="2739" t="s">
        <v>64</v>
      </c>
      <c r="S47" s="2740" t="s">
        <v>357</v>
      </c>
    </row>
    <row r="48" spans="1:36" ht="26.25" customHeight="1" x14ac:dyDescent="0.2">
      <c r="B48" s="2730"/>
      <c r="C48" s="2733"/>
      <c r="D48" s="2733"/>
      <c r="E48" s="2736"/>
      <c r="F48" s="931" t="e">
        <f>'POA-5'!D16</f>
        <v>#VALUE!</v>
      </c>
      <c r="G48" s="931" t="e">
        <f>'POA-5'!E16</f>
        <v>#VALUE!</v>
      </c>
      <c r="H48" s="931" t="e">
        <f>'POA-5'!F16</f>
        <v>#VALUE!</v>
      </c>
      <c r="I48" s="931" t="e">
        <f>'POA-5'!G16</f>
        <v>#VALUE!</v>
      </c>
      <c r="J48" s="931" t="e">
        <f>'POA-5'!H16</f>
        <v>#VALUE!</v>
      </c>
      <c r="K48" s="931" t="e">
        <f>'POA-5'!I16</f>
        <v>#VALUE!</v>
      </c>
      <c r="L48" s="931" t="e">
        <f>'POA-5'!J16</f>
        <v>#VALUE!</v>
      </c>
      <c r="M48" s="931" t="e">
        <f>'POA-5'!K16</f>
        <v>#VALUE!</v>
      </c>
      <c r="N48" s="931" t="e">
        <f>'POA-5'!L16</f>
        <v>#VALUE!</v>
      </c>
      <c r="O48" s="931" t="e">
        <f>'POA-5'!M16</f>
        <v>#VALUE!</v>
      </c>
      <c r="P48" s="931" t="e">
        <f>'POA-5'!N16</f>
        <v>#VALUE!</v>
      </c>
      <c r="Q48" s="931" t="e">
        <f>'POA-5'!O16</f>
        <v>#VALUE!</v>
      </c>
      <c r="R48" s="2739"/>
      <c r="S48" s="2740"/>
    </row>
    <row r="49" spans="2:19" x14ac:dyDescent="0.2">
      <c r="B49" s="2744" t="str">
        <f>Proyecto!C50</f>
        <v>Plantación de Material Vegetal en sistema tradicional</v>
      </c>
      <c r="C49" s="2747" t="str">
        <f>'POA-2'!E17</f>
        <v>Hectáreas reforestadas o restauradas</v>
      </c>
      <c r="D49" s="2750">
        <f>'POA-2'!F17</f>
        <v>0</v>
      </c>
      <c r="E49" s="2751">
        <f>'POA-2'!H17</f>
        <v>0</v>
      </c>
      <c r="F49" s="2741"/>
      <c r="G49" s="2741"/>
      <c r="H49" s="2757">
        <f>Seguimiento!$J$38</f>
        <v>0</v>
      </c>
      <c r="I49" s="2741"/>
      <c r="J49" s="2741"/>
      <c r="K49" s="2741">
        <f>+Seguimiento!$AC$38</f>
        <v>0</v>
      </c>
      <c r="L49" s="2741"/>
      <c r="M49" s="2741"/>
      <c r="N49" s="2741"/>
      <c r="O49" s="2741"/>
      <c r="P49" s="2741"/>
      <c r="Q49" s="2741"/>
      <c r="R49" s="2742">
        <f>SUM(F49:Q52)</f>
        <v>0</v>
      </c>
      <c r="S49" s="2743" t="e">
        <f>R49/D49</f>
        <v>#DIV/0!</v>
      </c>
    </row>
    <row r="50" spans="2:19" x14ac:dyDescent="0.2">
      <c r="B50" s="2745"/>
      <c r="C50" s="2748"/>
      <c r="D50" s="2748"/>
      <c r="E50" s="2752"/>
      <c r="F50" s="2741"/>
      <c r="G50" s="2741"/>
      <c r="H50" s="2758"/>
      <c r="I50" s="2741"/>
      <c r="J50" s="2741"/>
      <c r="K50" s="2741"/>
      <c r="L50" s="2741"/>
      <c r="M50" s="2741"/>
      <c r="N50" s="2741"/>
      <c r="O50" s="2741"/>
      <c r="P50" s="2741"/>
      <c r="Q50" s="2741"/>
      <c r="R50" s="2742"/>
      <c r="S50" s="2743"/>
    </row>
    <row r="51" spans="2:19" x14ac:dyDescent="0.2">
      <c r="B51" s="2745"/>
      <c r="C51" s="2748"/>
      <c r="D51" s="2748"/>
      <c r="E51" s="2752"/>
      <c r="F51" s="2741"/>
      <c r="G51" s="2741"/>
      <c r="H51" s="2758"/>
      <c r="I51" s="2741"/>
      <c r="J51" s="2741"/>
      <c r="K51" s="2741"/>
      <c r="L51" s="2741"/>
      <c r="M51" s="2741"/>
      <c r="N51" s="2741"/>
      <c r="O51" s="2741"/>
      <c r="P51" s="2741"/>
      <c r="Q51" s="2741"/>
      <c r="R51" s="2742"/>
      <c r="S51" s="2743"/>
    </row>
    <row r="52" spans="2:19" x14ac:dyDescent="0.2">
      <c r="B52" s="2746"/>
      <c r="C52" s="2749"/>
      <c r="D52" s="2749"/>
      <c r="E52" s="2753"/>
      <c r="F52" s="2741"/>
      <c r="G52" s="2741"/>
      <c r="H52" s="2759"/>
      <c r="I52" s="2741"/>
      <c r="J52" s="2741"/>
      <c r="K52" s="2741"/>
      <c r="L52" s="2741"/>
      <c r="M52" s="2741"/>
      <c r="N52" s="2741"/>
      <c r="O52" s="2741"/>
      <c r="P52" s="2741"/>
      <c r="Q52" s="2741"/>
      <c r="R52" s="2742"/>
      <c r="S52" s="2743"/>
    </row>
    <row r="53" spans="2:19" x14ac:dyDescent="0.2">
      <c r="B53" s="2744" t="str">
        <f>Proyecto!C51</f>
        <v>Plantación de Material Vegetal al azar o por núcleos</v>
      </c>
      <c r="C53" s="2747" t="str">
        <f>'POA-2'!E22</f>
        <v>Hectáreas reforestadas o restauradas</v>
      </c>
      <c r="D53" s="2750">
        <f>'POA-2'!F22</f>
        <v>0</v>
      </c>
      <c r="E53" s="2751">
        <f>'POA-2'!H22</f>
        <v>0</v>
      </c>
      <c r="F53" s="2741"/>
      <c r="G53" s="2741"/>
      <c r="H53" s="2757">
        <f>Seguimiento!$J$60</f>
        <v>0</v>
      </c>
      <c r="I53" s="2741"/>
      <c r="J53" s="2741"/>
      <c r="K53" s="2741">
        <f>+Seguimiento!$AC$60</f>
        <v>0</v>
      </c>
      <c r="L53" s="2741"/>
      <c r="M53" s="2741"/>
      <c r="N53" s="2741"/>
      <c r="O53" s="2741"/>
      <c r="P53" s="2741"/>
      <c r="Q53" s="2741"/>
      <c r="R53" s="2742">
        <f>SUM(F53:Q56)</f>
        <v>0</v>
      </c>
      <c r="S53" s="2743" t="e">
        <f t="shared" ref="S53" si="0">R53/D53</f>
        <v>#DIV/0!</v>
      </c>
    </row>
    <row r="54" spans="2:19" x14ac:dyDescent="0.2">
      <c r="B54" s="2745"/>
      <c r="C54" s="2748"/>
      <c r="D54" s="2748"/>
      <c r="E54" s="2752"/>
      <c r="F54" s="2741"/>
      <c r="G54" s="2741"/>
      <c r="H54" s="2758"/>
      <c r="I54" s="2741"/>
      <c r="J54" s="2741"/>
      <c r="K54" s="2741"/>
      <c r="L54" s="2741"/>
      <c r="M54" s="2741"/>
      <c r="N54" s="2741"/>
      <c r="O54" s="2741"/>
      <c r="P54" s="2741"/>
      <c r="Q54" s="2741"/>
      <c r="R54" s="2742"/>
      <c r="S54" s="2743"/>
    </row>
    <row r="55" spans="2:19" x14ac:dyDescent="0.2">
      <c r="B55" s="2745"/>
      <c r="C55" s="2748"/>
      <c r="D55" s="2748"/>
      <c r="E55" s="2752"/>
      <c r="F55" s="2741"/>
      <c r="G55" s="2741"/>
      <c r="H55" s="2758"/>
      <c r="I55" s="2741"/>
      <c r="J55" s="2741"/>
      <c r="K55" s="2741"/>
      <c r="L55" s="2741"/>
      <c r="M55" s="2741"/>
      <c r="N55" s="2741"/>
      <c r="O55" s="2741"/>
      <c r="P55" s="2741"/>
      <c r="Q55" s="2741"/>
      <c r="R55" s="2742"/>
      <c r="S55" s="2743"/>
    </row>
    <row r="56" spans="2:19" x14ac:dyDescent="0.2">
      <c r="B56" s="2746"/>
      <c r="C56" s="2749"/>
      <c r="D56" s="2749"/>
      <c r="E56" s="2753"/>
      <c r="F56" s="2741"/>
      <c r="G56" s="2741"/>
      <c r="H56" s="2759"/>
      <c r="I56" s="2741"/>
      <c r="J56" s="2741"/>
      <c r="K56" s="2741"/>
      <c r="L56" s="2741"/>
      <c r="M56" s="2741"/>
      <c r="N56" s="2741"/>
      <c r="O56" s="2741"/>
      <c r="P56" s="2741"/>
      <c r="Q56" s="2741"/>
      <c r="R56" s="2742"/>
      <c r="S56" s="2743"/>
    </row>
    <row r="57" spans="2:19" x14ac:dyDescent="0.2">
      <c r="B57" s="2744">
        <f>Proyecto!C52</f>
        <v>0</v>
      </c>
      <c r="C57" s="2747" t="str">
        <f>'POA-2'!E27</f>
        <v>Hectáreas reforestadas o restauradas</v>
      </c>
      <c r="D57" s="2750" t="e">
        <f>'POA-2'!F27</f>
        <v>#REF!</v>
      </c>
      <c r="E57" s="2751">
        <f>'POA-2'!H27</f>
        <v>0</v>
      </c>
      <c r="F57" s="2741"/>
      <c r="G57" s="2741"/>
      <c r="H57" s="2757">
        <f>Seguimiento!$J$82</f>
        <v>0</v>
      </c>
      <c r="I57" s="2741"/>
      <c r="J57" s="2741"/>
      <c r="K57" s="2741">
        <f>+Seguimiento!$AC$82</f>
        <v>0</v>
      </c>
      <c r="L57" s="2741"/>
      <c r="M57" s="2741"/>
      <c r="N57" s="2741"/>
      <c r="O57" s="2741"/>
      <c r="P57" s="2741"/>
      <c r="Q57" s="2741"/>
      <c r="R57" s="2742">
        <f>SUM(F57:Q60)</f>
        <v>0</v>
      </c>
      <c r="S57" s="2743" t="e">
        <f t="shared" ref="S57" si="1">R57/D57</f>
        <v>#REF!</v>
      </c>
    </row>
    <row r="58" spans="2:19" x14ac:dyDescent="0.2">
      <c r="B58" s="2745"/>
      <c r="C58" s="2748"/>
      <c r="D58" s="2748"/>
      <c r="E58" s="2752"/>
      <c r="F58" s="2741"/>
      <c r="G58" s="2741"/>
      <c r="H58" s="2758"/>
      <c r="I58" s="2741"/>
      <c r="J58" s="2741"/>
      <c r="K58" s="2741"/>
      <c r="L58" s="2741"/>
      <c r="M58" s="2741"/>
      <c r="N58" s="2741"/>
      <c r="O58" s="2741"/>
      <c r="P58" s="2741"/>
      <c r="Q58" s="2741"/>
      <c r="R58" s="2742"/>
      <c r="S58" s="2743"/>
    </row>
    <row r="59" spans="2:19" x14ac:dyDescent="0.2">
      <c r="B59" s="2745"/>
      <c r="C59" s="2748"/>
      <c r="D59" s="2748"/>
      <c r="E59" s="2752"/>
      <c r="F59" s="2741"/>
      <c r="G59" s="2741"/>
      <c r="H59" s="2758"/>
      <c r="I59" s="2741"/>
      <c r="J59" s="2741"/>
      <c r="K59" s="2741"/>
      <c r="L59" s="2741"/>
      <c r="M59" s="2741"/>
      <c r="N59" s="2741"/>
      <c r="O59" s="2741"/>
      <c r="P59" s="2741"/>
      <c r="Q59" s="2741"/>
      <c r="R59" s="2742"/>
      <c r="S59" s="2743"/>
    </row>
    <row r="60" spans="2:19" x14ac:dyDescent="0.2">
      <c r="B60" s="2746"/>
      <c r="C60" s="2749"/>
      <c r="D60" s="2749"/>
      <c r="E60" s="2753"/>
      <c r="F60" s="2741"/>
      <c r="G60" s="2741"/>
      <c r="H60" s="2759"/>
      <c r="I60" s="2741"/>
      <c r="J60" s="2741"/>
      <c r="K60" s="2741"/>
      <c r="L60" s="2741"/>
      <c r="M60" s="2741"/>
      <c r="N60" s="2741"/>
      <c r="O60" s="2741"/>
      <c r="P60" s="2741"/>
      <c r="Q60" s="2741"/>
      <c r="R60" s="2742"/>
      <c r="S60" s="2743"/>
    </row>
    <row r="61" spans="2:19" x14ac:dyDescent="0.2">
      <c r="B61" s="2744" t="str">
        <f>Proyecto!C53</f>
        <v>Cobertura arbórea mediante Sistemas Agroforestales / Silvopastoriles (SAF/SSP)</v>
      </c>
      <c r="C61" s="2747" t="str">
        <f>'POA-2'!E32</f>
        <v>Hectáreas reforestadas o restauradas</v>
      </c>
      <c r="D61" s="2750" t="e">
        <f>'POA-2'!F32</f>
        <v>#REF!</v>
      </c>
      <c r="E61" s="2751">
        <f>'POA-2'!H32</f>
        <v>0</v>
      </c>
      <c r="F61" s="2741"/>
      <c r="G61" s="2741"/>
      <c r="H61" s="2757">
        <f>Seguimiento!$J$104</f>
        <v>0</v>
      </c>
      <c r="I61" s="2741"/>
      <c r="J61" s="2741"/>
      <c r="K61" s="2741">
        <f>+Seguimiento!$AC$104</f>
        <v>0</v>
      </c>
      <c r="L61" s="2741"/>
      <c r="M61" s="2741"/>
      <c r="N61" s="2741"/>
      <c r="O61" s="2741"/>
      <c r="P61" s="2741"/>
      <c r="Q61" s="2741"/>
      <c r="R61" s="2742">
        <f>SUM(F61:Q64)</f>
        <v>0</v>
      </c>
      <c r="S61" s="2743" t="e">
        <f t="shared" ref="S61" si="2">R61/D61</f>
        <v>#REF!</v>
      </c>
    </row>
    <row r="62" spans="2:19" x14ac:dyDescent="0.2">
      <c r="B62" s="2745"/>
      <c r="C62" s="2748"/>
      <c r="D62" s="2748"/>
      <c r="E62" s="2752"/>
      <c r="F62" s="2741"/>
      <c r="G62" s="2741"/>
      <c r="H62" s="2758"/>
      <c r="I62" s="2741"/>
      <c r="J62" s="2741"/>
      <c r="K62" s="2741"/>
      <c r="L62" s="2741"/>
      <c r="M62" s="2741"/>
      <c r="N62" s="2741"/>
      <c r="O62" s="2741"/>
      <c r="P62" s="2741"/>
      <c r="Q62" s="2741"/>
      <c r="R62" s="2742"/>
      <c r="S62" s="2743"/>
    </row>
    <row r="63" spans="2:19" x14ac:dyDescent="0.2">
      <c r="B63" s="2745"/>
      <c r="C63" s="2748"/>
      <c r="D63" s="2748"/>
      <c r="E63" s="2752"/>
      <c r="F63" s="2741"/>
      <c r="G63" s="2741"/>
      <c r="H63" s="2758"/>
      <c r="I63" s="2741"/>
      <c r="J63" s="2741"/>
      <c r="K63" s="2741"/>
      <c r="L63" s="2741"/>
      <c r="M63" s="2741"/>
      <c r="N63" s="2741"/>
      <c r="O63" s="2741"/>
      <c r="P63" s="2741"/>
      <c r="Q63" s="2741"/>
      <c r="R63" s="2742"/>
      <c r="S63" s="2743"/>
    </row>
    <row r="64" spans="2:19" x14ac:dyDescent="0.2">
      <c r="B64" s="2746"/>
      <c r="C64" s="2749"/>
      <c r="D64" s="2749"/>
      <c r="E64" s="2753"/>
      <c r="F64" s="2741"/>
      <c r="G64" s="2741"/>
      <c r="H64" s="2759"/>
      <c r="I64" s="2741"/>
      <c r="J64" s="2741"/>
      <c r="K64" s="2741"/>
      <c r="L64" s="2741"/>
      <c r="M64" s="2741"/>
      <c r="N64" s="2741"/>
      <c r="O64" s="2741"/>
      <c r="P64" s="2741"/>
      <c r="Q64" s="2741"/>
      <c r="R64" s="2742"/>
      <c r="S64" s="2743"/>
    </row>
    <row r="65" spans="1:36" x14ac:dyDescent="0.2">
      <c r="B65" s="2744" t="str">
        <f>Proyecto!C54</f>
        <v>Cercas o Barreras Vivas (CV - BV)</v>
      </c>
      <c r="C65" s="2747" t="str">
        <f>'POA-2'!E37</f>
        <v>Hectáreas reforestadas o restauradas</v>
      </c>
      <c r="D65" s="2750" t="e">
        <f>'POA-2'!F37</f>
        <v>#REF!</v>
      </c>
      <c r="E65" s="2751">
        <f>'POA-2'!H37</f>
        <v>0</v>
      </c>
      <c r="F65" s="2741"/>
      <c r="G65" s="2741"/>
      <c r="H65" s="2757">
        <f>Seguimiento!$J$126</f>
        <v>0</v>
      </c>
      <c r="I65" s="2741"/>
      <c r="J65" s="2741"/>
      <c r="K65" s="2741">
        <f>+Seguimiento!$AC$126</f>
        <v>0</v>
      </c>
      <c r="L65" s="2741"/>
      <c r="M65" s="2741"/>
      <c r="N65" s="2741"/>
      <c r="O65" s="2741"/>
      <c r="P65" s="2741"/>
      <c r="Q65" s="2741"/>
      <c r="R65" s="2742">
        <f>SUM(F65:Q67)</f>
        <v>0</v>
      </c>
      <c r="S65" s="2743" t="e">
        <f>R65/D65</f>
        <v>#REF!</v>
      </c>
    </row>
    <row r="66" spans="1:36" x14ac:dyDescent="0.2">
      <c r="B66" s="2745"/>
      <c r="C66" s="2748"/>
      <c r="D66" s="2748"/>
      <c r="E66" s="2752"/>
      <c r="F66" s="2741"/>
      <c r="G66" s="2741"/>
      <c r="H66" s="2758"/>
      <c r="I66" s="2741"/>
      <c r="J66" s="2741"/>
      <c r="K66" s="2741"/>
      <c r="L66" s="2741"/>
      <c r="M66" s="2741"/>
      <c r="N66" s="2741"/>
      <c r="O66" s="2741"/>
      <c r="P66" s="2741"/>
      <c r="Q66" s="2741"/>
      <c r="R66" s="2742"/>
      <c r="S66" s="2743"/>
    </row>
    <row r="67" spans="1:36" x14ac:dyDescent="0.2">
      <c r="B67" s="2745"/>
      <c r="C67" s="2748"/>
      <c r="D67" s="2748"/>
      <c r="E67" s="2752"/>
      <c r="F67" s="2741"/>
      <c r="G67" s="2741"/>
      <c r="H67" s="2759"/>
      <c r="I67" s="2741"/>
      <c r="J67" s="2741"/>
      <c r="K67" s="2741"/>
      <c r="L67" s="2741"/>
      <c r="M67" s="2741"/>
      <c r="N67" s="2741"/>
      <c r="O67" s="2741"/>
      <c r="P67" s="2741"/>
      <c r="Q67" s="2741"/>
      <c r="R67" s="2742"/>
      <c r="S67" s="2743"/>
    </row>
    <row r="68" spans="1:36" x14ac:dyDescent="0.2">
      <c r="B68" s="2744">
        <f>Proyecto!C55</f>
        <v>0</v>
      </c>
      <c r="C68" s="2747" t="str">
        <f>'POA-2'!E41</f>
        <v>Hectáreas reforestadas o restauradas</v>
      </c>
      <c r="D68" s="2750" t="e">
        <f>'POA-2'!F41</f>
        <v>#REF!</v>
      </c>
      <c r="E68" s="2751">
        <f>'POA-2'!H41</f>
        <v>0</v>
      </c>
      <c r="F68" s="2741"/>
      <c r="G68" s="2741"/>
      <c r="H68" s="2757">
        <f>Seguimiento!$J$148</f>
        <v>0</v>
      </c>
      <c r="I68" s="2741"/>
      <c r="J68" s="2741"/>
      <c r="K68" s="2741">
        <f>+Seguimiento!$AC$148</f>
        <v>0</v>
      </c>
      <c r="L68" s="2741"/>
      <c r="M68" s="2741"/>
      <c r="N68" s="2741"/>
      <c r="O68" s="2741"/>
      <c r="P68" s="2741"/>
      <c r="Q68" s="2741"/>
      <c r="R68" s="2742">
        <f>SUM(F68:Q71)</f>
        <v>0</v>
      </c>
      <c r="S68" s="2743" t="e">
        <f>R68/D68</f>
        <v>#REF!</v>
      </c>
    </row>
    <row r="69" spans="1:36" x14ac:dyDescent="0.2">
      <c r="B69" s="2745"/>
      <c r="C69" s="2748"/>
      <c r="D69" s="2748"/>
      <c r="E69" s="2752"/>
      <c r="F69" s="2741"/>
      <c r="G69" s="2741"/>
      <c r="H69" s="2758"/>
      <c r="I69" s="2741"/>
      <c r="J69" s="2741"/>
      <c r="K69" s="2741"/>
      <c r="L69" s="2741"/>
      <c r="M69" s="2741"/>
      <c r="N69" s="2741"/>
      <c r="O69" s="2741"/>
      <c r="P69" s="2741"/>
      <c r="Q69" s="2741"/>
      <c r="R69" s="2742"/>
      <c r="S69" s="2743"/>
    </row>
    <row r="70" spans="1:36" x14ac:dyDescent="0.2">
      <c r="B70" s="2745"/>
      <c r="C70" s="2748"/>
      <c r="D70" s="2748"/>
      <c r="E70" s="2752"/>
      <c r="F70" s="2741"/>
      <c r="G70" s="2741"/>
      <c r="H70" s="2758"/>
      <c r="I70" s="2741"/>
      <c r="J70" s="2741"/>
      <c r="K70" s="2741"/>
      <c r="L70" s="2741"/>
      <c r="M70" s="2741"/>
      <c r="N70" s="2741"/>
      <c r="O70" s="2741"/>
      <c r="P70" s="2741"/>
      <c r="Q70" s="2741"/>
      <c r="R70" s="2742"/>
      <c r="S70" s="2743"/>
    </row>
    <row r="71" spans="1:36" x14ac:dyDescent="0.2">
      <c r="B71" s="2746"/>
      <c r="C71" s="2749"/>
      <c r="D71" s="2749"/>
      <c r="E71" s="2753"/>
      <c r="F71" s="2741"/>
      <c r="G71" s="2741"/>
      <c r="H71" s="2759"/>
      <c r="I71" s="2741"/>
      <c r="J71" s="2741"/>
      <c r="K71" s="2741"/>
      <c r="L71" s="2741"/>
      <c r="M71" s="2741"/>
      <c r="N71" s="2741"/>
      <c r="O71" s="2741"/>
      <c r="P71" s="2741"/>
      <c r="Q71" s="2741"/>
      <c r="R71" s="2742"/>
      <c r="S71" s="2743"/>
    </row>
    <row r="72" spans="1:36" x14ac:dyDescent="0.2">
      <c r="B72" s="2904" t="str">
        <f>Proyecto!C56</f>
        <v>Aislamiento con material vegetal</v>
      </c>
      <c r="C72" s="2774" t="str">
        <f>'POA-2'!E46</f>
        <v>Hectáreas conservadas y monitoreadas</v>
      </c>
      <c r="D72" s="2776" t="e">
        <f>'POA-2'!F46</f>
        <v>#REF!</v>
      </c>
      <c r="E72" s="2777">
        <f>'POA-2'!H46</f>
        <v>0</v>
      </c>
      <c r="F72" s="2741"/>
      <c r="G72" s="2741"/>
      <c r="H72" s="2757">
        <f>Seguimiento!$J$170</f>
        <v>0</v>
      </c>
      <c r="I72" s="2741"/>
      <c r="J72" s="2741"/>
      <c r="K72" s="2741">
        <f>+Seguimiento!$AC$170</f>
        <v>0</v>
      </c>
      <c r="L72" s="2741"/>
      <c r="M72" s="2741"/>
      <c r="N72" s="2741"/>
      <c r="O72" s="2741"/>
      <c r="P72" s="2741"/>
      <c r="Q72" s="2741"/>
      <c r="R72" s="2742">
        <f>SUM(F72:Q74)</f>
        <v>0</v>
      </c>
      <c r="S72" s="2743" t="e">
        <f>R72/D72</f>
        <v>#REF!</v>
      </c>
    </row>
    <row r="73" spans="1:36" x14ac:dyDescent="0.2">
      <c r="B73" s="2905"/>
      <c r="C73" s="2774"/>
      <c r="D73" s="2774"/>
      <c r="E73" s="2777"/>
      <c r="F73" s="2741"/>
      <c r="G73" s="2741"/>
      <c r="H73" s="2758"/>
      <c r="I73" s="2741"/>
      <c r="J73" s="2741"/>
      <c r="K73" s="2741"/>
      <c r="L73" s="2741"/>
      <c r="M73" s="2741"/>
      <c r="N73" s="2741"/>
      <c r="O73" s="2741"/>
      <c r="P73" s="2741"/>
      <c r="Q73" s="2741"/>
      <c r="R73" s="2742"/>
      <c r="S73" s="2743"/>
    </row>
    <row r="74" spans="1:36" ht="13.5" thickBot="1" x14ac:dyDescent="0.25">
      <c r="B74" s="2906"/>
      <c r="C74" s="2775"/>
      <c r="D74" s="2775"/>
      <c r="E74" s="2778"/>
      <c r="F74" s="2756"/>
      <c r="G74" s="2756"/>
      <c r="H74" s="2760"/>
      <c r="I74" s="2756"/>
      <c r="J74" s="2756"/>
      <c r="K74" s="2756"/>
      <c r="L74" s="2756"/>
      <c r="M74" s="2756"/>
      <c r="N74" s="2756"/>
      <c r="O74" s="2756"/>
      <c r="P74" s="2756"/>
      <c r="Q74" s="2756"/>
      <c r="R74" s="2770"/>
      <c r="S74" s="2903"/>
    </row>
    <row r="75" spans="1:36" s="903" customFormat="1" x14ac:dyDescent="0.2">
      <c r="B75" s="792"/>
      <c r="C75" s="791"/>
      <c r="D75" s="791"/>
      <c r="E75" s="791"/>
      <c r="F75" s="791"/>
      <c r="G75" s="791"/>
      <c r="H75" s="791"/>
      <c r="I75" s="791"/>
      <c r="J75" s="791"/>
      <c r="K75" s="791"/>
      <c r="L75" s="791"/>
      <c r="M75" s="791"/>
      <c r="N75" s="791"/>
      <c r="O75" s="791"/>
      <c r="P75" s="791"/>
      <c r="Q75" s="791"/>
      <c r="R75" s="791"/>
      <c r="S75" s="932"/>
    </row>
    <row r="76" spans="1:36" s="908" customFormat="1" ht="16.5" x14ac:dyDescent="0.3">
      <c r="A76" s="903"/>
      <c r="B76" s="933" t="s">
        <v>61</v>
      </c>
      <c r="C76" s="895"/>
      <c r="D76" s="895"/>
      <c r="E76" s="895"/>
      <c r="F76" s="895"/>
      <c r="G76" s="895"/>
      <c r="H76" s="895"/>
      <c r="I76" s="895"/>
      <c r="J76" s="895"/>
      <c r="K76" s="895"/>
      <c r="L76" s="895"/>
      <c r="M76" s="895"/>
      <c r="N76" s="895"/>
      <c r="O76" s="895"/>
      <c r="P76" s="895"/>
      <c r="Q76" s="895"/>
      <c r="R76" s="895"/>
      <c r="S76" s="912"/>
      <c r="T76" s="903"/>
      <c r="U76" s="903"/>
      <c r="V76" s="903"/>
      <c r="W76" s="903"/>
      <c r="X76" s="903"/>
      <c r="Y76" s="903"/>
      <c r="Z76" s="903"/>
      <c r="AA76" s="903"/>
      <c r="AB76" s="903"/>
      <c r="AC76" s="903"/>
      <c r="AD76" s="903"/>
      <c r="AE76" s="903"/>
      <c r="AF76" s="903"/>
      <c r="AG76" s="903"/>
      <c r="AH76" s="903"/>
      <c r="AI76" s="903"/>
      <c r="AJ76" s="903"/>
    </row>
    <row r="77" spans="1:36" s="903" customFormat="1" ht="13.5" thickBot="1" x14ac:dyDescent="0.25">
      <c r="B77" s="792"/>
      <c r="C77" s="791"/>
      <c r="D77" s="791"/>
      <c r="E77" s="791"/>
      <c r="F77" s="791"/>
      <c r="G77" s="791"/>
      <c r="H77" s="791"/>
      <c r="I77" s="791"/>
      <c r="J77" s="791"/>
      <c r="K77" s="791"/>
      <c r="L77" s="791"/>
      <c r="M77" s="791"/>
      <c r="N77" s="791"/>
      <c r="O77" s="791"/>
      <c r="P77" s="791"/>
      <c r="Q77" s="791"/>
      <c r="R77" s="791"/>
      <c r="S77" s="932"/>
    </row>
    <row r="78" spans="1:36" s="903" customFormat="1" x14ac:dyDescent="0.2">
      <c r="B78" s="2761"/>
      <c r="C78" s="2762"/>
      <c r="D78" s="2762"/>
      <c r="E78" s="2762"/>
      <c r="F78" s="2762"/>
      <c r="G78" s="2762"/>
      <c r="H78" s="2762"/>
      <c r="I78" s="2762"/>
      <c r="J78" s="2762"/>
      <c r="K78" s="2762"/>
      <c r="L78" s="2762"/>
      <c r="M78" s="2762"/>
      <c r="N78" s="2762"/>
      <c r="O78" s="2762"/>
      <c r="P78" s="2762"/>
      <c r="Q78" s="2762"/>
      <c r="R78" s="2762"/>
      <c r="S78" s="2763"/>
    </row>
    <row r="79" spans="1:36" s="903" customFormat="1" x14ac:dyDescent="0.2">
      <c r="B79" s="2764"/>
      <c r="C79" s="2765"/>
      <c r="D79" s="2765"/>
      <c r="E79" s="2765"/>
      <c r="F79" s="2765"/>
      <c r="G79" s="2765"/>
      <c r="H79" s="2765"/>
      <c r="I79" s="2765"/>
      <c r="J79" s="2765"/>
      <c r="K79" s="2765"/>
      <c r="L79" s="2765"/>
      <c r="M79" s="2765"/>
      <c r="N79" s="2765"/>
      <c r="O79" s="2765"/>
      <c r="P79" s="2765"/>
      <c r="Q79" s="2765"/>
      <c r="R79" s="2765"/>
      <c r="S79" s="2766"/>
    </row>
    <row r="80" spans="1:36" s="903" customFormat="1" x14ac:dyDescent="0.2">
      <c r="B80" s="2764"/>
      <c r="C80" s="2765"/>
      <c r="D80" s="2765"/>
      <c r="E80" s="2765"/>
      <c r="F80" s="2765"/>
      <c r="G80" s="2765"/>
      <c r="H80" s="2765"/>
      <c r="I80" s="2765"/>
      <c r="J80" s="2765"/>
      <c r="K80" s="2765"/>
      <c r="L80" s="2765"/>
      <c r="M80" s="2765"/>
      <c r="N80" s="2765"/>
      <c r="O80" s="2765"/>
      <c r="P80" s="2765"/>
      <c r="Q80" s="2765"/>
      <c r="R80" s="2765"/>
      <c r="S80" s="2766"/>
    </row>
    <row r="81" spans="2:19" s="903" customFormat="1" x14ac:dyDescent="0.2">
      <c r="B81" s="2764"/>
      <c r="C81" s="2765"/>
      <c r="D81" s="2765"/>
      <c r="E81" s="2765"/>
      <c r="F81" s="2765"/>
      <c r="G81" s="2765"/>
      <c r="H81" s="2765"/>
      <c r="I81" s="2765"/>
      <c r="J81" s="2765"/>
      <c r="K81" s="2765"/>
      <c r="L81" s="2765"/>
      <c r="M81" s="2765"/>
      <c r="N81" s="2765"/>
      <c r="O81" s="2765"/>
      <c r="P81" s="2765"/>
      <c r="Q81" s="2765"/>
      <c r="R81" s="2765"/>
      <c r="S81" s="2766"/>
    </row>
    <row r="82" spans="2:19" s="903" customFormat="1" x14ac:dyDescent="0.2">
      <c r="B82" s="2764"/>
      <c r="C82" s="2765"/>
      <c r="D82" s="2765"/>
      <c r="E82" s="2765"/>
      <c r="F82" s="2765"/>
      <c r="G82" s="2765"/>
      <c r="H82" s="2765"/>
      <c r="I82" s="2765"/>
      <c r="J82" s="2765"/>
      <c r="K82" s="2765"/>
      <c r="L82" s="2765"/>
      <c r="M82" s="2765"/>
      <c r="N82" s="2765"/>
      <c r="O82" s="2765"/>
      <c r="P82" s="2765"/>
      <c r="Q82" s="2765"/>
      <c r="R82" s="2765"/>
      <c r="S82" s="2766"/>
    </row>
    <row r="83" spans="2:19" s="903" customFormat="1" x14ac:dyDescent="0.2">
      <c r="B83" s="2764"/>
      <c r="C83" s="2765"/>
      <c r="D83" s="2765"/>
      <c r="E83" s="2765"/>
      <c r="F83" s="2765"/>
      <c r="G83" s="2765"/>
      <c r="H83" s="2765"/>
      <c r="I83" s="2765"/>
      <c r="J83" s="2765"/>
      <c r="K83" s="2765"/>
      <c r="L83" s="2765"/>
      <c r="M83" s="2765"/>
      <c r="N83" s="2765"/>
      <c r="O83" s="2765"/>
      <c r="P83" s="2765"/>
      <c r="Q83" s="2765"/>
      <c r="R83" s="2765"/>
      <c r="S83" s="2766"/>
    </row>
    <row r="84" spans="2:19" s="903" customFormat="1" ht="13.5" thickBot="1" x14ac:dyDescent="0.25">
      <c r="B84" s="2767"/>
      <c r="C84" s="2768"/>
      <c r="D84" s="2768"/>
      <c r="E84" s="2768"/>
      <c r="F84" s="2768"/>
      <c r="G84" s="2768"/>
      <c r="H84" s="2768"/>
      <c r="I84" s="2768"/>
      <c r="J84" s="2768"/>
      <c r="K84" s="2768"/>
      <c r="L84" s="2768"/>
      <c r="M84" s="2768"/>
      <c r="N84" s="2768"/>
      <c r="O84" s="2768"/>
      <c r="P84" s="2768"/>
      <c r="Q84" s="2768"/>
      <c r="R84" s="2768"/>
      <c r="S84" s="2769"/>
    </row>
    <row r="85" spans="2:19" s="903" customFormat="1" x14ac:dyDescent="0.2"/>
    <row r="86" spans="2:19" s="903" customFormat="1" x14ac:dyDescent="0.2"/>
    <row r="87" spans="2:19" s="903" customFormat="1" x14ac:dyDescent="0.2"/>
    <row r="88" spans="2:19" s="903" customFormat="1" x14ac:dyDescent="0.2"/>
    <row r="89" spans="2:19" s="903" customFormat="1" x14ac:dyDescent="0.2"/>
    <row r="90" spans="2:19" s="903" customFormat="1" x14ac:dyDescent="0.2"/>
    <row r="91" spans="2:19" s="903" customFormat="1" x14ac:dyDescent="0.2"/>
    <row r="92" spans="2:19" s="903" customFormat="1" x14ac:dyDescent="0.2"/>
    <row r="93" spans="2:19" s="903" customFormat="1" x14ac:dyDescent="0.2"/>
    <row r="94" spans="2:19" s="903" customFormat="1" x14ac:dyDescent="0.2"/>
    <row r="95" spans="2:19" s="903" customFormat="1" x14ac:dyDescent="0.2"/>
    <row r="96" spans="2:19"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sheetData>
  <mergeCells count="192">
    <mergeCell ref="H49:H52"/>
    <mergeCell ref="H53:H56"/>
    <mergeCell ref="H57:H60"/>
    <mergeCell ref="H61:H64"/>
    <mergeCell ref="H65:H67"/>
    <mergeCell ref="H68:H71"/>
    <mergeCell ref="H72:H74"/>
    <mergeCell ref="K49:K52"/>
    <mergeCell ref="K53:K56"/>
    <mergeCell ref="K57:K60"/>
    <mergeCell ref="K61:K64"/>
    <mergeCell ref="K65:K67"/>
    <mergeCell ref="K68:K71"/>
    <mergeCell ref="K72:K74"/>
    <mergeCell ref="Q68:Q71"/>
    <mergeCell ref="R68:R71"/>
    <mergeCell ref="S68:S71"/>
    <mergeCell ref="I68:I71"/>
    <mergeCell ref="J68:J71"/>
    <mergeCell ref="L68:L71"/>
    <mergeCell ref="M68:M71"/>
    <mergeCell ref="B78:S84"/>
    <mergeCell ref="N72:N74"/>
    <mergeCell ref="O72:O74"/>
    <mergeCell ref="P72:P74"/>
    <mergeCell ref="Q72:Q74"/>
    <mergeCell ref="R72:R74"/>
    <mergeCell ref="S72:S74"/>
    <mergeCell ref="I72:I74"/>
    <mergeCell ref="J72:J74"/>
    <mergeCell ref="L72:L74"/>
    <mergeCell ref="M72:M74"/>
    <mergeCell ref="B72:B74"/>
    <mergeCell ref="C72:C74"/>
    <mergeCell ref="D72:D74"/>
    <mergeCell ref="E72:E74"/>
    <mergeCell ref="F72:F74"/>
    <mergeCell ref="G72:G74"/>
    <mergeCell ref="B68:B71"/>
    <mergeCell ref="C68:C71"/>
    <mergeCell ref="D68:D71"/>
    <mergeCell ref="E68:E71"/>
    <mergeCell ref="F68:F71"/>
    <mergeCell ref="G68:G71"/>
    <mergeCell ref="N65:N67"/>
    <mergeCell ref="O65:O67"/>
    <mergeCell ref="P65:P67"/>
    <mergeCell ref="B65:B67"/>
    <mergeCell ref="C65:C67"/>
    <mergeCell ref="D65:D67"/>
    <mergeCell ref="E65:E67"/>
    <mergeCell ref="F65:F67"/>
    <mergeCell ref="G65:G67"/>
    <mergeCell ref="N68:N71"/>
    <mergeCell ref="O68:O71"/>
    <mergeCell ref="P68:P71"/>
    <mergeCell ref="Q61:Q64"/>
    <mergeCell ref="R61:R64"/>
    <mergeCell ref="S61:S64"/>
    <mergeCell ref="I61:I64"/>
    <mergeCell ref="J61:J64"/>
    <mergeCell ref="L61:L64"/>
    <mergeCell ref="M61:M64"/>
    <mergeCell ref="Q65:Q67"/>
    <mergeCell ref="R65:R67"/>
    <mergeCell ref="S65:S67"/>
    <mergeCell ref="I65:I67"/>
    <mergeCell ref="J65:J67"/>
    <mergeCell ref="L65:L67"/>
    <mergeCell ref="M65:M67"/>
    <mergeCell ref="B61:B64"/>
    <mergeCell ref="C61:C64"/>
    <mergeCell ref="D61:D64"/>
    <mergeCell ref="E61:E64"/>
    <mergeCell ref="F61:F64"/>
    <mergeCell ref="G61:G64"/>
    <mergeCell ref="N57:N60"/>
    <mergeCell ref="O57:O60"/>
    <mergeCell ref="P57:P60"/>
    <mergeCell ref="B57:B60"/>
    <mergeCell ref="C57:C60"/>
    <mergeCell ref="D57:D60"/>
    <mergeCell ref="E57:E60"/>
    <mergeCell ref="F57:F60"/>
    <mergeCell ref="G57:G60"/>
    <mergeCell ref="N61:N64"/>
    <mergeCell ref="O61:O64"/>
    <mergeCell ref="P61:P64"/>
    <mergeCell ref="P53:P56"/>
    <mergeCell ref="Q53:Q56"/>
    <mergeCell ref="R53:R56"/>
    <mergeCell ref="S53:S56"/>
    <mergeCell ref="I53:I56"/>
    <mergeCell ref="J53:J56"/>
    <mergeCell ref="L53:L56"/>
    <mergeCell ref="M53:M56"/>
    <mergeCell ref="Q57:Q60"/>
    <mergeCell ref="R57:R60"/>
    <mergeCell ref="S57:S60"/>
    <mergeCell ref="I57:I60"/>
    <mergeCell ref="J57:J60"/>
    <mergeCell ref="L57:L60"/>
    <mergeCell ref="M57:M60"/>
    <mergeCell ref="Q49:Q52"/>
    <mergeCell ref="R49:R52"/>
    <mergeCell ref="S49:S52"/>
    <mergeCell ref="I49:I52"/>
    <mergeCell ref="J49:J52"/>
    <mergeCell ref="L49:L52"/>
    <mergeCell ref="M49:M52"/>
    <mergeCell ref="B53:B56"/>
    <mergeCell ref="C53:C56"/>
    <mergeCell ref="D53:D56"/>
    <mergeCell ref="E53:E56"/>
    <mergeCell ref="F53:F56"/>
    <mergeCell ref="G53:G56"/>
    <mergeCell ref="N49:N52"/>
    <mergeCell ref="O49:O52"/>
    <mergeCell ref="P49:P52"/>
    <mergeCell ref="B49:B52"/>
    <mergeCell ref="C49:C52"/>
    <mergeCell ref="D49:D52"/>
    <mergeCell ref="E49:E52"/>
    <mergeCell ref="F49:F52"/>
    <mergeCell ref="G49:G52"/>
    <mergeCell ref="N53:N56"/>
    <mergeCell ref="O53:O56"/>
    <mergeCell ref="B43:S43"/>
    <mergeCell ref="B45:S45"/>
    <mergeCell ref="B46:B48"/>
    <mergeCell ref="C46:C48"/>
    <mergeCell ref="D46:D48"/>
    <mergeCell ref="E46:E48"/>
    <mergeCell ref="F46:S46"/>
    <mergeCell ref="R47:R48"/>
    <mergeCell ref="S47:S48"/>
    <mergeCell ref="B31:S31"/>
    <mergeCell ref="B33:S33"/>
    <mergeCell ref="B35:S35"/>
    <mergeCell ref="B37:S37"/>
    <mergeCell ref="B39:S39"/>
    <mergeCell ref="B41:S41"/>
    <mergeCell ref="D24:E24"/>
    <mergeCell ref="F24:H24"/>
    <mergeCell ref="I24:K24"/>
    <mergeCell ref="L24:N24"/>
    <mergeCell ref="B26:B27"/>
    <mergeCell ref="C26:S27"/>
    <mergeCell ref="D22:E22"/>
    <mergeCell ref="F22:H22"/>
    <mergeCell ref="I22:K22"/>
    <mergeCell ref="L22:N22"/>
    <mergeCell ref="D23:E23"/>
    <mergeCell ref="F23:H23"/>
    <mergeCell ref="I23:K23"/>
    <mergeCell ref="L23:N23"/>
    <mergeCell ref="D20:E20"/>
    <mergeCell ref="F20:H20"/>
    <mergeCell ref="I20:K20"/>
    <mergeCell ref="L20:N20"/>
    <mergeCell ref="D21:E21"/>
    <mergeCell ref="F21:H21"/>
    <mergeCell ref="I21:K21"/>
    <mergeCell ref="L21:N21"/>
    <mergeCell ref="D18:E18"/>
    <mergeCell ref="F18:H18"/>
    <mergeCell ref="I18:K18"/>
    <mergeCell ref="L18:N18"/>
    <mergeCell ref="D19:E19"/>
    <mergeCell ref="F19:H19"/>
    <mergeCell ref="I19:K19"/>
    <mergeCell ref="L19:N19"/>
    <mergeCell ref="G15:H15"/>
    <mergeCell ref="I15:J15"/>
    <mergeCell ref="D17:E17"/>
    <mergeCell ref="F17:H17"/>
    <mergeCell ref="I17:K17"/>
    <mergeCell ref="L17:N17"/>
    <mergeCell ref="B4:B5"/>
    <mergeCell ref="R4:S5"/>
    <mergeCell ref="C7:S7"/>
    <mergeCell ref="C9:S9"/>
    <mergeCell ref="C11:E11"/>
    <mergeCell ref="G11:H11"/>
    <mergeCell ref="I11:K11"/>
    <mergeCell ref="P11:S11"/>
    <mergeCell ref="C13:D13"/>
    <mergeCell ref="F13:H13"/>
    <mergeCell ref="I13:K13"/>
    <mergeCell ref="M13:O13"/>
    <mergeCell ref="C2:Q5"/>
    <mergeCell ref="R2:S3"/>
  </mergeCells>
  <conditionalFormatting sqref="F48:Q48">
    <cfRule type="cellIs" dxfId="17" priority="2" stopIfTrue="1" operator="equal">
      <formula>0</formula>
    </cfRule>
  </conditionalFormatting>
  <conditionalFormatting sqref="E19:E22 G19:H22 J19:K22 L18:N24 I18:I24 F18:F24 C18:D24">
    <cfRule type="cellIs" dxfId="16" priority="1" operator="equal">
      <formula>0</formula>
    </cfRule>
  </conditionalFormatting>
  <printOptions horizontalCentered="1" verticalCentered="1"/>
  <pageMargins left="0.39370078740157483" right="0.39370078740157483" top="0.39370078740157483" bottom="0.39370078740157483" header="0.31496062992125984" footer="0.31496062992125984"/>
  <pageSetup scale="49" orientation="landscape" r:id="rId1"/>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1">
    <tabColor rgb="FF00B050"/>
    <pageSetUpPr fitToPage="1"/>
  </sheetPr>
  <dimension ref="A1:AJ176"/>
  <sheetViews>
    <sheetView showGridLines="0" topLeftCell="A28" zoomScale="85" zoomScaleNormal="85" workbookViewId="0">
      <selection activeCell="B37" sqref="A37:XFD40"/>
    </sheetView>
  </sheetViews>
  <sheetFormatPr baseColWidth="10" defaultColWidth="11.42578125" defaultRowHeight="12.75" x14ac:dyDescent="0.2"/>
  <cols>
    <col min="1" max="1" width="2.5703125" style="903" customWidth="1"/>
    <col min="2" max="2" width="29.7109375" style="782" customWidth="1"/>
    <col min="3" max="3" width="29" style="782" customWidth="1"/>
    <col min="4" max="4" width="38.7109375" style="782" customWidth="1"/>
    <col min="5" max="5" width="11.42578125" style="782"/>
    <col min="6" max="17" width="12.7109375" style="782" customWidth="1"/>
    <col min="18" max="19" width="11.42578125" style="782"/>
    <col min="20" max="34" width="11.42578125" style="903"/>
    <col min="35" max="16384" width="11.42578125" style="782"/>
  </cols>
  <sheetData>
    <row r="1" spans="1:36" s="903" customFormat="1" ht="13.5" thickBot="1" x14ac:dyDescent="0.25"/>
    <row r="2" spans="1:36" ht="32.25" customHeight="1" x14ac:dyDescent="0.2">
      <c r="B2" s="904"/>
      <c r="C2" s="2699" t="s">
        <v>1269</v>
      </c>
      <c r="D2" s="2700"/>
      <c r="E2" s="2700"/>
      <c r="F2" s="2700"/>
      <c r="G2" s="2700"/>
      <c r="H2" s="2700"/>
      <c r="I2" s="2700"/>
      <c r="J2" s="2700"/>
      <c r="K2" s="2700"/>
      <c r="L2" s="2700"/>
      <c r="M2" s="2700"/>
      <c r="N2" s="2700"/>
      <c r="O2" s="2700"/>
      <c r="P2" s="2700"/>
      <c r="Q2" s="2701"/>
      <c r="R2" s="2708">
        <f>'POA-5'!N2</f>
        <v>0</v>
      </c>
      <c r="S2" s="2709"/>
      <c r="AI2" s="903"/>
      <c r="AJ2" s="903"/>
    </row>
    <row r="3" spans="1:36" ht="32.25" customHeight="1" x14ac:dyDescent="0.2">
      <c r="B3" s="798"/>
      <c r="C3" s="2702"/>
      <c r="D3" s="2703"/>
      <c r="E3" s="2703"/>
      <c r="F3" s="2703"/>
      <c r="G3" s="2703"/>
      <c r="H3" s="2703"/>
      <c r="I3" s="2703"/>
      <c r="J3" s="2703"/>
      <c r="K3" s="2703"/>
      <c r="L3" s="2703"/>
      <c r="M3" s="2703"/>
      <c r="N3" s="2703"/>
      <c r="O3" s="2703"/>
      <c r="P3" s="2703"/>
      <c r="Q3" s="2704"/>
      <c r="R3" s="2710"/>
      <c r="S3" s="2711"/>
      <c r="AI3" s="903"/>
      <c r="AJ3" s="903"/>
    </row>
    <row r="4" spans="1:36" ht="17.25" customHeight="1" x14ac:dyDescent="0.2">
      <c r="B4" s="2680"/>
      <c r="C4" s="2702"/>
      <c r="D4" s="2703"/>
      <c r="E4" s="2703"/>
      <c r="F4" s="2703"/>
      <c r="G4" s="2703"/>
      <c r="H4" s="2703"/>
      <c r="I4" s="2703"/>
      <c r="J4" s="2703"/>
      <c r="K4" s="2703"/>
      <c r="L4" s="2703"/>
      <c r="M4" s="2703"/>
      <c r="N4" s="2703"/>
      <c r="O4" s="2703"/>
      <c r="P4" s="2703"/>
      <c r="Q4" s="2704"/>
      <c r="R4" s="2682" t="str">
        <f>'POA-5'!N6</f>
        <v>Código: F-E-GIP-53</v>
      </c>
      <c r="S4" s="2683"/>
      <c r="AI4" s="903"/>
      <c r="AJ4" s="903"/>
    </row>
    <row r="5" spans="1:36" ht="17.25" customHeight="1" x14ac:dyDescent="0.2">
      <c r="B5" s="2680"/>
      <c r="C5" s="2702"/>
      <c r="D5" s="2703"/>
      <c r="E5" s="2703"/>
      <c r="F5" s="2703"/>
      <c r="G5" s="2703"/>
      <c r="H5" s="2703"/>
      <c r="I5" s="2703"/>
      <c r="J5" s="2703"/>
      <c r="K5" s="2703"/>
      <c r="L5" s="2703"/>
      <c r="M5" s="2703"/>
      <c r="N5" s="2703"/>
      <c r="O5" s="2703"/>
      <c r="P5" s="2703"/>
      <c r="Q5" s="2704"/>
      <c r="R5" s="2682"/>
      <c r="S5" s="2683"/>
      <c r="AI5" s="903"/>
      <c r="AJ5" s="903"/>
    </row>
    <row r="6" spans="1:36" ht="12.75" customHeight="1" x14ac:dyDescent="0.2">
      <c r="B6" s="934"/>
      <c r="C6" s="935"/>
      <c r="D6" s="935"/>
      <c r="E6" s="935"/>
      <c r="F6" s="935"/>
      <c r="G6" s="935"/>
      <c r="H6" s="935"/>
      <c r="I6" s="935"/>
      <c r="J6" s="935"/>
      <c r="K6" s="935"/>
      <c r="L6" s="935"/>
      <c r="M6" s="935"/>
      <c r="N6" s="935"/>
      <c r="O6" s="935"/>
      <c r="P6" s="935"/>
      <c r="Q6" s="935"/>
      <c r="R6" s="936"/>
      <c r="S6" s="937"/>
    </row>
    <row r="7" spans="1:36" ht="17.25" customHeight="1" x14ac:dyDescent="0.2">
      <c r="B7" s="938" t="s">
        <v>250</v>
      </c>
      <c r="C7" s="2781">
        <f>+Proyecto!C6</f>
        <v>0</v>
      </c>
      <c r="D7" s="2781"/>
      <c r="E7" s="2781"/>
      <c r="F7" s="2781"/>
      <c r="G7" s="2781"/>
      <c r="H7" s="2781"/>
      <c r="I7" s="2781"/>
      <c r="J7" s="2781"/>
      <c r="K7" s="2781"/>
      <c r="L7" s="2781"/>
      <c r="M7" s="2781"/>
      <c r="N7" s="2781"/>
      <c r="O7" s="2781"/>
      <c r="P7" s="2781"/>
      <c r="Q7" s="2781"/>
      <c r="R7" s="2781"/>
      <c r="S7" s="2782"/>
    </row>
    <row r="8" spans="1:36" x14ac:dyDescent="0.2">
      <c r="B8" s="938"/>
      <c r="S8" s="786"/>
    </row>
    <row r="9" spans="1:36" ht="24.75" customHeight="1" x14ac:dyDescent="0.2">
      <c r="B9" s="938" t="s">
        <v>1133</v>
      </c>
      <c r="C9" s="2571">
        <f>+Proyecto!B16</f>
        <v>0</v>
      </c>
      <c r="D9" s="2571"/>
      <c r="E9" s="2571"/>
      <c r="F9" s="2571"/>
      <c r="G9" s="2571"/>
      <c r="H9" s="2571"/>
      <c r="I9" s="2571"/>
      <c r="J9" s="2571"/>
      <c r="K9" s="2571"/>
      <c r="L9" s="2571"/>
      <c r="M9" s="2571"/>
      <c r="N9" s="2571"/>
      <c r="O9" s="2571"/>
      <c r="P9" s="2571"/>
      <c r="Q9" s="2571"/>
      <c r="R9" s="2571"/>
      <c r="S9" s="2572"/>
    </row>
    <row r="10" spans="1:36" x14ac:dyDescent="0.2">
      <c r="B10" s="938"/>
      <c r="C10" s="2783"/>
      <c r="D10" s="2783"/>
      <c r="E10" s="2783"/>
      <c r="F10" s="2783"/>
      <c r="G10" s="2783"/>
      <c r="H10" s="2783"/>
      <c r="I10" s="2783"/>
      <c r="J10" s="2783"/>
      <c r="K10" s="2783"/>
      <c r="L10" s="2783"/>
      <c r="M10" s="2783"/>
      <c r="N10" s="2783"/>
      <c r="O10" s="2783"/>
      <c r="P10" s="2783"/>
      <c r="Q10" s="2783"/>
      <c r="R10" s="2783"/>
      <c r="S10" s="2784"/>
    </row>
    <row r="11" spans="1:36" s="833" customFormat="1" ht="17.25" customHeight="1" x14ac:dyDescent="0.2">
      <c r="A11" s="917"/>
      <c r="B11" s="939" t="s">
        <v>364</v>
      </c>
      <c r="C11" s="940">
        <f>'EJEC-1II'!I11</f>
        <v>0</v>
      </c>
      <c r="D11" s="941"/>
      <c r="E11" s="2785" t="s">
        <v>1155</v>
      </c>
      <c r="F11" s="2786"/>
      <c r="G11" s="2779">
        <f>'EJEC-1II'!P11</f>
        <v>0</v>
      </c>
      <c r="H11" s="2780"/>
      <c r="J11" s="942"/>
      <c r="K11" s="942"/>
      <c r="M11" s="941"/>
      <c r="N11" s="943"/>
      <c r="O11" s="942"/>
      <c r="S11" s="944"/>
      <c r="T11" s="917"/>
      <c r="U11" s="917"/>
      <c r="V11" s="917"/>
      <c r="W11" s="917"/>
      <c r="X11" s="917"/>
      <c r="Y11" s="917"/>
      <c r="Z11" s="917"/>
      <c r="AA11" s="917"/>
      <c r="AB11" s="917"/>
      <c r="AC11" s="917"/>
      <c r="AD11" s="917"/>
      <c r="AE11" s="917"/>
      <c r="AF11" s="917"/>
      <c r="AG11" s="917"/>
      <c r="AH11" s="917"/>
    </row>
    <row r="12" spans="1:36" x14ac:dyDescent="0.2">
      <c r="B12" s="798"/>
      <c r="J12" s="791"/>
      <c r="K12" s="791"/>
      <c r="S12" s="786"/>
    </row>
    <row r="13" spans="1:36" ht="12.75" customHeight="1" x14ac:dyDescent="0.2">
      <c r="B13" s="911" t="s">
        <v>1266</v>
      </c>
      <c r="C13" s="945">
        <f>'EJEC-1I'!C15</f>
        <v>0</v>
      </c>
      <c r="D13" s="946"/>
      <c r="E13" s="2697" t="s">
        <v>1267</v>
      </c>
      <c r="F13" s="2697"/>
      <c r="G13" s="2787">
        <f>'EJEC-1I'!I15</f>
        <v>0</v>
      </c>
      <c r="H13" s="2787"/>
      <c r="J13" s="791"/>
      <c r="K13" s="946"/>
      <c r="S13" s="786"/>
    </row>
    <row r="14" spans="1:36" x14ac:dyDescent="0.2">
      <c r="B14" s="798"/>
      <c r="S14" s="786"/>
    </row>
    <row r="15" spans="1:36" ht="21.75" customHeight="1" thickBot="1" x14ac:dyDescent="0.4">
      <c r="B15" s="2788" t="s">
        <v>358</v>
      </c>
      <c r="C15" s="2789"/>
      <c r="D15" s="2789"/>
      <c r="E15" s="2789"/>
      <c r="F15" s="2789"/>
      <c r="G15" s="2789"/>
      <c r="H15" s="2789"/>
      <c r="I15" s="2789"/>
      <c r="J15" s="2789"/>
      <c r="K15" s="2789"/>
      <c r="L15" s="2789"/>
      <c r="M15" s="2789"/>
      <c r="N15" s="2789"/>
      <c r="O15" s="2789"/>
      <c r="P15" s="2789"/>
      <c r="Q15" s="2789"/>
      <c r="R15" s="2789"/>
      <c r="S15" s="2790"/>
    </row>
    <row r="16" spans="1:36" s="833" customFormat="1" ht="19.5" customHeight="1" x14ac:dyDescent="0.2">
      <c r="A16" s="917"/>
      <c r="B16" s="2798" t="s">
        <v>252</v>
      </c>
      <c r="C16" s="2731" t="s">
        <v>351</v>
      </c>
      <c r="D16" s="2801" t="s">
        <v>352</v>
      </c>
      <c r="E16" s="2731" t="s">
        <v>348</v>
      </c>
      <c r="F16" s="2737" t="s">
        <v>356</v>
      </c>
      <c r="G16" s="2737"/>
      <c r="H16" s="2737"/>
      <c r="I16" s="2737"/>
      <c r="J16" s="2737"/>
      <c r="K16" s="2737"/>
      <c r="L16" s="2737"/>
      <c r="M16" s="2737"/>
      <c r="N16" s="2737"/>
      <c r="O16" s="2737"/>
      <c r="P16" s="2737"/>
      <c r="Q16" s="2737"/>
      <c r="R16" s="2737"/>
      <c r="S16" s="2738"/>
      <c r="T16" s="917"/>
      <c r="U16" s="917"/>
      <c r="V16" s="917"/>
      <c r="W16" s="917"/>
      <c r="X16" s="917"/>
      <c r="Y16" s="917"/>
      <c r="Z16" s="917"/>
      <c r="AA16" s="917"/>
      <c r="AB16" s="917"/>
      <c r="AC16" s="917"/>
      <c r="AD16" s="917"/>
      <c r="AE16" s="917"/>
      <c r="AF16" s="917"/>
      <c r="AG16" s="917"/>
      <c r="AH16" s="917"/>
    </row>
    <row r="17" spans="2:19" ht="26.25" customHeight="1" thickBot="1" x14ac:dyDescent="0.25">
      <c r="B17" s="2799"/>
      <c r="C17" s="2800"/>
      <c r="D17" s="2802"/>
      <c r="E17" s="2800"/>
      <c r="F17" s="947" t="e">
        <f>'EJEC-1I'!F48</f>
        <v>#VALUE!</v>
      </c>
      <c r="G17" s="947" t="e">
        <f>'EJEC-1I'!G48</f>
        <v>#VALUE!</v>
      </c>
      <c r="H17" s="947" t="e">
        <f>'EJEC-1I'!H48</f>
        <v>#VALUE!</v>
      </c>
      <c r="I17" s="947" t="e">
        <f>'EJEC-1I'!I48</f>
        <v>#VALUE!</v>
      </c>
      <c r="J17" s="947" t="e">
        <f>'EJEC-1I'!J48</f>
        <v>#VALUE!</v>
      </c>
      <c r="K17" s="947" t="e">
        <f>'EJEC-1I'!K48</f>
        <v>#VALUE!</v>
      </c>
      <c r="L17" s="947" t="e">
        <f>'EJEC-1I'!L48</f>
        <v>#VALUE!</v>
      </c>
      <c r="M17" s="947" t="e">
        <f>'EJEC-1I'!M48</f>
        <v>#VALUE!</v>
      </c>
      <c r="N17" s="947" t="e">
        <f>'EJEC-1I'!N48</f>
        <v>#VALUE!</v>
      </c>
      <c r="O17" s="947" t="e">
        <f>'EJEC-1I'!O48</f>
        <v>#VALUE!</v>
      </c>
      <c r="P17" s="947" t="e">
        <f>'EJEC-1I'!P48</f>
        <v>#VALUE!</v>
      </c>
      <c r="Q17" s="947" t="e">
        <f>'EJEC-1I'!Q48</f>
        <v>#VALUE!</v>
      </c>
      <c r="R17" s="948" t="s">
        <v>64</v>
      </c>
      <c r="S17" s="949" t="s">
        <v>357</v>
      </c>
    </row>
    <row r="18" spans="2:19" ht="25.5" x14ac:dyDescent="0.2">
      <c r="B18" s="2794" t="str">
        <f>Proyecto!C50</f>
        <v>Plantación de Material Vegetal en sistema tradicional</v>
      </c>
      <c r="C18" s="950">
        <f>'POA-1'!I31</f>
        <v>0</v>
      </c>
      <c r="D18" s="951" t="str">
        <f>'POA-2'!L17</f>
        <v>Cumplimiento del Plan de Adquisiciones (contratación del presupuesto en $).</v>
      </c>
      <c r="E18" s="952" t="e">
        <f>'POA-2'!M17</f>
        <v>#DIV/0!</v>
      </c>
      <c r="F18" s="953"/>
      <c r="G18" s="953"/>
      <c r="H18" s="953" t="e">
        <f>+$E$18*Seguimiento!$L$34</f>
        <v>#DIV/0!</v>
      </c>
      <c r="I18" s="953"/>
      <c r="J18" s="953"/>
      <c r="K18" s="953" t="e">
        <f>+$E$18*Seguimiento!$AE$34-H18</f>
        <v>#DIV/0!</v>
      </c>
      <c r="L18" s="953"/>
      <c r="M18" s="953"/>
      <c r="N18" s="953"/>
      <c r="O18" s="953"/>
      <c r="P18" s="953"/>
      <c r="Q18" s="953"/>
      <c r="R18" s="954" t="e">
        <f>SUM(F18:Q18)</f>
        <v>#DIV/0!</v>
      </c>
      <c r="S18" s="955" t="e">
        <f>+R18/E18</f>
        <v>#DIV/0!</v>
      </c>
    </row>
    <row r="19" spans="2:19" ht="38.25" x14ac:dyDescent="0.2">
      <c r="B19" s="2745"/>
      <c r="C19" s="956">
        <f>'POA-1'!I32</f>
        <v>0</v>
      </c>
      <c r="D19" s="957" t="str">
        <f>'POA-2'!L18</f>
        <v>Hectáreas establecidas de sistemas forestales para la recuperación, conservación y protección de Recursos Naturales Renovables .</v>
      </c>
      <c r="E19" s="958">
        <f>'POA-2'!M18</f>
        <v>0</v>
      </c>
      <c r="F19" s="959"/>
      <c r="G19" s="959"/>
      <c r="H19" s="959">
        <f>+'EJEC-1I'!$H$49</f>
        <v>0</v>
      </c>
      <c r="I19" s="959"/>
      <c r="J19" s="959"/>
      <c r="K19" s="959">
        <f>+'EJEC-1II'!$K$49</f>
        <v>0</v>
      </c>
      <c r="L19" s="959"/>
      <c r="M19" s="959"/>
      <c r="N19" s="959"/>
      <c r="O19" s="959"/>
      <c r="P19" s="959"/>
      <c r="Q19" s="959"/>
      <c r="R19" s="960">
        <f t="shared" ref="R19:R40" si="0">SUM(F19:Q19)</f>
        <v>0</v>
      </c>
      <c r="S19" s="955" t="e">
        <f t="shared" ref="S19:S40" si="1">+R19/E19</f>
        <v>#DIV/0!</v>
      </c>
    </row>
    <row r="20" spans="2:19" ht="38.25" x14ac:dyDescent="0.2">
      <c r="B20" s="2745"/>
      <c r="C20" s="956">
        <f>'POA-1'!I33</f>
        <v>0</v>
      </c>
      <c r="D20" s="957" t="str">
        <f>'POA-2'!L19</f>
        <v>Hectáreas aisladas de sistemas forestales para la recuperación, conservación y protección de Recursos Naturales Renovables.</v>
      </c>
      <c r="E20" s="958">
        <f>'POA-2'!M19</f>
        <v>0</v>
      </c>
      <c r="F20" s="959"/>
      <c r="G20" s="959"/>
      <c r="H20" s="959">
        <f>+'EJEC-2I'!H20</f>
        <v>0</v>
      </c>
      <c r="I20" s="959"/>
      <c r="J20" s="959"/>
      <c r="K20" s="959">
        <f>+Seguimiento!$AC$182</f>
        <v>0</v>
      </c>
      <c r="L20" s="959"/>
      <c r="M20" s="959"/>
      <c r="N20" s="959"/>
      <c r="O20" s="959"/>
      <c r="P20" s="959"/>
      <c r="Q20" s="959"/>
      <c r="R20" s="960">
        <f t="shared" si="0"/>
        <v>0</v>
      </c>
      <c r="S20" s="955" t="e">
        <f t="shared" si="1"/>
        <v>#DIV/0!</v>
      </c>
    </row>
    <row r="21" spans="2:19" ht="39" thickBot="1" x14ac:dyDescent="0.25">
      <c r="B21" s="2745"/>
      <c r="C21" s="961">
        <f>'POA-1'!I34</f>
        <v>0</v>
      </c>
      <c r="D21" s="962" t="str">
        <f>'POA-2'!L20</f>
        <v>Talleres de divulgación y capacitación de proyectos de recuperación, conservación y protección de Recursos Naturales Renovables.</v>
      </c>
      <c r="E21" s="963">
        <f>'POA-2'!M20</f>
        <v>0</v>
      </c>
      <c r="F21" s="964"/>
      <c r="G21" s="964"/>
      <c r="H21" s="965" t="e">
        <f>+$E$21*Seguimiento!$K$231</f>
        <v>#DIV/0!</v>
      </c>
      <c r="I21" s="964"/>
      <c r="J21" s="964"/>
      <c r="K21" s="965">
        <f>+$E$21*Seguimiento!$AD$231</f>
        <v>0</v>
      </c>
      <c r="L21" s="964"/>
      <c r="M21" s="964"/>
      <c r="N21" s="964"/>
      <c r="O21" s="964"/>
      <c r="P21" s="964"/>
      <c r="Q21" s="964"/>
      <c r="R21" s="966" t="e">
        <f t="shared" si="0"/>
        <v>#DIV/0!</v>
      </c>
      <c r="S21" s="967" t="e">
        <f t="shared" si="1"/>
        <v>#DIV/0!</v>
      </c>
    </row>
    <row r="22" spans="2:19" ht="25.5" x14ac:dyDescent="0.2">
      <c r="B22" s="2795" t="str">
        <f>Proyecto!C51</f>
        <v>Plantación de Material Vegetal al azar o por núcleos</v>
      </c>
      <c r="C22" s="968">
        <f>'POA-1'!I35</f>
        <v>0</v>
      </c>
      <c r="D22" s="969" t="str">
        <f>'POA-2'!L22</f>
        <v>Cumplimiento del Plan de Adquisiciones (contratación del presupuesto en $).</v>
      </c>
      <c r="E22" s="970" t="e">
        <f>'POA-2'!M22</f>
        <v>#DIV/0!</v>
      </c>
      <c r="F22" s="971"/>
      <c r="G22" s="971"/>
      <c r="H22" s="953" t="e">
        <f>+$E$22*Seguimiento!$L$34</f>
        <v>#DIV/0!</v>
      </c>
      <c r="I22" s="971"/>
      <c r="J22" s="971"/>
      <c r="K22" s="953" t="e">
        <f>+$E$22*Seguimiento!$AE$34-H22</f>
        <v>#DIV/0!</v>
      </c>
      <c r="L22" s="971"/>
      <c r="M22" s="971"/>
      <c r="N22" s="971"/>
      <c r="O22" s="971"/>
      <c r="P22" s="971"/>
      <c r="Q22" s="971"/>
      <c r="R22" s="972" t="e">
        <f t="shared" si="0"/>
        <v>#DIV/0!</v>
      </c>
      <c r="S22" s="955" t="e">
        <f t="shared" si="1"/>
        <v>#DIV/0!</v>
      </c>
    </row>
    <row r="23" spans="2:19" ht="38.25" x14ac:dyDescent="0.2">
      <c r="B23" s="2796"/>
      <c r="C23" s="956">
        <f>'POA-1'!I36</f>
        <v>0</v>
      </c>
      <c r="D23" s="957" t="str">
        <f>'POA-2'!L23</f>
        <v>Hectáreas establecidas de sistemas forestales para la recuperación, conservación y protección de Recursos Naturales Renovables .</v>
      </c>
      <c r="E23" s="958">
        <f>'POA-2'!M23</f>
        <v>0</v>
      </c>
      <c r="F23" s="959"/>
      <c r="G23" s="959"/>
      <c r="H23" s="959">
        <f>+'EJEC-1I'!$H$53</f>
        <v>0</v>
      </c>
      <c r="I23" s="959"/>
      <c r="J23" s="959"/>
      <c r="K23" s="959">
        <f>+'EJEC-1II'!$K$53</f>
        <v>0</v>
      </c>
      <c r="L23" s="959"/>
      <c r="M23" s="959"/>
      <c r="N23" s="959"/>
      <c r="O23" s="959"/>
      <c r="P23" s="959"/>
      <c r="Q23" s="959"/>
      <c r="R23" s="960">
        <f t="shared" si="0"/>
        <v>0</v>
      </c>
      <c r="S23" s="955" t="e">
        <f t="shared" si="1"/>
        <v>#DIV/0!</v>
      </c>
    </row>
    <row r="24" spans="2:19" ht="38.25" x14ac:dyDescent="0.2">
      <c r="B24" s="2796"/>
      <c r="C24" s="956">
        <f>'POA-1'!I37</f>
        <v>0</v>
      </c>
      <c r="D24" s="957" t="str">
        <f>'POA-2'!L24</f>
        <v>Hectáreas aisladas de sistemas forestales para la recuperación, conservación y protección de Recursos Naturales Renovables.</v>
      </c>
      <c r="E24" s="958">
        <f>'POA-2'!M24</f>
        <v>0</v>
      </c>
      <c r="F24" s="959"/>
      <c r="G24" s="959"/>
      <c r="H24" s="959">
        <f>+'EJEC-2I'!H24</f>
        <v>0</v>
      </c>
      <c r="I24" s="959"/>
      <c r="J24" s="959"/>
      <c r="K24" s="959">
        <f>+Seguimiento!$AC$192</f>
        <v>0</v>
      </c>
      <c r="L24" s="959"/>
      <c r="M24" s="959"/>
      <c r="N24" s="959"/>
      <c r="O24" s="959"/>
      <c r="P24" s="959"/>
      <c r="Q24" s="959"/>
      <c r="R24" s="960">
        <f t="shared" si="0"/>
        <v>0</v>
      </c>
      <c r="S24" s="955" t="e">
        <f t="shared" si="1"/>
        <v>#DIV/0!</v>
      </c>
    </row>
    <row r="25" spans="2:19" ht="39" thickBot="1" x14ac:dyDescent="0.25">
      <c r="B25" s="2797"/>
      <c r="C25" s="973">
        <f>'POA-1'!I38</f>
        <v>0</v>
      </c>
      <c r="D25" s="974" t="str">
        <f>'POA-2'!L25</f>
        <v>Talleres de divulgación y capacitación de proyectos de recuperación, conservación y protección de Recursos Naturales Renovables.</v>
      </c>
      <c r="E25" s="975">
        <f>'POA-2'!M25</f>
        <v>0</v>
      </c>
      <c r="F25" s="965"/>
      <c r="G25" s="965"/>
      <c r="H25" s="965" t="e">
        <f>+$E$25*Seguimiento!$K$231</f>
        <v>#DIV/0!</v>
      </c>
      <c r="I25" s="965"/>
      <c r="J25" s="965"/>
      <c r="K25" s="965">
        <f>+$E$25*Seguimiento!$AD$231</f>
        <v>0</v>
      </c>
      <c r="L25" s="965"/>
      <c r="M25" s="965"/>
      <c r="N25" s="965"/>
      <c r="O25" s="965"/>
      <c r="P25" s="965"/>
      <c r="Q25" s="965"/>
      <c r="R25" s="976" t="e">
        <f t="shared" si="0"/>
        <v>#DIV/0!</v>
      </c>
      <c r="S25" s="967" t="e">
        <f t="shared" si="1"/>
        <v>#DIV/0!</v>
      </c>
    </row>
    <row r="26" spans="2:19" ht="25.5" x14ac:dyDescent="0.2">
      <c r="B26" s="2794">
        <f>Proyecto!C52</f>
        <v>0</v>
      </c>
      <c r="C26" s="950">
        <f>'POA-1'!I39</f>
        <v>0</v>
      </c>
      <c r="D26" s="951" t="str">
        <f>'POA-2'!L27</f>
        <v>Cumplimiento del Plan de Adquisiciones (contratación del presupuesto en $).</v>
      </c>
      <c r="E26" s="952" t="e">
        <f>'POA-2'!M27</f>
        <v>#REF!</v>
      </c>
      <c r="F26" s="953"/>
      <c r="G26" s="953"/>
      <c r="H26" s="953" t="e">
        <f>+$E$26*Seguimiento!$L$34</f>
        <v>#REF!</v>
      </c>
      <c r="I26" s="953"/>
      <c r="J26" s="953"/>
      <c r="K26" s="953" t="e">
        <f>+$E$26*Seguimiento!$AE$34-H26</f>
        <v>#REF!</v>
      </c>
      <c r="L26" s="953"/>
      <c r="M26" s="953"/>
      <c r="N26" s="953"/>
      <c r="O26" s="953"/>
      <c r="P26" s="953"/>
      <c r="Q26" s="953"/>
      <c r="R26" s="954" t="e">
        <f t="shared" si="0"/>
        <v>#REF!</v>
      </c>
      <c r="S26" s="955" t="e">
        <f t="shared" si="1"/>
        <v>#REF!</v>
      </c>
    </row>
    <row r="27" spans="2:19" ht="38.25" x14ac:dyDescent="0.2">
      <c r="B27" s="2745"/>
      <c r="C27" s="956">
        <f>'POA-1'!I40</f>
        <v>0</v>
      </c>
      <c r="D27" s="957" t="str">
        <f>'POA-2'!L28</f>
        <v>Hectáreas establecidas de sistemas forestales para la recuperación, conservación y protección de Recursos Naturales Renovables .</v>
      </c>
      <c r="E27" s="958" t="e">
        <f>'POA-2'!M28</f>
        <v>#REF!</v>
      </c>
      <c r="F27" s="959"/>
      <c r="G27" s="959"/>
      <c r="H27" s="959">
        <f>+'EJEC-1I'!$H$57</f>
        <v>0</v>
      </c>
      <c r="I27" s="959"/>
      <c r="J27" s="959"/>
      <c r="K27" s="959">
        <f>+'EJEC-1II'!$K$57</f>
        <v>0</v>
      </c>
      <c r="L27" s="959"/>
      <c r="M27" s="959"/>
      <c r="N27" s="959"/>
      <c r="O27" s="959"/>
      <c r="P27" s="959"/>
      <c r="Q27" s="959"/>
      <c r="R27" s="960">
        <f t="shared" si="0"/>
        <v>0</v>
      </c>
      <c r="S27" s="955" t="e">
        <f t="shared" si="1"/>
        <v>#REF!</v>
      </c>
    </row>
    <row r="28" spans="2:19" ht="38.25" x14ac:dyDescent="0.2">
      <c r="B28" s="2745"/>
      <c r="C28" s="956">
        <f>'POA-1'!I41</f>
        <v>0</v>
      </c>
      <c r="D28" s="957" t="str">
        <f>'POA-2'!L29</f>
        <v>Hectáreas aisladas de sistemas forestales para la recuperación, conservación y protección de Recursos Naturales Renovables.</v>
      </c>
      <c r="E28" s="958">
        <f>'POA-2'!M29</f>
        <v>0</v>
      </c>
      <c r="F28" s="959"/>
      <c r="G28" s="959"/>
      <c r="H28" s="959">
        <f>+'EJEC-2I'!H28</f>
        <v>0</v>
      </c>
      <c r="I28" s="959"/>
      <c r="J28" s="959"/>
      <c r="K28" s="959">
        <f>+Seguimiento!$AC$202</f>
        <v>0</v>
      </c>
      <c r="L28" s="959"/>
      <c r="M28" s="959"/>
      <c r="N28" s="959"/>
      <c r="O28" s="959"/>
      <c r="P28" s="959"/>
      <c r="Q28" s="959"/>
      <c r="R28" s="960">
        <f t="shared" si="0"/>
        <v>0</v>
      </c>
      <c r="S28" s="955" t="e">
        <f t="shared" si="1"/>
        <v>#DIV/0!</v>
      </c>
    </row>
    <row r="29" spans="2:19" ht="39" thickBot="1" x14ac:dyDescent="0.25">
      <c r="B29" s="2745"/>
      <c r="C29" s="961">
        <f>'POA-1'!I42</f>
        <v>0</v>
      </c>
      <c r="D29" s="962" t="str">
        <f>'POA-2'!L30</f>
        <v>Talleres de divulgación y capacitación de proyectos de recuperación, conservación y protección de Recursos Naturales Renovables.</v>
      </c>
      <c r="E29" s="963">
        <f>'POA-2'!M30</f>
        <v>0</v>
      </c>
      <c r="F29" s="964"/>
      <c r="G29" s="964"/>
      <c r="H29" s="965" t="e">
        <f>+$E$29*Seguimiento!$K$231</f>
        <v>#DIV/0!</v>
      </c>
      <c r="I29" s="964"/>
      <c r="J29" s="964"/>
      <c r="K29" s="965">
        <f>+$E$29*Seguimiento!$AD$231</f>
        <v>0</v>
      </c>
      <c r="L29" s="964"/>
      <c r="M29" s="964"/>
      <c r="N29" s="964"/>
      <c r="O29" s="964"/>
      <c r="P29" s="964"/>
      <c r="Q29" s="964"/>
      <c r="R29" s="966" t="e">
        <f t="shared" si="0"/>
        <v>#DIV/0!</v>
      </c>
      <c r="S29" s="967" t="e">
        <f t="shared" si="1"/>
        <v>#DIV/0!</v>
      </c>
    </row>
    <row r="30" spans="2:19" ht="25.5" x14ac:dyDescent="0.2">
      <c r="B30" s="2795" t="str">
        <f>Proyecto!C53</f>
        <v>Cobertura arbórea mediante Sistemas Agroforestales / Silvopastoriles (SAF/SSP)</v>
      </c>
      <c r="C30" s="968">
        <f>'POA-1'!I43</f>
        <v>0</v>
      </c>
      <c r="D30" s="969" t="str">
        <f>'POA-2'!L32</f>
        <v>Cumplimiento del Plan de Adquisiciones (contratación del presupuesto en $).</v>
      </c>
      <c r="E30" s="970" t="e">
        <f>'POA-2'!M32</f>
        <v>#REF!</v>
      </c>
      <c r="F30" s="971"/>
      <c r="G30" s="971"/>
      <c r="H30" s="953" t="e">
        <f>+$E$30*Seguimiento!$L$34</f>
        <v>#REF!</v>
      </c>
      <c r="I30" s="971"/>
      <c r="J30" s="971"/>
      <c r="K30" s="953" t="e">
        <f>+$E$30*Seguimiento!$AE$34-H30</f>
        <v>#REF!</v>
      </c>
      <c r="L30" s="971"/>
      <c r="M30" s="971"/>
      <c r="N30" s="971"/>
      <c r="O30" s="971"/>
      <c r="P30" s="971"/>
      <c r="Q30" s="971"/>
      <c r="R30" s="972" t="e">
        <f t="shared" si="0"/>
        <v>#REF!</v>
      </c>
      <c r="S30" s="955" t="e">
        <f t="shared" si="1"/>
        <v>#REF!</v>
      </c>
    </row>
    <row r="31" spans="2:19" ht="38.25" x14ac:dyDescent="0.2">
      <c r="B31" s="2745"/>
      <c r="C31" s="956">
        <f>'POA-1'!I44</f>
        <v>0</v>
      </c>
      <c r="D31" s="957" t="str">
        <f>'POA-2'!L33</f>
        <v>Hectáreas establecidas de sistemas forestales para la recuperación, conservación y protección de Recursos Naturales Renovables .</v>
      </c>
      <c r="E31" s="958" t="e">
        <f>'POA-2'!M33</f>
        <v>#REF!</v>
      </c>
      <c r="F31" s="959"/>
      <c r="G31" s="959"/>
      <c r="H31" s="959">
        <f>+'EJEC-1I'!$H$61</f>
        <v>0</v>
      </c>
      <c r="I31" s="959"/>
      <c r="J31" s="959"/>
      <c r="K31" s="959">
        <f>+'EJEC-1II'!$K$61</f>
        <v>0</v>
      </c>
      <c r="L31" s="959"/>
      <c r="M31" s="959"/>
      <c r="N31" s="959"/>
      <c r="O31" s="959"/>
      <c r="P31" s="959"/>
      <c r="Q31" s="959"/>
      <c r="R31" s="960">
        <f t="shared" si="0"/>
        <v>0</v>
      </c>
      <c r="S31" s="955" t="e">
        <f t="shared" si="1"/>
        <v>#REF!</v>
      </c>
    </row>
    <row r="32" spans="2:19" ht="38.25" x14ac:dyDescent="0.2">
      <c r="B32" s="2745"/>
      <c r="C32" s="956">
        <f>'POA-1'!I45</f>
        <v>0</v>
      </c>
      <c r="D32" s="957" t="str">
        <f>'POA-2'!L34</f>
        <v>Hectáreas aisladas de sistemas forestales para la recuperación, conservación y protección de Recursos Naturales Renovables.</v>
      </c>
      <c r="E32" s="958">
        <f>'POA-2'!M34</f>
        <v>0</v>
      </c>
      <c r="F32" s="959"/>
      <c r="G32" s="959"/>
      <c r="H32" s="959">
        <f>+'EJEC-2I'!H32</f>
        <v>0</v>
      </c>
      <c r="I32" s="959"/>
      <c r="J32" s="959"/>
      <c r="K32" s="959">
        <f>+Seguimiento!$AC$212</f>
        <v>0</v>
      </c>
      <c r="L32" s="959"/>
      <c r="M32" s="959"/>
      <c r="N32" s="959"/>
      <c r="O32" s="959"/>
      <c r="P32" s="959"/>
      <c r="Q32" s="959"/>
      <c r="R32" s="960">
        <f t="shared" si="0"/>
        <v>0</v>
      </c>
      <c r="S32" s="955" t="e">
        <f t="shared" si="1"/>
        <v>#DIV/0!</v>
      </c>
    </row>
    <row r="33" spans="2:19" ht="39" thickBot="1" x14ac:dyDescent="0.25">
      <c r="B33" s="2773"/>
      <c r="C33" s="973">
        <f>'POA-1'!I46</f>
        <v>0</v>
      </c>
      <c r="D33" s="974" t="str">
        <f>'POA-2'!L35</f>
        <v>Talleres de divulgación y capacitación de proyectos de recuperación, conservación y protección de Recursos Naturales Renovables.</v>
      </c>
      <c r="E33" s="975">
        <f>'POA-2'!M35</f>
        <v>0</v>
      </c>
      <c r="F33" s="965"/>
      <c r="G33" s="965"/>
      <c r="H33" s="965" t="e">
        <f>+$E$33*Seguimiento!$K$231</f>
        <v>#DIV/0!</v>
      </c>
      <c r="I33" s="965"/>
      <c r="J33" s="965"/>
      <c r="K33" s="965">
        <f>+$E$33*Seguimiento!$AD$231</f>
        <v>0</v>
      </c>
      <c r="L33" s="965"/>
      <c r="M33" s="965"/>
      <c r="N33" s="965"/>
      <c r="O33" s="965"/>
      <c r="P33" s="965"/>
      <c r="Q33" s="965"/>
      <c r="R33" s="976" t="e">
        <f t="shared" si="0"/>
        <v>#DIV/0!</v>
      </c>
      <c r="S33" s="967" t="e">
        <f t="shared" si="1"/>
        <v>#DIV/0!</v>
      </c>
    </row>
    <row r="34" spans="2:19" ht="25.5" x14ac:dyDescent="0.2">
      <c r="B34" s="2794" t="str">
        <f>Proyecto!C54</f>
        <v>Cercas o Barreras Vivas (CV - BV)</v>
      </c>
      <c r="C34" s="950">
        <f>'POA-1'!I47</f>
        <v>0</v>
      </c>
      <c r="D34" s="951" t="str">
        <f>'POA-2'!L37</f>
        <v>Cumplimiento del Plan de Adquisiciones (contratación del presupuesto en $).</v>
      </c>
      <c r="E34" s="952" t="e">
        <f>'POA-2'!M37</f>
        <v>#REF!</v>
      </c>
      <c r="F34" s="953"/>
      <c r="G34" s="953"/>
      <c r="H34" s="953" t="e">
        <f>+$E$34*Seguimiento!$L$34</f>
        <v>#REF!</v>
      </c>
      <c r="I34" s="953"/>
      <c r="J34" s="953"/>
      <c r="K34" s="953" t="e">
        <f>+$E$34*Seguimiento!$AE$34-H34</f>
        <v>#REF!</v>
      </c>
      <c r="L34" s="953"/>
      <c r="M34" s="953"/>
      <c r="N34" s="953"/>
      <c r="O34" s="953"/>
      <c r="P34" s="953"/>
      <c r="Q34" s="953"/>
      <c r="R34" s="954" t="e">
        <f t="shared" si="0"/>
        <v>#REF!</v>
      </c>
      <c r="S34" s="955" t="e">
        <f t="shared" si="1"/>
        <v>#REF!</v>
      </c>
    </row>
    <row r="35" spans="2:19" ht="38.25" x14ac:dyDescent="0.2">
      <c r="B35" s="2745"/>
      <c r="C35" s="956">
        <f>'POA-1'!I48</f>
        <v>0</v>
      </c>
      <c r="D35" s="957" t="str">
        <f>'POA-2'!L38</f>
        <v>Hectáreas establecidas de sistemas forestales para la recuperación, conservación y protección de Recursos Naturales Renovables .</v>
      </c>
      <c r="E35" s="958" t="e">
        <f>'POA-2'!M38</f>
        <v>#REF!</v>
      </c>
      <c r="F35" s="959"/>
      <c r="G35" s="959"/>
      <c r="H35" s="959">
        <f>+'EJEC-1I'!$H$65</f>
        <v>0</v>
      </c>
      <c r="I35" s="959"/>
      <c r="J35" s="959"/>
      <c r="K35" s="959">
        <f>+'EJEC-1II'!$K$65</f>
        <v>0</v>
      </c>
      <c r="L35" s="959"/>
      <c r="M35" s="959"/>
      <c r="N35" s="959"/>
      <c r="O35" s="959"/>
      <c r="P35" s="959"/>
      <c r="Q35" s="959"/>
      <c r="R35" s="960">
        <f t="shared" si="0"/>
        <v>0</v>
      </c>
      <c r="S35" s="955" t="e">
        <f t="shared" si="1"/>
        <v>#REF!</v>
      </c>
    </row>
    <row r="36" spans="2:19" ht="39" thickBot="1" x14ac:dyDescent="0.25">
      <c r="B36" s="2745"/>
      <c r="C36" s="961">
        <f>'POA-1'!I49</f>
        <v>0</v>
      </c>
      <c r="D36" s="962" t="str">
        <f>'POA-2'!L39</f>
        <v>Talleres de divulgación y capacitación de proyectos de recuperación, conservación y protección de Recursos Naturales Renovables.</v>
      </c>
      <c r="E36" s="963">
        <f>'POA-2'!M39</f>
        <v>0</v>
      </c>
      <c r="F36" s="964"/>
      <c r="G36" s="964"/>
      <c r="H36" s="965" t="e">
        <f>+$E$36*Seguimiento!$K$231</f>
        <v>#DIV/0!</v>
      </c>
      <c r="I36" s="964"/>
      <c r="J36" s="964"/>
      <c r="K36" s="965">
        <f>+$E$36*Seguimiento!$AD$231</f>
        <v>0</v>
      </c>
      <c r="L36" s="964"/>
      <c r="M36" s="964"/>
      <c r="N36" s="964"/>
      <c r="O36" s="964"/>
      <c r="P36" s="964"/>
      <c r="Q36" s="964"/>
      <c r="R36" s="966" t="e">
        <f t="shared" si="0"/>
        <v>#DIV/0!</v>
      </c>
      <c r="S36" s="967" t="e">
        <f t="shared" si="1"/>
        <v>#DIV/0!</v>
      </c>
    </row>
    <row r="37" spans="2:19" ht="25.5" x14ac:dyDescent="0.2">
      <c r="B37" s="2795">
        <f>Proyecto!C55</f>
        <v>0</v>
      </c>
      <c r="C37" s="968">
        <f>'POA-1'!I50</f>
        <v>0</v>
      </c>
      <c r="D37" s="969" t="str">
        <f>'POA-2'!L41</f>
        <v>Cumplimiento del Plan de Adquisiciones (contratación del presupuesto en $).</v>
      </c>
      <c r="E37" s="970" t="e">
        <f>'POA-2'!M41</f>
        <v>#REF!</v>
      </c>
      <c r="F37" s="971"/>
      <c r="G37" s="971"/>
      <c r="H37" s="953" t="e">
        <f>+$E$37*Seguimiento!$L$34</f>
        <v>#REF!</v>
      </c>
      <c r="I37" s="971"/>
      <c r="J37" s="971"/>
      <c r="K37" s="953" t="e">
        <f>+$E$37*Seguimiento!$AE$34-H37</f>
        <v>#REF!</v>
      </c>
      <c r="L37" s="971"/>
      <c r="M37" s="971"/>
      <c r="N37" s="971"/>
      <c r="O37" s="971"/>
      <c r="P37" s="971"/>
      <c r="Q37" s="971"/>
      <c r="R37" s="972" t="e">
        <f t="shared" si="0"/>
        <v>#REF!</v>
      </c>
      <c r="S37" s="955" t="e">
        <f t="shared" si="1"/>
        <v>#REF!</v>
      </c>
    </row>
    <row r="38" spans="2:19" ht="38.25" x14ac:dyDescent="0.2">
      <c r="B38" s="2745"/>
      <c r="C38" s="956">
        <f>'POA-1'!I51</f>
        <v>0</v>
      </c>
      <c r="D38" s="957" t="str">
        <f>'POA-2'!L42</f>
        <v>Hectáreas establecidas de sistemas forestales para la recuperación, conservación y protección de Recursos Naturales Renovables .</v>
      </c>
      <c r="E38" s="958" t="e">
        <f>'POA-2'!M42</f>
        <v>#REF!</v>
      </c>
      <c r="F38" s="959"/>
      <c r="G38" s="959"/>
      <c r="H38" s="959">
        <f>+'EJEC-1I'!$H$68</f>
        <v>0</v>
      </c>
      <c r="I38" s="959"/>
      <c r="J38" s="959"/>
      <c r="K38" s="959">
        <f>+'EJEC-1II'!$K$68</f>
        <v>0</v>
      </c>
      <c r="L38" s="959"/>
      <c r="M38" s="959"/>
      <c r="N38" s="959"/>
      <c r="O38" s="959"/>
      <c r="P38" s="959"/>
      <c r="Q38" s="959"/>
      <c r="R38" s="960">
        <f t="shared" si="0"/>
        <v>0</v>
      </c>
      <c r="S38" s="955" t="e">
        <f t="shared" si="1"/>
        <v>#REF!</v>
      </c>
    </row>
    <row r="39" spans="2:19" ht="38.25" x14ac:dyDescent="0.2">
      <c r="B39" s="2745"/>
      <c r="C39" s="956">
        <f>'POA-1'!I52</f>
        <v>0</v>
      </c>
      <c r="D39" s="957" t="str">
        <f>'POA-2'!L43</f>
        <v>Hectáreas aisladas de sistemas forestales para la recuperación, conservación y protección de Recursos Naturales Renovables.</v>
      </c>
      <c r="E39" s="958">
        <f>'POA-2'!M43</f>
        <v>0</v>
      </c>
      <c r="F39" s="959"/>
      <c r="G39" s="959"/>
      <c r="H39" s="959">
        <f>+'EJEC-2I'!H39</f>
        <v>0</v>
      </c>
      <c r="I39" s="959"/>
      <c r="J39" s="959"/>
      <c r="K39" s="959">
        <f>+Seguimiento!$AC$222</f>
        <v>0</v>
      </c>
      <c r="L39" s="959"/>
      <c r="M39" s="959"/>
      <c r="N39" s="959"/>
      <c r="O39" s="959"/>
      <c r="P39" s="959"/>
      <c r="Q39" s="959"/>
      <c r="R39" s="960">
        <f t="shared" si="0"/>
        <v>0</v>
      </c>
      <c r="S39" s="955" t="e">
        <f t="shared" si="1"/>
        <v>#DIV/0!</v>
      </c>
    </row>
    <row r="40" spans="2:19" ht="39" thickBot="1" x14ac:dyDescent="0.25">
      <c r="B40" s="2773"/>
      <c r="C40" s="973">
        <f>'POA-1'!I53</f>
        <v>0</v>
      </c>
      <c r="D40" s="974" t="str">
        <f>'POA-2'!L44</f>
        <v>Talleres de divulgación y capacitación de proyectos de recuperación, conservación y protección de Recursos Naturales Renovables.</v>
      </c>
      <c r="E40" s="975">
        <f>'POA-2'!M44</f>
        <v>0</v>
      </c>
      <c r="F40" s="965"/>
      <c r="G40" s="965"/>
      <c r="H40" s="965" t="e">
        <f>+$E$40*Seguimiento!$K$231</f>
        <v>#DIV/0!</v>
      </c>
      <c r="I40" s="965"/>
      <c r="J40" s="965"/>
      <c r="K40" s="965">
        <f>+$E$40*Seguimiento!$AD$231</f>
        <v>0</v>
      </c>
      <c r="L40" s="965"/>
      <c r="M40" s="965"/>
      <c r="N40" s="965"/>
      <c r="O40" s="965"/>
      <c r="P40" s="965"/>
      <c r="Q40" s="965"/>
      <c r="R40" s="976" t="e">
        <f t="shared" si="0"/>
        <v>#DIV/0!</v>
      </c>
      <c r="S40" s="967" t="e">
        <f t="shared" si="1"/>
        <v>#DIV/0!</v>
      </c>
    </row>
    <row r="41" spans="2:19" ht="25.5" x14ac:dyDescent="0.2">
      <c r="B41" s="2794" t="str">
        <f>Proyecto!C56</f>
        <v>Aislamiento con material vegetal</v>
      </c>
      <c r="C41" s="950">
        <f>'POA-1'!I54</f>
        <v>0</v>
      </c>
      <c r="D41" s="951" t="str">
        <f>'POA-2'!L46</f>
        <v>Cumplimiento del Plan de Adquisiciones (contratación del presupuesto en $).</v>
      </c>
      <c r="E41" s="970" t="e">
        <f>'POA-2'!M46</f>
        <v>#REF!</v>
      </c>
      <c r="F41" s="959"/>
      <c r="G41" s="959"/>
      <c r="H41" s="953" t="e">
        <f>+'EJEC-2I'!H41</f>
        <v>#REF!</v>
      </c>
      <c r="I41" s="959"/>
      <c r="J41" s="959"/>
      <c r="K41" s="953" t="e">
        <f>+$E$41*Seguimiento!$AE$34-H41</f>
        <v>#REF!</v>
      </c>
      <c r="L41" s="959"/>
      <c r="M41" s="959"/>
      <c r="N41" s="959"/>
      <c r="O41" s="959"/>
      <c r="P41" s="959"/>
      <c r="Q41" s="959"/>
      <c r="R41" s="960" t="e">
        <f t="shared" ref="R41:R43" si="2">SUM(F41:Q41)</f>
        <v>#REF!</v>
      </c>
      <c r="S41" s="955" t="e">
        <f t="shared" ref="S41:S43" si="3">+R41/E41</f>
        <v>#REF!</v>
      </c>
    </row>
    <row r="42" spans="2:19" ht="25.5" x14ac:dyDescent="0.2">
      <c r="B42" s="2745"/>
      <c r="C42" s="956">
        <f>'POA-1'!I55</f>
        <v>0</v>
      </c>
      <c r="D42" s="957" t="str">
        <f>'POA-2'!L47</f>
        <v>Hectáreas aisladas de Bosque Natural para su recuperación, conservación y protección.</v>
      </c>
      <c r="E42" s="958" t="e">
        <f>'POA-2'!M47</f>
        <v>#REF!</v>
      </c>
      <c r="F42" s="959"/>
      <c r="G42" s="959"/>
      <c r="H42" s="953">
        <f>+'EJEC-2I'!H42</f>
        <v>0</v>
      </c>
      <c r="I42" s="959"/>
      <c r="J42" s="959"/>
      <c r="K42" s="959">
        <f>+'EJEC-1II'!K72</f>
        <v>0</v>
      </c>
      <c r="L42" s="959"/>
      <c r="M42" s="959"/>
      <c r="N42" s="959"/>
      <c r="O42" s="959"/>
      <c r="P42" s="959"/>
      <c r="Q42" s="959"/>
      <c r="R42" s="960">
        <f t="shared" si="2"/>
        <v>0</v>
      </c>
      <c r="S42" s="955" t="e">
        <f t="shared" si="3"/>
        <v>#REF!</v>
      </c>
    </row>
    <row r="43" spans="2:19" ht="39" thickBot="1" x14ac:dyDescent="0.25">
      <c r="B43" s="2773"/>
      <c r="C43" s="973">
        <f>'POA-1'!I56</f>
        <v>0</v>
      </c>
      <c r="D43" s="974" t="str">
        <f>'POA-2'!L48</f>
        <v>Talleres de divulgación y capacitación de proyectos de recuperación, conservación y protección de Recursos Naturales Renovables.</v>
      </c>
      <c r="E43" s="1051">
        <f>'POA-2'!M48</f>
        <v>0</v>
      </c>
      <c r="F43" s="959"/>
      <c r="G43" s="959"/>
      <c r="H43" s="953" t="e">
        <f>+'EJEC-2I'!H43</f>
        <v>#DIV/0!</v>
      </c>
      <c r="I43" s="959"/>
      <c r="J43" s="959"/>
      <c r="K43" s="965">
        <f>+$E$43*Seguimiento!$AD$231</f>
        <v>0</v>
      </c>
      <c r="L43" s="959"/>
      <c r="M43" s="959"/>
      <c r="N43" s="959"/>
      <c r="O43" s="959"/>
      <c r="P43" s="959"/>
      <c r="Q43" s="959"/>
      <c r="R43" s="960" t="e">
        <f t="shared" si="2"/>
        <v>#DIV/0!</v>
      </c>
      <c r="S43" s="955" t="e">
        <f t="shared" si="3"/>
        <v>#DIV/0!</v>
      </c>
    </row>
    <row r="44" spans="2:19" s="903" customFormat="1" x14ac:dyDescent="0.2">
      <c r="B44" s="977"/>
      <c r="C44" s="978"/>
      <c r="D44" s="978"/>
      <c r="E44" s="978"/>
      <c r="F44" s="978"/>
      <c r="G44" s="978"/>
      <c r="H44" s="978"/>
      <c r="I44" s="978"/>
      <c r="J44" s="978"/>
      <c r="K44" s="978"/>
      <c r="L44" s="978"/>
      <c r="M44" s="978"/>
      <c r="N44" s="978"/>
      <c r="O44" s="978"/>
      <c r="P44" s="978"/>
      <c r="Q44" s="978"/>
      <c r="R44" s="978"/>
      <c r="S44" s="979"/>
    </row>
    <row r="45" spans="2:19" s="903" customFormat="1" x14ac:dyDescent="0.2">
      <c r="B45" s="980" t="s">
        <v>61</v>
      </c>
      <c r="C45" s="791"/>
      <c r="D45" s="791"/>
      <c r="E45" s="791"/>
      <c r="F45" s="791"/>
      <c r="G45" s="791"/>
      <c r="H45" s="791"/>
      <c r="I45" s="791"/>
      <c r="J45" s="791"/>
      <c r="K45" s="791"/>
      <c r="L45" s="791"/>
      <c r="M45" s="791"/>
      <c r="N45" s="791"/>
      <c r="O45" s="791"/>
      <c r="P45" s="791"/>
      <c r="Q45" s="791"/>
      <c r="R45" s="791"/>
      <c r="S45" s="932"/>
    </row>
    <row r="46" spans="2:19" s="903" customFormat="1" ht="13.5" thickBot="1" x14ac:dyDescent="0.25">
      <c r="B46" s="792"/>
      <c r="C46" s="791"/>
      <c r="D46" s="791"/>
      <c r="E46" s="791"/>
      <c r="F46" s="791"/>
      <c r="G46" s="791"/>
      <c r="H46" s="791"/>
      <c r="I46" s="791"/>
      <c r="J46" s="791"/>
      <c r="K46" s="791"/>
      <c r="L46" s="791"/>
      <c r="M46" s="791"/>
      <c r="N46" s="791"/>
      <c r="O46" s="791"/>
      <c r="P46" s="791"/>
      <c r="Q46" s="791"/>
      <c r="R46" s="791"/>
      <c r="S46" s="932"/>
    </row>
    <row r="47" spans="2:19" s="903" customFormat="1" x14ac:dyDescent="0.2">
      <c r="B47" s="2761"/>
      <c r="C47" s="2762"/>
      <c r="D47" s="2762"/>
      <c r="E47" s="2762"/>
      <c r="F47" s="2762"/>
      <c r="G47" s="2762"/>
      <c r="H47" s="2762"/>
      <c r="I47" s="2762"/>
      <c r="J47" s="2762"/>
      <c r="K47" s="2762"/>
      <c r="L47" s="2762"/>
      <c r="M47" s="2762"/>
      <c r="N47" s="2762"/>
      <c r="O47" s="2762"/>
      <c r="P47" s="2762"/>
      <c r="Q47" s="2762"/>
      <c r="R47" s="2762"/>
      <c r="S47" s="2763"/>
    </row>
    <row r="48" spans="2:19" s="903" customFormat="1" x14ac:dyDescent="0.2">
      <c r="B48" s="2764"/>
      <c r="C48" s="2765"/>
      <c r="D48" s="2765"/>
      <c r="E48" s="2765"/>
      <c r="F48" s="2765"/>
      <c r="G48" s="2765"/>
      <c r="H48" s="2765"/>
      <c r="I48" s="2765"/>
      <c r="J48" s="2765"/>
      <c r="K48" s="2765"/>
      <c r="L48" s="2765"/>
      <c r="M48" s="2765"/>
      <c r="N48" s="2765"/>
      <c r="O48" s="2765"/>
      <c r="P48" s="2765"/>
      <c r="Q48" s="2765"/>
      <c r="R48" s="2765"/>
      <c r="S48" s="2766"/>
    </row>
    <row r="49" spans="2:19" s="903" customFormat="1" x14ac:dyDescent="0.2">
      <c r="B49" s="2764"/>
      <c r="C49" s="2765"/>
      <c r="D49" s="2765"/>
      <c r="E49" s="2765"/>
      <c r="F49" s="2765"/>
      <c r="G49" s="2765"/>
      <c r="H49" s="2765"/>
      <c r="I49" s="2765"/>
      <c r="J49" s="2765"/>
      <c r="K49" s="2765"/>
      <c r="L49" s="2765"/>
      <c r="M49" s="2765"/>
      <c r="N49" s="2765"/>
      <c r="O49" s="2765"/>
      <c r="P49" s="2765"/>
      <c r="Q49" s="2765"/>
      <c r="R49" s="2765"/>
      <c r="S49" s="2766"/>
    </row>
    <row r="50" spans="2:19" s="903" customFormat="1" x14ac:dyDescent="0.2">
      <c r="B50" s="2764"/>
      <c r="C50" s="2765"/>
      <c r="D50" s="2765"/>
      <c r="E50" s="2765"/>
      <c r="F50" s="2765"/>
      <c r="G50" s="2765"/>
      <c r="H50" s="2765"/>
      <c r="I50" s="2765"/>
      <c r="J50" s="2765"/>
      <c r="K50" s="2765"/>
      <c r="L50" s="2765"/>
      <c r="M50" s="2765"/>
      <c r="N50" s="2765"/>
      <c r="O50" s="2765"/>
      <c r="P50" s="2765"/>
      <c r="Q50" s="2765"/>
      <c r="R50" s="2765"/>
      <c r="S50" s="2766"/>
    </row>
    <row r="51" spans="2:19" s="903" customFormat="1" x14ac:dyDescent="0.2">
      <c r="B51" s="2764"/>
      <c r="C51" s="2765"/>
      <c r="D51" s="2765"/>
      <c r="E51" s="2765"/>
      <c r="F51" s="2765"/>
      <c r="G51" s="2765"/>
      <c r="H51" s="2765"/>
      <c r="I51" s="2765"/>
      <c r="J51" s="2765"/>
      <c r="K51" s="2765"/>
      <c r="L51" s="2765"/>
      <c r="M51" s="2765"/>
      <c r="N51" s="2765"/>
      <c r="O51" s="2765"/>
      <c r="P51" s="2765"/>
      <c r="Q51" s="2765"/>
      <c r="R51" s="2765"/>
      <c r="S51" s="2766"/>
    </row>
    <row r="52" spans="2:19" s="903" customFormat="1" x14ac:dyDescent="0.2">
      <c r="B52" s="2764"/>
      <c r="C52" s="2765"/>
      <c r="D52" s="2765"/>
      <c r="E52" s="2765"/>
      <c r="F52" s="2765"/>
      <c r="G52" s="2765"/>
      <c r="H52" s="2765"/>
      <c r="I52" s="2765"/>
      <c r="J52" s="2765"/>
      <c r="K52" s="2765"/>
      <c r="L52" s="2765"/>
      <c r="M52" s="2765"/>
      <c r="N52" s="2765"/>
      <c r="O52" s="2765"/>
      <c r="P52" s="2765"/>
      <c r="Q52" s="2765"/>
      <c r="R52" s="2765"/>
      <c r="S52" s="2766"/>
    </row>
    <row r="53" spans="2:19" s="903" customFormat="1" ht="13.5" thickBot="1" x14ac:dyDescent="0.25">
      <c r="B53" s="2767"/>
      <c r="C53" s="2768"/>
      <c r="D53" s="2768"/>
      <c r="E53" s="2768"/>
      <c r="F53" s="2768"/>
      <c r="G53" s="2768"/>
      <c r="H53" s="2768"/>
      <c r="I53" s="2768"/>
      <c r="J53" s="2768"/>
      <c r="K53" s="2768"/>
      <c r="L53" s="2768"/>
      <c r="M53" s="2768"/>
      <c r="N53" s="2768"/>
      <c r="O53" s="2768"/>
      <c r="P53" s="2768"/>
      <c r="Q53" s="2768"/>
      <c r="R53" s="2768"/>
      <c r="S53" s="2769"/>
    </row>
    <row r="54" spans="2:19" s="903" customFormat="1" x14ac:dyDescent="0.2"/>
    <row r="55" spans="2:19" s="903" customFormat="1" x14ac:dyDescent="0.2"/>
    <row r="56" spans="2:19" s="903" customFormat="1" x14ac:dyDescent="0.2"/>
    <row r="57" spans="2:19" s="903" customFormat="1" x14ac:dyDescent="0.2"/>
    <row r="58" spans="2:19" s="903" customFormat="1" x14ac:dyDescent="0.2"/>
    <row r="59" spans="2:19" s="903" customFormat="1" x14ac:dyDescent="0.2"/>
    <row r="60" spans="2:19" s="903" customFormat="1" x14ac:dyDescent="0.2"/>
    <row r="61" spans="2:19" s="903" customFormat="1" x14ac:dyDescent="0.2"/>
    <row r="62" spans="2:19" s="903" customFormat="1" x14ac:dyDescent="0.2"/>
    <row r="63" spans="2:19" s="903" customFormat="1" x14ac:dyDescent="0.2"/>
    <row r="64" spans="2:19" s="903" customFormat="1" x14ac:dyDescent="0.2"/>
    <row r="65" s="903" customFormat="1" x14ac:dyDescent="0.2"/>
    <row r="66" s="903" customFormat="1" x14ac:dyDescent="0.2"/>
    <row r="67" s="903" customFormat="1" x14ac:dyDescent="0.2"/>
    <row r="68" s="903" customFormat="1" x14ac:dyDescent="0.2"/>
    <row r="69" s="903" customFormat="1" x14ac:dyDescent="0.2"/>
    <row r="70" s="903" customFormat="1" x14ac:dyDescent="0.2"/>
    <row r="71" s="903" customFormat="1" x14ac:dyDescent="0.2"/>
    <row r="72" s="903" customFormat="1" x14ac:dyDescent="0.2"/>
    <row r="73" s="903" customFormat="1" x14ac:dyDescent="0.2"/>
    <row r="74" s="903" customFormat="1" x14ac:dyDescent="0.2"/>
    <row r="75" s="903" customFormat="1" x14ac:dyDescent="0.2"/>
    <row r="76" s="903" customFormat="1" x14ac:dyDescent="0.2"/>
    <row r="77" s="903" customFormat="1" x14ac:dyDescent="0.2"/>
    <row r="78" s="903" customFormat="1" x14ac:dyDescent="0.2"/>
    <row r="79" s="903" customFormat="1" x14ac:dyDescent="0.2"/>
    <row r="80" s="903" customFormat="1" x14ac:dyDescent="0.2"/>
    <row r="81" s="903" customFormat="1" x14ac:dyDescent="0.2"/>
    <row r="82" s="903" customFormat="1" x14ac:dyDescent="0.2"/>
    <row r="83" s="903" customFormat="1" x14ac:dyDescent="0.2"/>
    <row r="84" s="903" customFormat="1" x14ac:dyDescent="0.2"/>
    <row r="85" s="903" customFormat="1" x14ac:dyDescent="0.2"/>
    <row r="86" s="903" customFormat="1" x14ac:dyDescent="0.2"/>
    <row r="87" s="903" customFormat="1" x14ac:dyDescent="0.2"/>
    <row r="88" s="903" customFormat="1" x14ac:dyDescent="0.2"/>
    <row r="89" s="903" customFormat="1" x14ac:dyDescent="0.2"/>
    <row r="90" s="903" customFormat="1" x14ac:dyDescent="0.2"/>
    <row r="91" s="903" customFormat="1" x14ac:dyDescent="0.2"/>
    <row r="92" s="903" customFormat="1" x14ac:dyDescent="0.2"/>
    <row r="93" s="903" customFormat="1" x14ac:dyDescent="0.2"/>
    <row r="94" s="903" customFormat="1" x14ac:dyDescent="0.2"/>
    <row r="95" s="903" customFormat="1" x14ac:dyDescent="0.2"/>
    <row r="96"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row r="113" s="903" customFormat="1" x14ac:dyDescent="0.2"/>
    <row r="114" s="903" customFormat="1" x14ac:dyDescent="0.2"/>
    <row r="115" s="903" customFormat="1" x14ac:dyDescent="0.2"/>
    <row r="116" s="903" customFormat="1" x14ac:dyDescent="0.2"/>
    <row r="117" s="903" customFormat="1" x14ac:dyDescent="0.2"/>
    <row r="118" s="903" customFormat="1" x14ac:dyDescent="0.2"/>
    <row r="119" s="903" customFormat="1" x14ac:dyDescent="0.2"/>
    <row r="120" s="903" customFormat="1" x14ac:dyDescent="0.2"/>
    <row r="121" s="903" customFormat="1" x14ac:dyDescent="0.2"/>
    <row r="122" s="903" customFormat="1" x14ac:dyDescent="0.2"/>
    <row r="123" s="903" customFormat="1" x14ac:dyDescent="0.2"/>
    <row r="124" s="903" customFormat="1" x14ac:dyDescent="0.2"/>
    <row r="125" s="903" customFormat="1" x14ac:dyDescent="0.2"/>
    <row r="126" s="903" customFormat="1" x14ac:dyDescent="0.2"/>
    <row r="127" s="903" customFormat="1" x14ac:dyDescent="0.2"/>
    <row r="128" s="903" customFormat="1" x14ac:dyDescent="0.2"/>
    <row r="129" s="903" customFormat="1" x14ac:dyDescent="0.2"/>
    <row r="130" s="903" customFormat="1" x14ac:dyDescent="0.2"/>
    <row r="131" s="903" customFormat="1" x14ac:dyDescent="0.2"/>
    <row r="132" s="903" customFormat="1" x14ac:dyDescent="0.2"/>
    <row r="133" s="903" customFormat="1" x14ac:dyDescent="0.2"/>
    <row r="134" s="903" customFormat="1" x14ac:dyDescent="0.2"/>
    <row r="135" s="903" customFormat="1" x14ac:dyDescent="0.2"/>
    <row r="136" s="903" customFormat="1" x14ac:dyDescent="0.2"/>
    <row r="137" s="903" customFormat="1" x14ac:dyDescent="0.2"/>
    <row r="138" s="903" customFormat="1" x14ac:dyDescent="0.2"/>
    <row r="139" s="903" customFormat="1" x14ac:dyDescent="0.2"/>
    <row r="140" s="903" customFormat="1" x14ac:dyDescent="0.2"/>
    <row r="141" s="903" customFormat="1" x14ac:dyDescent="0.2"/>
    <row r="142" s="903" customFormat="1" x14ac:dyDescent="0.2"/>
    <row r="143" s="903" customFormat="1" x14ac:dyDescent="0.2"/>
    <row r="144" s="903" customFormat="1" x14ac:dyDescent="0.2"/>
    <row r="145" s="903" customFormat="1" x14ac:dyDescent="0.2"/>
    <row r="146" s="903" customFormat="1" x14ac:dyDescent="0.2"/>
    <row r="147" s="903" customFormat="1" x14ac:dyDescent="0.2"/>
    <row r="148" s="903" customFormat="1" x14ac:dyDescent="0.2"/>
    <row r="149" s="903" customFormat="1" x14ac:dyDescent="0.2"/>
    <row r="150" s="903" customFormat="1" x14ac:dyDescent="0.2"/>
    <row r="151" s="903" customFormat="1" x14ac:dyDescent="0.2"/>
    <row r="152" s="903" customFormat="1" x14ac:dyDescent="0.2"/>
    <row r="153" s="903" customFormat="1" x14ac:dyDescent="0.2"/>
    <row r="154" s="903" customFormat="1" x14ac:dyDescent="0.2"/>
    <row r="155" s="903" customFormat="1" x14ac:dyDescent="0.2"/>
    <row r="156" s="903" customFormat="1" x14ac:dyDescent="0.2"/>
    <row r="157" s="903" customFormat="1" x14ac:dyDescent="0.2"/>
    <row r="158" s="903" customFormat="1" x14ac:dyDescent="0.2"/>
    <row r="159" s="903" customFormat="1" x14ac:dyDescent="0.2"/>
    <row r="160" s="903" customFormat="1" x14ac:dyDescent="0.2"/>
    <row r="161" s="903" customFormat="1" x14ac:dyDescent="0.2"/>
    <row r="162" s="903" customFormat="1" x14ac:dyDescent="0.2"/>
    <row r="163" s="903" customFormat="1" x14ac:dyDescent="0.2"/>
    <row r="164" s="903" customFormat="1" x14ac:dyDescent="0.2"/>
    <row r="165" s="903" customFormat="1" x14ac:dyDescent="0.2"/>
    <row r="166" s="903" customFormat="1" x14ac:dyDescent="0.2"/>
    <row r="167" s="903" customFormat="1" x14ac:dyDescent="0.2"/>
    <row r="168" s="903" customFormat="1" x14ac:dyDescent="0.2"/>
    <row r="169" s="903" customFormat="1" x14ac:dyDescent="0.2"/>
    <row r="170" s="903" customFormat="1" x14ac:dyDescent="0.2"/>
    <row r="171" s="903" customFormat="1" x14ac:dyDescent="0.2"/>
    <row r="172" s="903" customFormat="1" x14ac:dyDescent="0.2"/>
    <row r="173" s="903" customFormat="1" x14ac:dyDescent="0.2"/>
    <row r="174" s="903" customFormat="1" x14ac:dyDescent="0.2"/>
    <row r="175" s="903" customFormat="1" x14ac:dyDescent="0.2"/>
    <row r="176" s="903" customFormat="1" x14ac:dyDescent="0.2"/>
  </sheetData>
  <mergeCells count="25">
    <mergeCell ref="E13:F13"/>
    <mergeCell ref="G13:H13"/>
    <mergeCell ref="B15:S15"/>
    <mergeCell ref="B41:B43"/>
    <mergeCell ref="B47:S53"/>
    <mergeCell ref="B18:B21"/>
    <mergeCell ref="B22:B25"/>
    <mergeCell ref="B26:B29"/>
    <mergeCell ref="B30:B33"/>
    <mergeCell ref="B34:B36"/>
    <mergeCell ref="B37:B40"/>
    <mergeCell ref="B16:B17"/>
    <mergeCell ref="C16:C17"/>
    <mergeCell ref="D16:D17"/>
    <mergeCell ref="E16:E17"/>
    <mergeCell ref="F16:S16"/>
    <mergeCell ref="C9:S9"/>
    <mergeCell ref="G11:H11"/>
    <mergeCell ref="C2:Q5"/>
    <mergeCell ref="R2:S3"/>
    <mergeCell ref="B4:B5"/>
    <mergeCell ref="R4:S5"/>
    <mergeCell ref="C7:S7"/>
    <mergeCell ref="C10:S10"/>
    <mergeCell ref="E11:F11"/>
  </mergeCells>
  <conditionalFormatting sqref="F17:Q17">
    <cfRule type="cellIs" dxfId="15" priority="2" stopIfTrue="1" operator="equal">
      <formula>0</formula>
    </cfRule>
  </conditionalFormatting>
  <conditionalFormatting sqref="M11:N11 C11:D11 G11">
    <cfRule type="cellIs" dxfId="14" priority="1" operator="notEqual">
      <formula>0</formula>
    </cfRule>
  </conditionalFormatting>
  <dataValidations disablePrompts="1" count="1">
    <dataValidation allowBlank="1" showInputMessage="1" showErrorMessage="1" sqref="M11:N11 G11" xr:uid="{00000000-0002-0000-1800-000000000000}"/>
  </dataValidations>
  <printOptions horizontalCentered="1" verticalCentered="1"/>
  <pageMargins left="0.31496062992125984" right="0.19685039370078741" top="0.35433070866141736" bottom="0.35433070866141736" header="0.31496062992125984" footer="0.19685039370078741"/>
  <pageSetup scale="4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2">
    <tabColor rgb="FF00B050"/>
    <pageSetUpPr fitToPage="1"/>
  </sheetPr>
  <dimension ref="A1:AJ134"/>
  <sheetViews>
    <sheetView showGridLines="0" topLeftCell="A56" workbookViewId="0">
      <selection activeCell="B74" sqref="A74:XFD85"/>
    </sheetView>
  </sheetViews>
  <sheetFormatPr baseColWidth="10" defaultColWidth="11.42578125" defaultRowHeight="12.75" x14ac:dyDescent="0.2"/>
  <cols>
    <col min="1" max="1" width="2.5703125" style="903" customWidth="1"/>
    <col min="2" max="2" width="34.140625" style="782" customWidth="1"/>
    <col min="3" max="3" width="29" style="782" customWidth="1"/>
    <col min="4" max="4" width="15.85546875" style="782" customWidth="1"/>
    <col min="5" max="5" width="15.7109375" style="782" customWidth="1"/>
    <col min="6" max="17" width="10.7109375" style="782" customWidth="1"/>
    <col min="18" max="19" width="11.42578125" style="782"/>
    <col min="20" max="31" width="11.42578125" style="903"/>
    <col min="32" max="16384" width="11.42578125" style="782"/>
  </cols>
  <sheetData>
    <row r="1" spans="2:36" s="903" customFormat="1" ht="13.5" thickBot="1" x14ac:dyDescent="0.25"/>
    <row r="2" spans="2:36" ht="32.25" customHeight="1" x14ac:dyDescent="0.2">
      <c r="B2" s="904"/>
      <c r="C2" s="2699" t="s">
        <v>1270</v>
      </c>
      <c r="D2" s="2700"/>
      <c r="E2" s="2700"/>
      <c r="F2" s="2700"/>
      <c r="G2" s="2700"/>
      <c r="H2" s="2700"/>
      <c r="I2" s="2700"/>
      <c r="J2" s="2700"/>
      <c r="K2" s="2700"/>
      <c r="L2" s="2700"/>
      <c r="M2" s="2700"/>
      <c r="N2" s="2700"/>
      <c r="O2" s="2700"/>
      <c r="P2" s="2700"/>
      <c r="Q2" s="2701"/>
      <c r="R2" s="2708">
        <f>'POA-5'!N2</f>
        <v>0</v>
      </c>
      <c r="S2" s="2709"/>
      <c r="AF2" s="903"/>
      <c r="AG2" s="903"/>
      <c r="AH2" s="903"/>
      <c r="AI2" s="903"/>
      <c r="AJ2" s="903"/>
    </row>
    <row r="3" spans="2:36" ht="32.25" customHeight="1" x14ac:dyDescent="0.2">
      <c r="B3" s="798"/>
      <c r="C3" s="2702"/>
      <c r="D3" s="2703"/>
      <c r="E3" s="2703"/>
      <c r="F3" s="2703"/>
      <c r="G3" s="2703"/>
      <c r="H3" s="2703"/>
      <c r="I3" s="2703"/>
      <c r="J3" s="2703"/>
      <c r="K3" s="2703"/>
      <c r="L3" s="2703"/>
      <c r="M3" s="2703"/>
      <c r="N3" s="2703"/>
      <c r="O3" s="2703"/>
      <c r="P3" s="2703"/>
      <c r="Q3" s="2704"/>
      <c r="R3" s="2710"/>
      <c r="S3" s="2711"/>
      <c r="AF3" s="903"/>
      <c r="AG3" s="903"/>
      <c r="AH3" s="903"/>
      <c r="AI3" s="903"/>
      <c r="AJ3" s="903"/>
    </row>
    <row r="4" spans="2:36" ht="39" customHeight="1" x14ac:dyDescent="0.2">
      <c r="B4" s="981"/>
      <c r="C4" s="2705"/>
      <c r="D4" s="2706"/>
      <c r="E4" s="2706"/>
      <c r="F4" s="2706"/>
      <c r="G4" s="2706"/>
      <c r="H4" s="2706"/>
      <c r="I4" s="2706"/>
      <c r="J4" s="2706"/>
      <c r="K4" s="2706"/>
      <c r="L4" s="2706"/>
      <c r="M4" s="2706"/>
      <c r="N4" s="2706"/>
      <c r="O4" s="2706"/>
      <c r="P4" s="2706"/>
      <c r="Q4" s="2707"/>
      <c r="R4" s="2804" t="str">
        <f>'POA-5'!N6</f>
        <v>Código: F-E-GIP-53</v>
      </c>
      <c r="S4" s="2805"/>
      <c r="AF4" s="903"/>
      <c r="AG4" s="903"/>
      <c r="AH4" s="903"/>
      <c r="AI4" s="903"/>
      <c r="AJ4" s="903"/>
    </row>
    <row r="5" spans="2:36" ht="21" customHeight="1" x14ac:dyDescent="0.2">
      <c r="B5" s="982"/>
      <c r="C5" s="905"/>
      <c r="D5" s="905"/>
      <c r="E5" s="905"/>
      <c r="F5" s="905"/>
      <c r="G5" s="905"/>
      <c r="H5" s="905"/>
      <c r="I5" s="905"/>
      <c r="J5" s="905"/>
      <c r="K5" s="905"/>
      <c r="L5" s="905"/>
      <c r="M5" s="905"/>
      <c r="N5" s="905"/>
      <c r="O5" s="905"/>
      <c r="P5" s="905"/>
      <c r="Q5" s="905"/>
      <c r="R5" s="913"/>
      <c r="S5" s="906"/>
      <c r="AF5" s="903"/>
      <c r="AG5" s="903"/>
      <c r="AH5" s="903"/>
      <c r="AI5" s="903"/>
      <c r="AJ5" s="903"/>
    </row>
    <row r="6" spans="2:36" ht="18.75" customHeight="1" x14ac:dyDescent="0.2">
      <c r="B6" s="938" t="s">
        <v>250</v>
      </c>
      <c r="C6" s="2781">
        <f>+Seguimiento!H7</f>
        <v>0</v>
      </c>
      <c r="D6" s="2781"/>
      <c r="E6" s="2781"/>
      <c r="F6" s="2781"/>
      <c r="G6" s="2781"/>
      <c r="H6" s="2781"/>
      <c r="I6" s="2781"/>
      <c r="J6" s="2781"/>
      <c r="K6" s="2781"/>
      <c r="L6" s="2781"/>
      <c r="M6" s="2781"/>
      <c r="N6" s="2781"/>
      <c r="O6" s="2781"/>
      <c r="P6" s="2781"/>
      <c r="Q6" s="2781"/>
      <c r="R6" s="2781"/>
      <c r="S6" s="2782"/>
    </row>
    <row r="7" spans="2:36" x14ac:dyDescent="0.2">
      <c r="B7" s="938"/>
      <c r="S7" s="786"/>
      <c r="AF7" s="903"/>
      <c r="AG7" s="903"/>
      <c r="AH7" s="903"/>
    </row>
    <row r="8" spans="2:36" ht="24" customHeight="1" x14ac:dyDescent="0.2">
      <c r="B8" s="938" t="s">
        <v>1133</v>
      </c>
      <c r="C8" s="2571">
        <f>+Proyecto!B16</f>
        <v>0</v>
      </c>
      <c r="D8" s="2571"/>
      <c r="E8" s="2571"/>
      <c r="F8" s="2571"/>
      <c r="G8" s="2571"/>
      <c r="H8" s="2571"/>
      <c r="I8" s="2571"/>
      <c r="J8" s="2571"/>
      <c r="K8" s="2571"/>
      <c r="L8" s="2571"/>
      <c r="M8" s="2571"/>
      <c r="N8" s="2571"/>
      <c r="O8" s="2571"/>
      <c r="P8" s="2571"/>
      <c r="Q8" s="2571"/>
      <c r="R8" s="2571"/>
      <c r="S8" s="2572"/>
      <c r="AF8" s="903"/>
      <c r="AG8" s="903"/>
      <c r="AH8" s="903"/>
    </row>
    <row r="9" spans="2:36" x14ac:dyDescent="0.2">
      <c r="B9" s="938"/>
      <c r="C9" s="983"/>
      <c r="D9" s="983"/>
      <c r="E9" s="983"/>
      <c r="F9" s="983"/>
      <c r="G9" s="983"/>
      <c r="H9" s="983"/>
      <c r="I9" s="983"/>
      <c r="J9" s="983"/>
      <c r="K9" s="983"/>
      <c r="L9" s="983"/>
      <c r="M9" s="983"/>
      <c r="N9" s="983"/>
      <c r="O9" s="983"/>
      <c r="P9" s="983"/>
      <c r="Q9" s="983"/>
      <c r="R9" s="983"/>
      <c r="S9" s="984"/>
      <c r="AF9" s="903"/>
      <c r="AG9" s="903"/>
      <c r="AH9" s="903"/>
    </row>
    <row r="10" spans="2:36" x14ac:dyDescent="0.2">
      <c r="B10" s="985" t="s">
        <v>1271</v>
      </c>
      <c r="C10" s="986">
        <f>'EJEC-2II'!C11</f>
        <v>0</v>
      </c>
      <c r="E10" s="987" t="s">
        <v>1155</v>
      </c>
      <c r="F10" s="2803">
        <f>'EJEC-2II'!G11</f>
        <v>0</v>
      </c>
      <c r="G10" s="2803"/>
      <c r="H10" s="988"/>
      <c r="I10" s="988"/>
      <c r="J10" s="791"/>
      <c r="S10" s="786"/>
      <c r="AF10" s="903"/>
      <c r="AG10" s="903"/>
      <c r="AH10" s="903"/>
    </row>
    <row r="11" spans="2:36" x14ac:dyDescent="0.2">
      <c r="B11" s="798"/>
      <c r="S11" s="786"/>
      <c r="AF11" s="903"/>
      <c r="AG11" s="903"/>
      <c r="AH11" s="903"/>
    </row>
    <row r="12" spans="2:36" ht="12.75" customHeight="1" x14ac:dyDescent="0.2">
      <c r="B12" s="989" t="s">
        <v>1266</v>
      </c>
      <c r="C12" s="945">
        <f>'EJEC-2II'!C13</f>
        <v>0</v>
      </c>
      <c r="D12" s="946"/>
      <c r="E12" s="990" t="s">
        <v>1267</v>
      </c>
      <c r="F12" s="2787">
        <f>'EJEC-2II'!G13</f>
        <v>0</v>
      </c>
      <c r="G12" s="2787"/>
      <c r="I12" s="991"/>
      <c r="O12" s="991"/>
      <c r="P12" s="991"/>
      <c r="Q12" s="991"/>
      <c r="R12" s="992"/>
      <c r="S12" s="993"/>
    </row>
    <row r="13" spans="2:36" x14ac:dyDescent="0.2">
      <c r="B13" s="798"/>
      <c r="C13" s="905"/>
      <c r="D13" s="905"/>
      <c r="E13" s="905"/>
      <c r="F13" s="905"/>
      <c r="G13" s="905"/>
      <c r="H13" s="905"/>
      <c r="I13" s="905"/>
      <c r="J13" s="905"/>
      <c r="K13" s="905"/>
      <c r="L13" s="905"/>
      <c r="M13" s="905"/>
      <c r="N13" s="905"/>
      <c r="O13" s="905"/>
      <c r="P13" s="905"/>
      <c r="Q13" s="905"/>
      <c r="S13" s="786"/>
    </row>
    <row r="14" spans="2:36" ht="24" thickBot="1" x14ac:dyDescent="0.25">
      <c r="B14" s="2806" t="s">
        <v>359</v>
      </c>
      <c r="C14" s="2807"/>
      <c r="D14" s="2807"/>
      <c r="E14" s="2807"/>
      <c r="F14" s="2807"/>
      <c r="G14" s="2807"/>
      <c r="H14" s="2807"/>
      <c r="I14" s="2807"/>
      <c r="J14" s="2807"/>
      <c r="K14" s="2807"/>
      <c r="L14" s="2807"/>
      <c r="M14" s="2807"/>
      <c r="N14" s="2807"/>
      <c r="O14" s="2807"/>
      <c r="P14" s="2807"/>
      <c r="Q14" s="2807"/>
      <c r="R14" s="2807"/>
      <c r="S14" s="2808"/>
      <c r="AF14" s="903"/>
      <c r="AG14" s="903"/>
      <c r="AH14" s="903"/>
    </row>
    <row r="15" spans="2:36" ht="12.75" customHeight="1" x14ac:dyDescent="0.2">
      <c r="B15" s="2809" t="s">
        <v>252</v>
      </c>
      <c r="C15" s="2810" t="s">
        <v>351</v>
      </c>
      <c r="D15" s="2731" t="s">
        <v>1162</v>
      </c>
      <c r="E15" s="2810" t="s">
        <v>360</v>
      </c>
      <c r="F15" s="2811" t="s">
        <v>363</v>
      </c>
      <c r="G15" s="2812"/>
      <c r="H15" s="2812"/>
      <c r="I15" s="2812"/>
      <c r="J15" s="2812"/>
      <c r="K15" s="2812"/>
      <c r="L15" s="2812"/>
      <c r="M15" s="2812"/>
      <c r="N15" s="2812"/>
      <c r="O15" s="2812"/>
      <c r="P15" s="2812"/>
      <c r="Q15" s="2812"/>
      <c r="R15" s="2812"/>
      <c r="S15" s="2813"/>
    </row>
    <row r="16" spans="2:36" ht="22.5" x14ac:dyDescent="0.2">
      <c r="B16" s="2730"/>
      <c r="C16" s="2733"/>
      <c r="D16" s="2733"/>
      <c r="E16" s="2733"/>
      <c r="F16" s="931" t="e">
        <f>'EJEC-2II'!F17</f>
        <v>#VALUE!</v>
      </c>
      <c r="G16" s="931" t="e">
        <f>'EJEC-2II'!G17</f>
        <v>#VALUE!</v>
      </c>
      <c r="H16" s="931" t="e">
        <f>'EJEC-2II'!H17</f>
        <v>#VALUE!</v>
      </c>
      <c r="I16" s="931" t="e">
        <f>'EJEC-2II'!I17</f>
        <v>#VALUE!</v>
      </c>
      <c r="J16" s="931" t="e">
        <f>'EJEC-2II'!J17</f>
        <v>#VALUE!</v>
      </c>
      <c r="K16" s="931" t="e">
        <f>'EJEC-2II'!K17</f>
        <v>#VALUE!</v>
      </c>
      <c r="L16" s="931" t="e">
        <f>'EJEC-2II'!L17</f>
        <v>#VALUE!</v>
      </c>
      <c r="M16" s="931" t="e">
        <f>'EJEC-2II'!M17</f>
        <v>#VALUE!</v>
      </c>
      <c r="N16" s="931" t="e">
        <f>'EJEC-2II'!N17</f>
        <v>#VALUE!</v>
      </c>
      <c r="O16" s="931" t="e">
        <f>'EJEC-2II'!O17</f>
        <v>#VALUE!</v>
      </c>
      <c r="P16" s="931" t="e">
        <f>'EJEC-2II'!P17</f>
        <v>#VALUE!</v>
      </c>
      <c r="Q16" s="931" t="e">
        <f>'EJEC-2II'!Q17</f>
        <v>#VALUE!</v>
      </c>
      <c r="R16" s="994" t="s">
        <v>64</v>
      </c>
      <c r="S16" s="995" t="s">
        <v>357</v>
      </c>
    </row>
    <row r="17" spans="2:19" ht="12.75" customHeight="1" x14ac:dyDescent="0.2">
      <c r="B17" s="2814" t="str">
        <f>Proyecto!C50</f>
        <v>Plantación de Material Vegetal en sistema tradicional</v>
      </c>
      <c r="C17" s="2816">
        <f>'POA-1'!I31</f>
        <v>0</v>
      </c>
      <c r="D17" s="2819" t="e">
        <f>'POA-1'!M31</f>
        <v>#DIV/0!</v>
      </c>
      <c r="E17" s="996" t="s">
        <v>361</v>
      </c>
      <c r="F17" s="997">
        <f>'POA-4'!I18</f>
        <v>0</v>
      </c>
      <c r="G17" s="997">
        <f>'POA-4'!J18</f>
        <v>0</v>
      </c>
      <c r="H17" s="997">
        <f>'POA-4'!K18</f>
        <v>0</v>
      </c>
      <c r="I17" s="997">
        <f>'POA-4'!L18</f>
        <v>0</v>
      </c>
      <c r="J17" s="997">
        <f>'POA-4'!M18</f>
        <v>0</v>
      </c>
      <c r="K17" s="997">
        <f>'POA-4'!N18</f>
        <v>0</v>
      </c>
      <c r="L17" s="997">
        <f>'POA-4'!O18</f>
        <v>0</v>
      </c>
      <c r="M17" s="997">
        <f>'POA-4'!P18</f>
        <v>0</v>
      </c>
      <c r="N17" s="997">
        <f>'POA-4'!Q18</f>
        <v>0</v>
      </c>
      <c r="O17" s="997">
        <f>'POA-4'!R18</f>
        <v>0</v>
      </c>
      <c r="P17" s="997">
        <f>'POA-4'!S18</f>
        <v>0</v>
      </c>
      <c r="Q17" s="997">
        <f>'POA-4'!T18</f>
        <v>0</v>
      </c>
      <c r="R17" s="998">
        <f t="shared" ref="R17:R28" si="0">SUM(F17:Q17)</f>
        <v>0</v>
      </c>
      <c r="S17" s="999"/>
    </row>
    <row r="18" spans="2:19" ht="12.75" customHeight="1" x14ac:dyDescent="0.2">
      <c r="B18" s="2791"/>
      <c r="C18" s="2817"/>
      <c r="D18" s="2820"/>
      <c r="E18" s="1000" t="s">
        <v>362</v>
      </c>
      <c r="F18" s="1003">
        <f>+'EJEC-3I'!F18</f>
        <v>0</v>
      </c>
      <c r="G18" s="1003">
        <f>+'EJEC-3I'!G18</f>
        <v>0</v>
      </c>
      <c r="H18" s="1003">
        <f>+'EJEC-3I'!H18</f>
        <v>0</v>
      </c>
      <c r="I18" s="1001">
        <f>+'EJEC-3I'!I18</f>
        <v>0</v>
      </c>
      <c r="J18" s="1001">
        <f>+'EJEC-3I'!J18</f>
        <v>0</v>
      </c>
      <c r="K18" s="1001">
        <f>+'EJEC-3I'!K18</f>
        <v>0</v>
      </c>
      <c r="L18" s="1001">
        <f>+'EJEC-3I'!L18</f>
        <v>0</v>
      </c>
      <c r="M18" s="1001">
        <f>+'EJEC-3I'!M18</f>
        <v>0</v>
      </c>
      <c r="N18" s="1001">
        <f>+'EJEC-3I'!N18</f>
        <v>0</v>
      </c>
      <c r="O18" s="1001">
        <f>+'EJEC-3I'!O18</f>
        <v>0</v>
      </c>
      <c r="P18" s="1001">
        <f>+'EJEC-3I'!P18</f>
        <v>0</v>
      </c>
      <c r="Q18" s="1001">
        <f>+'EJEC-3I'!Q18</f>
        <v>0</v>
      </c>
      <c r="R18" s="1002">
        <f t="shared" si="0"/>
        <v>0</v>
      </c>
      <c r="S18" s="297">
        <f>+IF(ISERROR(R18/D17),0%,R18/D17)</f>
        <v>0</v>
      </c>
    </row>
    <row r="19" spans="2:19" ht="12.75" customHeight="1" x14ac:dyDescent="0.2">
      <c r="B19" s="2791"/>
      <c r="C19" s="2818"/>
      <c r="D19" s="2821"/>
      <c r="E19" s="1000" t="s">
        <v>1161</v>
      </c>
      <c r="F19" s="1003">
        <f>+'EJEC-3I'!F19</f>
        <v>0</v>
      </c>
      <c r="G19" s="1003">
        <f>+'EJEC-3I'!G19</f>
        <v>0</v>
      </c>
      <c r="H19" s="1003">
        <f>+'EJEC-3I'!H19</f>
        <v>0</v>
      </c>
      <c r="I19" s="1001"/>
      <c r="J19" s="1001"/>
      <c r="K19" s="1001"/>
      <c r="L19" s="1001"/>
      <c r="M19" s="1001"/>
      <c r="N19" s="1001"/>
      <c r="O19" s="1001"/>
      <c r="P19" s="1001"/>
      <c r="Q19" s="1001"/>
      <c r="R19" s="1002">
        <f t="shared" si="0"/>
        <v>0</v>
      </c>
      <c r="S19" s="297">
        <f>+IF(ISERROR(R19/D17),0%,R19/D17)</f>
        <v>0</v>
      </c>
    </row>
    <row r="20" spans="2:19" ht="12.75" customHeight="1" x14ac:dyDescent="0.2">
      <c r="B20" s="2791"/>
      <c r="C20" s="2816">
        <f>'POA-1'!I32</f>
        <v>0</v>
      </c>
      <c r="D20" s="2819">
        <f>'POA-1'!M32</f>
        <v>0</v>
      </c>
      <c r="E20" s="996" t="s">
        <v>361</v>
      </c>
      <c r="F20" s="997">
        <f>'POA-4'!I19</f>
        <v>0</v>
      </c>
      <c r="G20" s="997">
        <f>'POA-4'!J19</f>
        <v>0</v>
      </c>
      <c r="H20" s="997">
        <f>'POA-4'!K19</f>
        <v>0</v>
      </c>
      <c r="I20" s="997">
        <f>'POA-4'!L19</f>
        <v>0</v>
      </c>
      <c r="J20" s="997">
        <f>'POA-4'!M19</f>
        <v>0</v>
      </c>
      <c r="K20" s="997">
        <f>'POA-4'!N19</f>
        <v>0</v>
      </c>
      <c r="L20" s="997">
        <f>'POA-4'!O19</f>
        <v>0</v>
      </c>
      <c r="M20" s="997">
        <f>'POA-4'!P19</f>
        <v>0</v>
      </c>
      <c r="N20" s="997">
        <f>'POA-4'!Q19</f>
        <v>0</v>
      </c>
      <c r="O20" s="997">
        <f>'POA-4'!R19</f>
        <v>0</v>
      </c>
      <c r="P20" s="997">
        <f>'POA-4'!S19</f>
        <v>0</v>
      </c>
      <c r="Q20" s="997">
        <f>'POA-4'!T19</f>
        <v>0</v>
      </c>
      <c r="R20" s="998">
        <f t="shared" si="0"/>
        <v>0</v>
      </c>
      <c r="S20" s="999"/>
    </row>
    <row r="21" spans="2:19" ht="12.75" customHeight="1" x14ac:dyDescent="0.2">
      <c r="B21" s="2791"/>
      <c r="C21" s="2817"/>
      <c r="D21" s="2820"/>
      <c r="E21" s="1000" t="s">
        <v>362</v>
      </c>
      <c r="F21" s="1003">
        <f>+'EJEC-3I'!F21</f>
        <v>0</v>
      </c>
      <c r="G21" s="1003">
        <f>+'EJEC-3I'!G21</f>
        <v>0</v>
      </c>
      <c r="H21" s="1003">
        <f>+'EJEC-3I'!H21</f>
        <v>0</v>
      </c>
      <c r="I21" s="1003">
        <f>+'EJEC-3I'!I21</f>
        <v>0</v>
      </c>
      <c r="J21" s="1003">
        <f>+'EJEC-3I'!J21</f>
        <v>0</v>
      </c>
      <c r="K21" s="1003">
        <f>+'EJEC-3I'!K21</f>
        <v>0</v>
      </c>
      <c r="L21" s="1003">
        <f>+'EJEC-3I'!L21</f>
        <v>0</v>
      </c>
      <c r="M21" s="1003">
        <f>+'EJEC-3I'!M21</f>
        <v>0</v>
      </c>
      <c r="N21" s="1003">
        <f>+'EJEC-3I'!N21</f>
        <v>0</v>
      </c>
      <c r="O21" s="1003">
        <f>+'EJEC-3I'!O21</f>
        <v>0</v>
      </c>
      <c r="P21" s="1003">
        <f>+'EJEC-3I'!P21</f>
        <v>0</v>
      </c>
      <c r="Q21" s="1003">
        <f>+'EJEC-3I'!Q21</f>
        <v>0</v>
      </c>
      <c r="R21" s="1002">
        <f t="shared" si="0"/>
        <v>0</v>
      </c>
      <c r="S21" s="297">
        <f t="shared" ref="S21" si="1">+IF(ISERROR(R21/D20),0%,R21/D20)</f>
        <v>0</v>
      </c>
    </row>
    <row r="22" spans="2:19" ht="12.75" customHeight="1" x14ac:dyDescent="0.2">
      <c r="B22" s="2791"/>
      <c r="C22" s="2818"/>
      <c r="D22" s="2821"/>
      <c r="E22" s="1000" t="s">
        <v>1161</v>
      </c>
      <c r="F22" s="1003">
        <f>+'EJEC-3I'!F22</f>
        <v>0</v>
      </c>
      <c r="G22" s="1003">
        <f>+'EJEC-3I'!G22</f>
        <v>0</v>
      </c>
      <c r="H22" s="1003">
        <f>+'EJEC-3I'!H22</f>
        <v>0</v>
      </c>
      <c r="I22" s="1001"/>
      <c r="J22" s="1001"/>
      <c r="K22" s="1001"/>
      <c r="L22" s="1001"/>
      <c r="M22" s="1001"/>
      <c r="N22" s="1001"/>
      <c r="O22" s="1001"/>
      <c r="P22" s="1001"/>
      <c r="Q22" s="1001"/>
      <c r="R22" s="1002">
        <f t="shared" si="0"/>
        <v>0</v>
      </c>
      <c r="S22" s="297">
        <f t="shared" ref="S22" si="2">+IF(ISERROR(R22/D20),0%,R22/D20)</f>
        <v>0</v>
      </c>
    </row>
    <row r="23" spans="2:19" ht="12.75" customHeight="1" x14ac:dyDescent="0.2">
      <c r="B23" s="2791"/>
      <c r="C23" s="2816">
        <f>'POA-1'!I33</f>
        <v>0</v>
      </c>
      <c r="D23" s="2819">
        <f>'POA-1'!M33</f>
        <v>0</v>
      </c>
      <c r="E23" s="996" t="s">
        <v>361</v>
      </c>
      <c r="F23" s="997">
        <f>'POA-4'!I20</f>
        <v>0</v>
      </c>
      <c r="G23" s="997">
        <f>'POA-4'!J20</f>
        <v>0</v>
      </c>
      <c r="H23" s="997">
        <f>'POA-4'!K20</f>
        <v>0</v>
      </c>
      <c r="I23" s="997">
        <f>'POA-4'!L20</f>
        <v>0</v>
      </c>
      <c r="J23" s="997">
        <f>'POA-4'!M20</f>
        <v>0</v>
      </c>
      <c r="K23" s="997">
        <f>'POA-4'!N20</f>
        <v>0</v>
      </c>
      <c r="L23" s="997">
        <f>'POA-4'!O20</f>
        <v>0</v>
      </c>
      <c r="M23" s="997">
        <f>'POA-4'!P20</f>
        <v>0</v>
      </c>
      <c r="N23" s="997">
        <f>'POA-4'!Q20</f>
        <v>0</v>
      </c>
      <c r="O23" s="997">
        <f>'POA-4'!R20</f>
        <v>0</v>
      </c>
      <c r="P23" s="997">
        <f>'POA-4'!S20</f>
        <v>0</v>
      </c>
      <c r="Q23" s="997">
        <f>'POA-4'!T20</f>
        <v>0</v>
      </c>
      <c r="R23" s="998">
        <f t="shared" si="0"/>
        <v>0</v>
      </c>
      <c r="S23" s="999"/>
    </row>
    <row r="24" spans="2:19" ht="12.75" customHeight="1" x14ac:dyDescent="0.2">
      <c r="B24" s="2791"/>
      <c r="C24" s="2817"/>
      <c r="D24" s="2820"/>
      <c r="E24" s="1000" t="s">
        <v>362</v>
      </c>
      <c r="F24" s="1003">
        <f>+'EJEC-3I'!F24</f>
        <v>0</v>
      </c>
      <c r="G24" s="1003">
        <f>+'EJEC-3I'!G24</f>
        <v>0</v>
      </c>
      <c r="H24" s="1003">
        <f>+'EJEC-3I'!H24</f>
        <v>0</v>
      </c>
      <c r="I24" s="1001">
        <f>+'EJEC-3I'!I24</f>
        <v>0</v>
      </c>
      <c r="J24" s="1001">
        <f>+'EJEC-3I'!J24</f>
        <v>0</v>
      </c>
      <c r="K24" s="1001">
        <f>+'EJEC-3I'!K24</f>
        <v>0</v>
      </c>
      <c r="L24" s="1001">
        <f>+'EJEC-3I'!L24</f>
        <v>0</v>
      </c>
      <c r="M24" s="1001">
        <f>+'EJEC-3I'!M24</f>
        <v>0</v>
      </c>
      <c r="N24" s="1001">
        <f>+'EJEC-3I'!N24</f>
        <v>0</v>
      </c>
      <c r="O24" s="1001">
        <f>+'EJEC-3I'!O24</f>
        <v>0</v>
      </c>
      <c r="P24" s="1001">
        <f>+'EJEC-3I'!P24</f>
        <v>0</v>
      </c>
      <c r="Q24" s="1001">
        <f>+'EJEC-3I'!Q24</f>
        <v>0</v>
      </c>
      <c r="R24" s="1002">
        <f t="shared" si="0"/>
        <v>0</v>
      </c>
      <c r="S24" s="297">
        <f t="shared" ref="S24" si="3">+IF(ISERROR(R24/D23),0%,R24/D23)</f>
        <v>0</v>
      </c>
    </row>
    <row r="25" spans="2:19" ht="12.75" customHeight="1" x14ac:dyDescent="0.2">
      <c r="B25" s="2791"/>
      <c r="C25" s="2818"/>
      <c r="D25" s="2821"/>
      <c r="E25" s="1000" t="s">
        <v>1161</v>
      </c>
      <c r="F25" s="1003">
        <f>+'EJEC-3I'!F25</f>
        <v>0</v>
      </c>
      <c r="G25" s="1003">
        <f>+'EJEC-3I'!G25</f>
        <v>0</v>
      </c>
      <c r="H25" s="1003">
        <f>+'EJEC-3I'!H25</f>
        <v>0</v>
      </c>
      <c r="I25" s="1001"/>
      <c r="J25" s="1001"/>
      <c r="K25" s="1001"/>
      <c r="L25" s="1001"/>
      <c r="M25" s="1001"/>
      <c r="N25" s="1001"/>
      <c r="O25" s="1001"/>
      <c r="P25" s="1001"/>
      <c r="Q25" s="1001"/>
      <c r="R25" s="1002">
        <f t="shared" si="0"/>
        <v>0</v>
      </c>
      <c r="S25" s="297">
        <f t="shared" ref="S25" si="4">+IF(ISERROR(R25/D23),0%,R25/D23)</f>
        <v>0</v>
      </c>
    </row>
    <row r="26" spans="2:19" ht="12.75" customHeight="1" x14ac:dyDescent="0.2">
      <c r="B26" s="2791"/>
      <c r="C26" s="2816">
        <f>'POA-1'!I34</f>
        <v>0</v>
      </c>
      <c r="D26" s="2819">
        <f>'POA-1'!M34</f>
        <v>0</v>
      </c>
      <c r="E26" s="996" t="s">
        <v>361</v>
      </c>
      <c r="F26" s="997">
        <f>'POA-4'!I21</f>
        <v>0</v>
      </c>
      <c r="G26" s="997">
        <f>'POA-4'!J21</f>
        <v>0</v>
      </c>
      <c r="H26" s="997">
        <f>'POA-4'!K21</f>
        <v>0</v>
      </c>
      <c r="I26" s="997">
        <f>'POA-4'!L21</f>
        <v>0</v>
      </c>
      <c r="J26" s="997">
        <f>'POA-4'!M21</f>
        <v>0</v>
      </c>
      <c r="K26" s="997">
        <f>'POA-4'!N21</f>
        <v>0</v>
      </c>
      <c r="L26" s="997">
        <f>'POA-4'!O21</f>
        <v>0</v>
      </c>
      <c r="M26" s="997">
        <f>'POA-4'!P21</f>
        <v>0</v>
      </c>
      <c r="N26" s="997">
        <f>'POA-4'!Q21</f>
        <v>0</v>
      </c>
      <c r="O26" s="997">
        <f>'POA-4'!R21</f>
        <v>0</v>
      </c>
      <c r="P26" s="997">
        <f>'POA-4'!S21</f>
        <v>0</v>
      </c>
      <c r="Q26" s="997">
        <f>'POA-4'!T21</f>
        <v>0</v>
      </c>
      <c r="R26" s="998">
        <f t="shared" si="0"/>
        <v>0</v>
      </c>
      <c r="S26" s="999"/>
    </row>
    <row r="27" spans="2:19" ht="12.75" customHeight="1" x14ac:dyDescent="0.2">
      <c r="B27" s="2791"/>
      <c r="C27" s="2817"/>
      <c r="D27" s="2820"/>
      <c r="E27" s="1000" t="s">
        <v>362</v>
      </c>
      <c r="F27" s="1003">
        <f>+'EJEC-3I'!F27</f>
        <v>0</v>
      </c>
      <c r="G27" s="1003">
        <f>+'EJEC-3I'!G27</f>
        <v>0</v>
      </c>
      <c r="H27" s="1003">
        <f>+'EJEC-3I'!H27</f>
        <v>0</v>
      </c>
      <c r="I27" s="1003">
        <f>+'EJEC-3I'!I27</f>
        <v>0</v>
      </c>
      <c r="J27" s="1003">
        <f>+'EJEC-3I'!J27</f>
        <v>0</v>
      </c>
      <c r="K27" s="1003">
        <f>+'EJEC-3I'!K27</f>
        <v>0</v>
      </c>
      <c r="L27" s="1003">
        <f>+'EJEC-3I'!L27</f>
        <v>0</v>
      </c>
      <c r="M27" s="1003">
        <f>+'EJEC-3I'!M27</f>
        <v>0</v>
      </c>
      <c r="N27" s="1003">
        <f>+'EJEC-3I'!N27</f>
        <v>0</v>
      </c>
      <c r="O27" s="1003">
        <f>+'EJEC-3I'!O27</f>
        <v>0</v>
      </c>
      <c r="P27" s="1003">
        <f>+'EJEC-3I'!P27</f>
        <v>0</v>
      </c>
      <c r="Q27" s="1003">
        <f>+'EJEC-3I'!Q27</f>
        <v>0</v>
      </c>
      <c r="R27" s="1002">
        <f t="shared" si="0"/>
        <v>0</v>
      </c>
      <c r="S27" s="297">
        <f t="shared" ref="S27" si="5">+IF(ISERROR(R27/D26),0%,R27/D26)</f>
        <v>0</v>
      </c>
    </row>
    <row r="28" spans="2:19" ht="12.75" customHeight="1" x14ac:dyDescent="0.2">
      <c r="B28" s="2815"/>
      <c r="C28" s="2818"/>
      <c r="D28" s="2821"/>
      <c r="E28" s="1000" t="s">
        <v>1161</v>
      </c>
      <c r="F28" s="1003">
        <f>+'EJEC-3I'!F28</f>
        <v>0</v>
      </c>
      <c r="G28" s="1003">
        <f>+'EJEC-3I'!G28</f>
        <v>0</v>
      </c>
      <c r="H28" s="1003">
        <f>+'EJEC-3I'!H28</f>
        <v>0</v>
      </c>
      <c r="I28" s="1001"/>
      <c r="J28" s="1001"/>
      <c r="K28" s="1001"/>
      <c r="L28" s="1001"/>
      <c r="M28" s="1001"/>
      <c r="N28" s="1001"/>
      <c r="O28" s="1001"/>
      <c r="P28" s="1001"/>
      <c r="Q28" s="1001"/>
      <c r="R28" s="1002">
        <f t="shared" si="0"/>
        <v>0</v>
      </c>
      <c r="S28" s="297">
        <f t="shared" ref="S28" si="6">+IF(ISERROR(R28/D26),0%,R28/D26)</f>
        <v>0</v>
      </c>
    </row>
    <row r="29" spans="2:19" ht="12.75" customHeight="1" x14ac:dyDescent="0.2">
      <c r="B29" s="2814" t="str">
        <f>Proyecto!C51</f>
        <v>Plantación de Material Vegetal al azar o por núcleos</v>
      </c>
      <c r="C29" s="2816">
        <f>'POA-1'!I35</f>
        <v>0</v>
      </c>
      <c r="D29" s="2819" t="e">
        <f>'POA-1'!M35</f>
        <v>#DIV/0!</v>
      </c>
      <c r="E29" s="996" t="s">
        <v>361</v>
      </c>
      <c r="F29" s="997">
        <f>'POA-4'!I22</f>
        <v>0</v>
      </c>
      <c r="G29" s="997">
        <f>'POA-4'!J22</f>
        <v>0</v>
      </c>
      <c r="H29" s="997">
        <f>'POA-4'!K22</f>
        <v>0</v>
      </c>
      <c r="I29" s="997">
        <f>'POA-4'!L22</f>
        <v>0</v>
      </c>
      <c r="J29" s="997">
        <f>'POA-4'!M22</f>
        <v>0</v>
      </c>
      <c r="K29" s="997">
        <f>'POA-4'!N22</f>
        <v>0</v>
      </c>
      <c r="L29" s="997">
        <f>'POA-4'!O22</f>
        <v>0</v>
      </c>
      <c r="M29" s="997">
        <f>'POA-4'!P22</f>
        <v>0</v>
      </c>
      <c r="N29" s="997">
        <f>'POA-4'!Q22</f>
        <v>0</v>
      </c>
      <c r="O29" s="997">
        <f>'POA-4'!R22</f>
        <v>0</v>
      </c>
      <c r="P29" s="997">
        <f>'POA-4'!S22</f>
        <v>0</v>
      </c>
      <c r="Q29" s="997">
        <f>'POA-4'!T22</f>
        <v>0</v>
      </c>
      <c r="R29" s="998">
        <f>SUM(F29:Q29)</f>
        <v>0</v>
      </c>
      <c r="S29" s="999"/>
    </row>
    <row r="30" spans="2:19" ht="12.75" customHeight="1" x14ac:dyDescent="0.2">
      <c r="B30" s="2791"/>
      <c r="C30" s="2817"/>
      <c r="D30" s="2820"/>
      <c r="E30" s="1000" t="s">
        <v>362</v>
      </c>
      <c r="F30" s="1003">
        <f>+'EJEC-3I'!F30</f>
        <v>0</v>
      </c>
      <c r="G30" s="1003">
        <f>+'EJEC-3I'!G30</f>
        <v>0</v>
      </c>
      <c r="H30" s="1003">
        <f>+'EJEC-3I'!H30</f>
        <v>0</v>
      </c>
      <c r="I30" s="1003">
        <f>+'EJEC-3I'!I30</f>
        <v>0</v>
      </c>
      <c r="J30" s="1003">
        <f>+'EJEC-3I'!J30</f>
        <v>0</v>
      </c>
      <c r="K30" s="1003">
        <f>+'EJEC-3I'!K30</f>
        <v>0</v>
      </c>
      <c r="L30" s="1003">
        <f>+'EJEC-3I'!L30</f>
        <v>0</v>
      </c>
      <c r="M30" s="1003">
        <f>+'EJEC-3I'!M30</f>
        <v>0</v>
      </c>
      <c r="N30" s="1003">
        <f>+'EJEC-3I'!N30</f>
        <v>0</v>
      </c>
      <c r="O30" s="1003">
        <f>+'EJEC-3I'!O30</f>
        <v>0</v>
      </c>
      <c r="P30" s="1003">
        <f>+'EJEC-3I'!P30</f>
        <v>0</v>
      </c>
      <c r="Q30" s="1003">
        <f>+'EJEC-3I'!Q30</f>
        <v>0</v>
      </c>
      <c r="R30" s="1002">
        <f t="shared" ref="R30:R93" si="7">SUM(F30:Q30)</f>
        <v>0</v>
      </c>
      <c r="S30" s="297">
        <f t="shared" ref="S30" si="8">+IF(ISERROR(R30/D29),0%,R30/D29)</f>
        <v>0</v>
      </c>
    </row>
    <row r="31" spans="2:19" ht="12.75" customHeight="1" x14ac:dyDescent="0.2">
      <c r="B31" s="2791"/>
      <c r="C31" s="2818"/>
      <c r="D31" s="2821"/>
      <c r="E31" s="1000" t="s">
        <v>1161</v>
      </c>
      <c r="F31" s="1003">
        <f>+'EJEC-3I'!F31</f>
        <v>0</v>
      </c>
      <c r="G31" s="1003">
        <f>+'EJEC-3I'!G31</f>
        <v>0</v>
      </c>
      <c r="H31" s="1003">
        <f>+'EJEC-3I'!H31</f>
        <v>0</v>
      </c>
      <c r="I31" s="1001"/>
      <c r="J31" s="1001"/>
      <c r="K31" s="1001"/>
      <c r="L31" s="1001"/>
      <c r="M31" s="1001"/>
      <c r="N31" s="1001"/>
      <c r="O31" s="1001"/>
      <c r="P31" s="1001"/>
      <c r="Q31" s="1001"/>
      <c r="R31" s="1002">
        <f t="shared" si="7"/>
        <v>0</v>
      </c>
      <c r="S31" s="297">
        <f t="shared" ref="S31" si="9">+IF(ISERROR(R31/D29),0%,R31/D29)</f>
        <v>0</v>
      </c>
    </row>
    <row r="32" spans="2:19" ht="12.75" customHeight="1" x14ac:dyDescent="0.2">
      <c r="B32" s="2791"/>
      <c r="C32" s="2816">
        <f>'POA-1'!I36</f>
        <v>0</v>
      </c>
      <c r="D32" s="2819">
        <f>'POA-1'!M36</f>
        <v>0</v>
      </c>
      <c r="E32" s="996" t="s">
        <v>361</v>
      </c>
      <c r="F32" s="997">
        <f>'POA-4'!I23</f>
        <v>0</v>
      </c>
      <c r="G32" s="997">
        <f>'POA-4'!J23</f>
        <v>0</v>
      </c>
      <c r="H32" s="997">
        <f>'POA-4'!K23</f>
        <v>0</v>
      </c>
      <c r="I32" s="997">
        <f>'POA-4'!L23</f>
        <v>0</v>
      </c>
      <c r="J32" s="997">
        <f>'POA-4'!M23</f>
        <v>0</v>
      </c>
      <c r="K32" s="997">
        <f>'POA-4'!N23</f>
        <v>0</v>
      </c>
      <c r="L32" s="997">
        <f>'POA-4'!O23</f>
        <v>0</v>
      </c>
      <c r="M32" s="997">
        <f>'POA-4'!P23</f>
        <v>0</v>
      </c>
      <c r="N32" s="997">
        <f>'POA-4'!Q23</f>
        <v>0</v>
      </c>
      <c r="O32" s="997">
        <f>'POA-4'!R23</f>
        <v>0</v>
      </c>
      <c r="P32" s="997">
        <f>'POA-4'!S23</f>
        <v>0</v>
      </c>
      <c r="Q32" s="997">
        <f>'POA-4'!T23</f>
        <v>0</v>
      </c>
      <c r="R32" s="998">
        <f t="shared" si="7"/>
        <v>0</v>
      </c>
      <c r="S32" s="999"/>
    </row>
    <row r="33" spans="2:19" ht="12.75" customHeight="1" x14ac:dyDescent="0.2">
      <c r="B33" s="2791"/>
      <c r="C33" s="2817"/>
      <c r="D33" s="2820"/>
      <c r="E33" s="1000" t="s">
        <v>362</v>
      </c>
      <c r="F33" s="1003">
        <f>+'EJEC-3I'!F33</f>
        <v>0</v>
      </c>
      <c r="G33" s="1003">
        <f>+'EJEC-3I'!G33</f>
        <v>0</v>
      </c>
      <c r="H33" s="1003">
        <f>+'EJEC-3I'!H33</f>
        <v>0</v>
      </c>
      <c r="I33" s="1003">
        <f>+'EJEC-3I'!I33</f>
        <v>0</v>
      </c>
      <c r="J33" s="1003">
        <f>+'EJEC-3I'!J33</f>
        <v>0</v>
      </c>
      <c r="K33" s="1003">
        <f>+'EJEC-3I'!K33</f>
        <v>0</v>
      </c>
      <c r="L33" s="1003">
        <f>+'EJEC-3I'!L33</f>
        <v>0</v>
      </c>
      <c r="M33" s="1003">
        <f>+'EJEC-3I'!M33</f>
        <v>0</v>
      </c>
      <c r="N33" s="1003">
        <f>+'EJEC-3I'!N33</f>
        <v>0</v>
      </c>
      <c r="O33" s="1003">
        <f>+'EJEC-3I'!O33</f>
        <v>0</v>
      </c>
      <c r="P33" s="1003">
        <f>+'EJEC-3I'!P33</f>
        <v>0</v>
      </c>
      <c r="Q33" s="1003">
        <f>+'EJEC-3I'!Q33</f>
        <v>0</v>
      </c>
      <c r="R33" s="1002">
        <f t="shared" si="7"/>
        <v>0</v>
      </c>
      <c r="S33" s="297">
        <f t="shared" ref="S33" si="10">+IF(ISERROR(R33/D32),0%,R33/D32)</f>
        <v>0</v>
      </c>
    </row>
    <row r="34" spans="2:19" ht="12.75" customHeight="1" x14ac:dyDescent="0.2">
      <c r="B34" s="2791"/>
      <c r="C34" s="2818"/>
      <c r="D34" s="2821"/>
      <c r="E34" s="1000" t="s">
        <v>1161</v>
      </c>
      <c r="F34" s="1003">
        <f>+'EJEC-3I'!F34</f>
        <v>0</v>
      </c>
      <c r="G34" s="1003">
        <f>+'EJEC-3I'!G34</f>
        <v>0</v>
      </c>
      <c r="H34" s="1003">
        <f>+'EJEC-3I'!H34</f>
        <v>0</v>
      </c>
      <c r="I34" s="1001"/>
      <c r="J34" s="1001"/>
      <c r="K34" s="1001"/>
      <c r="L34" s="1001"/>
      <c r="M34" s="1001"/>
      <c r="N34" s="1001"/>
      <c r="O34" s="1001"/>
      <c r="P34" s="1001"/>
      <c r="Q34" s="1001"/>
      <c r="R34" s="1002">
        <f t="shared" si="7"/>
        <v>0</v>
      </c>
      <c r="S34" s="297">
        <f t="shared" ref="S34" si="11">+IF(ISERROR(R34/D32),0%,R34/D32)</f>
        <v>0</v>
      </c>
    </row>
    <row r="35" spans="2:19" ht="12.75" customHeight="1" x14ac:dyDescent="0.2">
      <c r="B35" s="2791"/>
      <c r="C35" s="2816">
        <f>'POA-1'!I37</f>
        <v>0</v>
      </c>
      <c r="D35" s="2819">
        <f>'POA-1'!M37</f>
        <v>0</v>
      </c>
      <c r="E35" s="996" t="s">
        <v>361</v>
      </c>
      <c r="F35" s="997">
        <f>'POA-4'!I24</f>
        <v>0</v>
      </c>
      <c r="G35" s="997">
        <f>'POA-4'!J24</f>
        <v>0</v>
      </c>
      <c r="H35" s="997">
        <f>'POA-4'!K24</f>
        <v>0</v>
      </c>
      <c r="I35" s="997">
        <f>'POA-4'!L24</f>
        <v>0</v>
      </c>
      <c r="J35" s="997">
        <f>'POA-4'!M24</f>
        <v>0</v>
      </c>
      <c r="K35" s="997">
        <f>'POA-4'!N24</f>
        <v>0</v>
      </c>
      <c r="L35" s="997">
        <f>'POA-4'!O24</f>
        <v>0</v>
      </c>
      <c r="M35" s="997">
        <f>'POA-4'!P24</f>
        <v>0</v>
      </c>
      <c r="N35" s="997">
        <f>'POA-4'!Q24</f>
        <v>0</v>
      </c>
      <c r="O35" s="997">
        <f>'POA-4'!R24</f>
        <v>0</v>
      </c>
      <c r="P35" s="997">
        <f>'POA-4'!S24</f>
        <v>0</v>
      </c>
      <c r="Q35" s="997">
        <f>'POA-4'!T24</f>
        <v>0</v>
      </c>
      <c r="R35" s="998">
        <f t="shared" si="7"/>
        <v>0</v>
      </c>
      <c r="S35" s="999"/>
    </row>
    <row r="36" spans="2:19" ht="12.75" customHeight="1" x14ac:dyDescent="0.2">
      <c r="B36" s="2791"/>
      <c r="C36" s="2817"/>
      <c r="D36" s="2820"/>
      <c r="E36" s="1000" t="s">
        <v>362</v>
      </c>
      <c r="F36" s="1003">
        <f>+'EJEC-3I'!F36</f>
        <v>0</v>
      </c>
      <c r="G36" s="1003">
        <f>+'EJEC-3I'!G36</f>
        <v>0</v>
      </c>
      <c r="H36" s="1003">
        <f>+'EJEC-3I'!H36</f>
        <v>0</v>
      </c>
      <c r="I36" s="1001">
        <f>+'EJEC-3I'!I36</f>
        <v>0</v>
      </c>
      <c r="J36" s="1001">
        <f>+'EJEC-3I'!J36</f>
        <v>0</v>
      </c>
      <c r="K36" s="1001">
        <f>+'EJEC-3I'!K36</f>
        <v>0</v>
      </c>
      <c r="L36" s="1001">
        <f>+'EJEC-3I'!L36</f>
        <v>0</v>
      </c>
      <c r="M36" s="1001">
        <f>+'EJEC-3I'!M36</f>
        <v>0</v>
      </c>
      <c r="N36" s="1001">
        <f>+'EJEC-3I'!N36</f>
        <v>0</v>
      </c>
      <c r="O36" s="1001">
        <f>+'EJEC-3I'!O36</f>
        <v>0</v>
      </c>
      <c r="P36" s="1001">
        <f>+'EJEC-3I'!P36</f>
        <v>0</v>
      </c>
      <c r="Q36" s="1001">
        <f>+'EJEC-3I'!Q36</f>
        <v>0</v>
      </c>
      <c r="R36" s="1002">
        <f t="shared" si="7"/>
        <v>0</v>
      </c>
      <c r="S36" s="297">
        <f t="shared" ref="S36" si="12">+IF(ISERROR(R36/D35),0%,R36/D35)</f>
        <v>0</v>
      </c>
    </row>
    <row r="37" spans="2:19" ht="12.75" customHeight="1" x14ac:dyDescent="0.2">
      <c r="B37" s="2791"/>
      <c r="C37" s="2818"/>
      <c r="D37" s="2821"/>
      <c r="E37" s="1000" t="s">
        <v>1161</v>
      </c>
      <c r="F37" s="1003">
        <f>+'EJEC-3I'!F37</f>
        <v>0</v>
      </c>
      <c r="G37" s="1003">
        <f>+'EJEC-3I'!G37</f>
        <v>0</v>
      </c>
      <c r="H37" s="1003">
        <f>+'EJEC-3I'!H37</f>
        <v>0</v>
      </c>
      <c r="I37" s="1001"/>
      <c r="J37" s="1001"/>
      <c r="K37" s="1001"/>
      <c r="L37" s="1001"/>
      <c r="M37" s="1001"/>
      <c r="N37" s="1001"/>
      <c r="O37" s="1001"/>
      <c r="P37" s="1001"/>
      <c r="Q37" s="1001"/>
      <c r="R37" s="1002">
        <f t="shared" si="7"/>
        <v>0</v>
      </c>
      <c r="S37" s="297">
        <f t="shared" ref="S37" si="13">+IF(ISERROR(R37/D35),0%,R37/D35)</f>
        <v>0</v>
      </c>
    </row>
    <row r="38" spans="2:19" ht="12.75" customHeight="1" x14ac:dyDescent="0.2">
      <c r="B38" s="2791"/>
      <c r="C38" s="2816">
        <f>'POA-1'!I38</f>
        <v>0</v>
      </c>
      <c r="D38" s="2819">
        <f>'POA-1'!M38</f>
        <v>0</v>
      </c>
      <c r="E38" s="996" t="s">
        <v>361</v>
      </c>
      <c r="F38" s="997">
        <f>'POA-4'!I25</f>
        <v>0</v>
      </c>
      <c r="G38" s="997">
        <f>'POA-4'!J25</f>
        <v>0</v>
      </c>
      <c r="H38" s="997">
        <f>'POA-4'!K25</f>
        <v>0</v>
      </c>
      <c r="I38" s="997">
        <f>'POA-4'!L25</f>
        <v>0</v>
      </c>
      <c r="J38" s="997">
        <f>'POA-4'!M25</f>
        <v>0</v>
      </c>
      <c r="K38" s="997">
        <f>'POA-4'!N25</f>
        <v>0</v>
      </c>
      <c r="L38" s="997">
        <f>'POA-4'!O25</f>
        <v>0</v>
      </c>
      <c r="M38" s="997">
        <f>'POA-4'!P25</f>
        <v>0</v>
      </c>
      <c r="N38" s="997">
        <f>'POA-4'!Q25</f>
        <v>0</v>
      </c>
      <c r="O38" s="997">
        <f>'POA-4'!R25</f>
        <v>0</v>
      </c>
      <c r="P38" s="997">
        <f>'POA-4'!S25</f>
        <v>0</v>
      </c>
      <c r="Q38" s="997">
        <f>'POA-4'!T25</f>
        <v>0</v>
      </c>
      <c r="R38" s="998">
        <f t="shared" si="7"/>
        <v>0</v>
      </c>
      <c r="S38" s="999"/>
    </row>
    <row r="39" spans="2:19" ht="12.75" customHeight="1" x14ac:dyDescent="0.2">
      <c r="B39" s="2791"/>
      <c r="C39" s="2817"/>
      <c r="D39" s="2820"/>
      <c r="E39" s="1000" t="s">
        <v>362</v>
      </c>
      <c r="F39" s="1003">
        <f>+'EJEC-3I'!F39</f>
        <v>0</v>
      </c>
      <c r="G39" s="1003">
        <f>+'EJEC-3I'!G39</f>
        <v>0</v>
      </c>
      <c r="H39" s="1003">
        <f>+'EJEC-3I'!H39</f>
        <v>0</v>
      </c>
      <c r="I39" s="1003">
        <f>+'EJEC-3I'!I39</f>
        <v>0</v>
      </c>
      <c r="J39" s="1003">
        <f>+'EJEC-3I'!J39</f>
        <v>0</v>
      </c>
      <c r="K39" s="1003">
        <f>+'EJEC-3I'!K39</f>
        <v>0</v>
      </c>
      <c r="L39" s="1003">
        <f>+'EJEC-3I'!L39</f>
        <v>0</v>
      </c>
      <c r="M39" s="1003">
        <f>+'EJEC-3I'!M39</f>
        <v>0</v>
      </c>
      <c r="N39" s="1003">
        <f>+'EJEC-3I'!N39</f>
        <v>0</v>
      </c>
      <c r="O39" s="1003">
        <f>+'EJEC-3I'!O39</f>
        <v>0</v>
      </c>
      <c r="P39" s="1003">
        <f>+'EJEC-3I'!P39</f>
        <v>0</v>
      </c>
      <c r="Q39" s="1003">
        <f>+'EJEC-3I'!Q39</f>
        <v>0</v>
      </c>
      <c r="R39" s="1002">
        <f t="shared" si="7"/>
        <v>0</v>
      </c>
      <c r="S39" s="297">
        <f t="shared" ref="S39" si="14">+IF(ISERROR(R39/D38),0%,R39/D38)</f>
        <v>0</v>
      </c>
    </row>
    <row r="40" spans="2:19" ht="12.75" customHeight="1" x14ac:dyDescent="0.2">
      <c r="B40" s="2815"/>
      <c r="C40" s="2818"/>
      <c r="D40" s="2821"/>
      <c r="E40" s="1000" t="s">
        <v>1161</v>
      </c>
      <c r="F40" s="1003">
        <f>+'EJEC-3I'!F40</f>
        <v>0</v>
      </c>
      <c r="G40" s="1003">
        <f>+'EJEC-3I'!G40</f>
        <v>0</v>
      </c>
      <c r="H40" s="1003">
        <f>+'EJEC-3I'!H40</f>
        <v>0</v>
      </c>
      <c r="I40" s="1001"/>
      <c r="J40" s="1001"/>
      <c r="K40" s="1001"/>
      <c r="L40" s="1001"/>
      <c r="M40" s="1001"/>
      <c r="N40" s="1001"/>
      <c r="O40" s="1001"/>
      <c r="P40" s="1001"/>
      <c r="Q40" s="1001"/>
      <c r="R40" s="1002">
        <f t="shared" si="7"/>
        <v>0</v>
      </c>
      <c r="S40" s="297">
        <f t="shared" ref="S40" si="15">+IF(ISERROR(R40/D38),0%,R40/D38)</f>
        <v>0</v>
      </c>
    </row>
    <row r="41" spans="2:19" ht="12.75" customHeight="1" x14ac:dyDescent="0.2">
      <c r="B41" s="2814">
        <f>Proyecto!C52</f>
        <v>0</v>
      </c>
      <c r="C41" s="2816">
        <f>'POA-1'!I39</f>
        <v>0</v>
      </c>
      <c r="D41" s="2819" t="e">
        <f>'POA-1'!M39</f>
        <v>#REF!</v>
      </c>
      <c r="E41" s="996" t="s">
        <v>361</v>
      </c>
      <c r="F41" s="997">
        <f>'POA-4'!I26</f>
        <v>0</v>
      </c>
      <c r="G41" s="997">
        <f>'POA-4'!J26</f>
        <v>0</v>
      </c>
      <c r="H41" s="997">
        <f>'POA-4'!K26</f>
        <v>0</v>
      </c>
      <c r="I41" s="997">
        <f>'POA-4'!L26</f>
        <v>0</v>
      </c>
      <c r="J41" s="997">
        <f>'POA-4'!M26</f>
        <v>0</v>
      </c>
      <c r="K41" s="997">
        <f>'POA-4'!N26</f>
        <v>0</v>
      </c>
      <c r="L41" s="997">
        <f>'POA-4'!O26</f>
        <v>0</v>
      </c>
      <c r="M41" s="997">
        <f>'POA-4'!P26</f>
        <v>0</v>
      </c>
      <c r="N41" s="997">
        <f>'POA-4'!Q26</f>
        <v>0</v>
      </c>
      <c r="O41" s="997">
        <f>'POA-4'!R26</f>
        <v>0</v>
      </c>
      <c r="P41" s="997">
        <f>'POA-4'!S26</f>
        <v>0</v>
      </c>
      <c r="Q41" s="997">
        <f>'POA-4'!T26</f>
        <v>0</v>
      </c>
      <c r="R41" s="998">
        <f t="shared" si="7"/>
        <v>0</v>
      </c>
      <c r="S41" s="999"/>
    </row>
    <row r="42" spans="2:19" ht="12.75" customHeight="1" x14ac:dyDescent="0.2">
      <c r="B42" s="2791"/>
      <c r="C42" s="2817"/>
      <c r="D42" s="2820"/>
      <c r="E42" s="1000" t="s">
        <v>362</v>
      </c>
      <c r="F42" s="1003">
        <f>+'EJEC-3I'!F42</f>
        <v>0</v>
      </c>
      <c r="G42" s="1003">
        <f>+'EJEC-3I'!G42</f>
        <v>0</v>
      </c>
      <c r="H42" s="1003">
        <f>+'EJEC-3I'!H42</f>
        <v>0</v>
      </c>
      <c r="I42" s="1003">
        <f>+'EJEC-3I'!I42</f>
        <v>0</v>
      </c>
      <c r="J42" s="1003">
        <f>+'EJEC-3I'!J42</f>
        <v>0</v>
      </c>
      <c r="K42" s="1003">
        <f>+'EJEC-3I'!K42</f>
        <v>0</v>
      </c>
      <c r="L42" s="1003">
        <f>+'EJEC-3I'!L42</f>
        <v>0</v>
      </c>
      <c r="M42" s="1003">
        <f>+'EJEC-3I'!M42</f>
        <v>0</v>
      </c>
      <c r="N42" s="1003">
        <f>+'EJEC-3I'!N42</f>
        <v>0</v>
      </c>
      <c r="O42" s="1003">
        <f>+'EJEC-3I'!O42</f>
        <v>0</v>
      </c>
      <c r="P42" s="1003">
        <f>+'EJEC-3I'!P42</f>
        <v>0</v>
      </c>
      <c r="Q42" s="1003">
        <f>+'EJEC-3I'!Q42</f>
        <v>0</v>
      </c>
      <c r="R42" s="1002">
        <f t="shared" si="7"/>
        <v>0</v>
      </c>
      <c r="S42" s="297">
        <f t="shared" ref="S42" si="16">+IF(ISERROR(R42/D41),0%,R42/D41)</f>
        <v>0</v>
      </c>
    </row>
    <row r="43" spans="2:19" ht="12.75" customHeight="1" x14ac:dyDescent="0.2">
      <c r="B43" s="2791"/>
      <c r="C43" s="2818"/>
      <c r="D43" s="2821"/>
      <c r="E43" s="1000" t="s">
        <v>1161</v>
      </c>
      <c r="F43" s="1003">
        <f>+'EJEC-3I'!F43</f>
        <v>0</v>
      </c>
      <c r="G43" s="1003">
        <f>+'EJEC-3I'!G43</f>
        <v>0</v>
      </c>
      <c r="H43" s="1003">
        <f>+'EJEC-3I'!H43</f>
        <v>0</v>
      </c>
      <c r="I43" s="1001"/>
      <c r="J43" s="1001"/>
      <c r="K43" s="1001"/>
      <c r="L43" s="1001"/>
      <c r="M43" s="1001"/>
      <c r="N43" s="1001"/>
      <c r="O43" s="1001"/>
      <c r="P43" s="1001"/>
      <c r="Q43" s="1001"/>
      <c r="R43" s="1002">
        <f t="shared" si="7"/>
        <v>0</v>
      </c>
      <c r="S43" s="297">
        <f t="shared" ref="S43" si="17">+IF(ISERROR(R43/D41),0%,R43/D41)</f>
        <v>0</v>
      </c>
    </row>
    <row r="44" spans="2:19" ht="12.75" customHeight="1" x14ac:dyDescent="0.2">
      <c r="B44" s="2791"/>
      <c r="C44" s="2816">
        <f>'POA-1'!I40</f>
        <v>0</v>
      </c>
      <c r="D44" s="2819" t="e">
        <f>'POA-1'!M40</f>
        <v>#REF!</v>
      </c>
      <c r="E44" s="996" t="s">
        <v>361</v>
      </c>
      <c r="F44" s="997">
        <f>'POA-4'!I27</f>
        <v>0</v>
      </c>
      <c r="G44" s="997">
        <f>'POA-4'!J27</f>
        <v>0</v>
      </c>
      <c r="H44" s="997">
        <f>'POA-4'!K27</f>
        <v>0</v>
      </c>
      <c r="I44" s="997">
        <f>'POA-4'!L27</f>
        <v>0</v>
      </c>
      <c r="J44" s="997">
        <f>'POA-4'!M27</f>
        <v>0</v>
      </c>
      <c r="K44" s="997">
        <f>'POA-4'!N27</f>
        <v>0</v>
      </c>
      <c r="L44" s="997">
        <f>'POA-4'!O27</f>
        <v>0</v>
      </c>
      <c r="M44" s="997">
        <f>'POA-4'!P27</f>
        <v>0</v>
      </c>
      <c r="N44" s="997">
        <f>'POA-4'!Q27</f>
        <v>0</v>
      </c>
      <c r="O44" s="997">
        <f>'POA-4'!R27</f>
        <v>0</v>
      </c>
      <c r="P44" s="997">
        <f>'POA-4'!S27</f>
        <v>0</v>
      </c>
      <c r="Q44" s="997">
        <f>'POA-4'!T27</f>
        <v>0</v>
      </c>
      <c r="R44" s="998">
        <f t="shared" si="7"/>
        <v>0</v>
      </c>
      <c r="S44" s="999"/>
    </row>
    <row r="45" spans="2:19" ht="12.75" customHeight="1" x14ac:dyDescent="0.2">
      <c r="B45" s="2791"/>
      <c r="C45" s="2817"/>
      <c r="D45" s="2820"/>
      <c r="E45" s="1000" t="s">
        <v>362</v>
      </c>
      <c r="F45" s="1003">
        <f>+'EJEC-3I'!F45</f>
        <v>0</v>
      </c>
      <c r="G45" s="1003">
        <f>+'EJEC-3I'!G45</f>
        <v>0</v>
      </c>
      <c r="H45" s="1003">
        <f>+'EJEC-3I'!H45</f>
        <v>0</v>
      </c>
      <c r="I45" s="1003">
        <f>+'EJEC-3I'!I45</f>
        <v>0</v>
      </c>
      <c r="J45" s="1003">
        <f>+'EJEC-3I'!J45</f>
        <v>0</v>
      </c>
      <c r="K45" s="1003">
        <f>+'EJEC-3I'!K45</f>
        <v>0</v>
      </c>
      <c r="L45" s="1003">
        <f>+'EJEC-3I'!L45</f>
        <v>0</v>
      </c>
      <c r="M45" s="1003">
        <f>+'EJEC-3I'!M45</f>
        <v>0</v>
      </c>
      <c r="N45" s="1003">
        <f>+'EJEC-3I'!N45</f>
        <v>0</v>
      </c>
      <c r="O45" s="1003">
        <f>+'EJEC-3I'!O45</f>
        <v>0</v>
      </c>
      <c r="P45" s="1003">
        <f>+'EJEC-3I'!P45</f>
        <v>0</v>
      </c>
      <c r="Q45" s="1003">
        <f>+'EJEC-3I'!Q45</f>
        <v>0</v>
      </c>
      <c r="R45" s="1002">
        <f t="shared" si="7"/>
        <v>0</v>
      </c>
      <c r="S45" s="297">
        <f t="shared" ref="S45" si="18">+IF(ISERROR(R45/D44),0%,R45/D44)</f>
        <v>0</v>
      </c>
    </row>
    <row r="46" spans="2:19" ht="12.75" customHeight="1" x14ac:dyDescent="0.2">
      <c r="B46" s="2791"/>
      <c r="C46" s="2818"/>
      <c r="D46" s="2821"/>
      <c r="E46" s="1000" t="s">
        <v>1161</v>
      </c>
      <c r="F46" s="1003">
        <f>+'EJEC-3I'!F46</f>
        <v>0</v>
      </c>
      <c r="G46" s="1003">
        <f>+'EJEC-3I'!G46</f>
        <v>0</v>
      </c>
      <c r="H46" s="1003">
        <f>+'EJEC-3I'!H46</f>
        <v>0</v>
      </c>
      <c r="I46" s="1001"/>
      <c r="J46" s="1001"/>
      <c r="K46" s="1001"/>
      <c r="L46" s="1001"/>
      <c r="M46" s="1001"/>
      <c r="N46" s="1001"/>
      <c r="O46" s="1001"/>
      <c r="P46" s="1001"/>
      <c r="Q46" s="1001"/>
      <c r="R46" s="1002">
        <f t="shared" si="7"/>
        <v>0</v>
      </c>
      <c r="S46" s="297">
        <f t="shared" ref="S46" si="19">+IF(ISERROR(R46/D44),0%,R46/D44)</f>
        <v>0</v>
      </c>
    </row>
    <row r="47" spans="2:19" ht="12.75" customHeight="1" x14ac:dyDescent="0.2">
      <c r="B47" s="2791"/>
      <c r="C47" s="2816">
        <f>'POA-1'!I41</f>
        <v>0</v>
      </c>
      <c r="D47" s="2819">
        <f>'POA-1'!M41</f>
        <v>0</v>
      </c>
      <c r="E47" s="996" t="s">
        <v>361</v>
      </c>
      <c r="F47" s="997">
        <f>'POA-4'!I28</f>
        <v>0</v>
      </c>
      <c r="G47" s="997">
        <f>'POA-4'!J28</f>
        <v>0</v>
      </c>
      <c r="H47" s="997">
        <f>'POA-4'!K28</f>
        <v>0</v>
      </c>
      <c r="I47" s="997">
        <f>'POA-4'!L28</f>
        <v>0</v>
      </c>
      <c r="J47" s="997">
        <f>'POA-4'!M28</f>
        <v>0</v>
      </c>
      <c r="K47" s="997">
        <f>'POA-4'!N28</f>
        <v>0</v>
      </c>
      <c r="L47" s="997">
        <f>'POA-4'!O28</f>
        <v>0</v>
      </c>
      <c r="M47" s="997">
        <f>'POA-4'!P28</f>
        <v>0</v>
      </c>
      <c r="N47" s="997">
        <f>'POA-4'!Q28</f>
        <v>0</v>
      </c>
      <c r="O47" s="997">
        <f>'POA-4'!R28</f>
        <v>0</v>
      </c>
      <c r="P47" s="997">
        <f>'POA-4'!S28</f>
        <v>0</v>
      </c>
      <c r="Q47" s="997">
        <f>'POA-4'!T28</f>
        <v>0</v>
      </c>
      <c r="R47" s="998">
        <f t="shared" si="7"/>
        <v>0</v>
      </c>
      <c r="S47" s="999"/>
    </row>
    <row r="48" spans="2:19" ht="12.75" customHeight="1" x14ac:dyDescent="0.2">
      <c r="B48" s="2791"/>
      <c r="C48" s="2817"/>
      <c r="D48" s="2820"/>
      <c r="E48" s="1000" t="s">
        <v>362</v>
      </c>
      <c r="F48" s="1003">
        <f>+'EJEC-3I'!F48</f>
        <v>0</v>
      </c>
      <c r="G48" s="1003">
        <f>+'EJEC-3I'!G48</f>
        <v>0</v>
      </c>
      <c r="H48" s="1003">
        <f>+'EJEC-3I'!H48</f>
        <v>0</v>
      </c>
      <c r="I48" s="1001">
        <f>+'EJEC-3I'!I48</f>
        <v>0</v>
      </c>
      <c r="J48" s="1001">
        <f>+'EJEC-3I'!J48</f>
        <v>0</v>
      </c>
      <c r="K48" s="1001">
        <f>+'EJEC-3I'!K48</f>
        <v>0</v>
      </c>
      <c r="L48" s="1001">
        <f>+'EJEC-3I'!L48</f>
        <v>0</v>
      </c>
      <c r="M48" s="1001">
        <f>+'EJEC-3I'!M48</f>
        <v>0</v>
      </c>
      <c r="N48" s="1001">
        <f>+'EJEC-3I'!N48</f>
        <v>0</v>
      </c>
      <c r="O48" s="1001">
        <f>+'EJEC-3I'!O48</f>
        <v>0</v>
      </c>
      <c r="P48" s="1001">
        <f>+'EJEC-3I'!P48</f>
        <v>0</v>
      </c>
      <c r="Q48" s="1001">
        <f>+'EJEC-3I'!Q48</f>
        <v>0</v>
      </c>
      <c r="R48" s="1002">
        <f t="shared" si="7"/>
        <v>0</v>
      </c>
      <c r="S48" s="297">
        <f t="shared" ref="S48" si="20">+IF(ISERROR(R48/D47),0%,R48/D47)</f>
        <v>0</v>
      </c>
    </row>
    <row r="49" spans="2:19" ht="12.75" customHeight="1" x14ac:dyDescent="0.2">
      <c r="B49" s="2791"/>
      <c r="C49" s="2818"/>
      <c r="D49" s="2821"/>
      <c r="E49" s="1000" t="s">
        <v>1161</v>
      </c>
      <c r="F49" s="1003">
        <f>+'EJEC-3I'!F49</f>
        <v>0</v>
      </c>
      <c r="G49" s="1003">
        <f>+'EJEC-3I'!G49</f>
        <v>0</v>
      </c>
      <c r="H49" s="1003">
        <f>+'EJEC-3I'!H49</f>
        <v>0</v>
      </c>
      <c r="I49" s="1001"/>
      <c r="J49" s="1001"/>
      <c r="K49" s="1001"/>
      <c r="L49" s="1001"/>
      <c r="M49" s="1001"/>
      <c r="N49" s="1001"/>
      <c r="O49" s="1001"/>
      <c r="P49" s="1001"/>
      <c r="Q49" s="1001"/>
      <c r="R49" s="1002">
        <f t="shared" si="7"/>
        <v>0</v>
      </c>
      <c r="S49" s="297">
        <f t="shared" ref="S49" si="21">+IF(ISERROR(R49/D47),0%,R49/D47)</f>
        <v>0</v>
      </c>
    </row>
    <row r="50" spans="2:19" ht="12.75" customHeight="1" x14ac:dyDescent="0.2">
      <c r="B50" s="2791"/>
      <c r="C50" s="2816">
        <f>'POA-1'!I42</f>
        <v>0</v>
      </c>
      <c r="D50" s="2819" t="e">
        <f>'POA-1'!M42</f>
        <v>#REF!</v>
      </c>
      <c r="E50" s="996" t="s">
        <v>361</v>
      </c>
      <c r="F50" s="997">
        <f>'POA-4'!I29</f>
        <v>0</v>
      </c>
      <c r="G50" s="997">
        <f>'POA-4'!J29</f>
        <v>0</v>
      </c>
      <c r="H50" s="997">
        <f>'POA-4'!K29</f>
        <v>0</v>
      </c>
      <c r="I50" s="997">
        <f>'POA-4'!L29</f>
        <v>0</v>
      </c>
      <c r="J50" s="997">
        <f>'POA-4'!M29</f>
        <v>0</v>
      </c>
      <c r="K50" s="997">
        <f>'POA-4'!N29</f>
        <v>0</v>
      </c>
      <c r="L50" s="997">
        <f>'POA-4'!O29</f>
        <v>0</v>
      </c>
      <c r="M50" s="997">
        <f>'POA-4'!P29</f>
        <v>0</v>
      </c>
      <c r="N50" s="997">
        <f>'POA-4'!Q29</f>
        <v>0</v>
      </c>
      <c r="O50" s="997">
        <f>'POA-4'!R29</f>
        <v>0</v>
      </c>
      <c r="P50" s="997">
        <f>'POA-4'!S29</f>
        <v>0</v>
      </c>
      <c r="Q50" s="997">
        <f>'POA-4'!T29</f>
        <v>0</v>
      </c>
      <c r="R50" s="998">
        <f t="shared" si="7"/>
        <v>0</v>
      </c>
      <c r="S50" s="999"/>
    </row>
    <row r="51" spans="2:19" ht="12.75" customHeight="1" x14ac:dyDescent="0.2">
      <c r="B51" s="2791"/>
      <c r="C51" s="2817"/>
      <c r="D51" s="2820"/>
      <c r="E51" s="1000" t="s">
        <v>362</v>
      </c>
      <c r="F51" s="1003">
        <f>+'EJEC-3I'!F51</f>
        <v>0</v>
      </c>
      <c r="G51" s="1003">
        <f>+'EJEC-3I'!G51</f>
        <v>0</v>
      </c>
      <c r="H51" s="1003">
        <f>+'EJEC-3I'!H51</f>
        <v>0</v>
      </c>
      <c r="I51" s="1003">
        <f>+'EJEC-3I'!I51</f>
        <v>0</v>
      </c>
      <c r="J51" s="1003">
        <f>+'EJEC-3I'!J51</f>
        <v>0</v>
      </c>
      <c r="K51" s="1003">
        <f>+'EJEC-3I'!K51</f>
        <v>0</v>
      </c>
      <c r="L51" s="1003">
        <f>+'EJEC-3I'!L51</f>
        <v>0</v>
      </c>
      <c r="M51" s="1003">
        <f>+'EJEC-3I'!M51</f>
        <v>0</v>
      </c>
      <c r="N51" s="1003">
        <f>+'EJEC-3I'!N51</f>
        <v>0</v>
      </c>
      <c r="O51" s="1003">
        <f>+'EJEC-3I'!O51</f>
        <v>0</v>
      </c>
      <c r="P51" s="1003">
        <f>+'EJEC-3I'!P51</f>
        <v>0</v>
      </c>
      <c r="Q51" s="1003">
        <f>+'EJEC-3I'!Q51</f>
        <v>0</v>
      </c>
      <c r="R51" s="1002">
        <f t="shared" si="7"/>
        <v>0</v>
      </c>
      <c r="S51" s="297">
        <f t="shared" ref="S51" si="22">+IF(ISERROR(R51/D50),0%,R51/D50)</f>
        <v>0</v>
      </c>
    </row>
    <row r="52" spans="2:19" ht="12.75" customHeight="1" x14ac:dyDescent="0.2">
      <c r="B52" s="2815"/>
      <c r="C52" s="2818"/>
      <c r="D52" s="2821"/>
      <c r="E52" s="1000" t="s">
        <v>1161</v>
      </c>
      <c r="F52" s="1003">
        <f>+'EJEC-3I'!F52</f>
        <v>0</v>
      </c>
      <c r="G52" s="1003">
        <f>+'EJEC-3I'!G52</f>
        <v>0</v>
      </c>
      <c r="H52" s="1003">
        <f>+'EJEC-3I'!H52</f>
        <v>0</v>
      </c>
      <c r="I52" s="1001"/>
      <c r="J52" s="1001"/>
      <c r="K52" s="1001"/>
      <c r="L52" s="1001"/>
      <c r="M52" s="1001"/>
      <c r="N52" s="1001"/>
      <c r="O52" s="1001"/>
      <c r="P52" s="1001"/>
      <c r="Q52" s="1001"/>
      <c r="R52" s="1002">
        <f t="shared" si="7"/>
        <v>0</v>
      </c>
      <c r="S52" s="297">
        <f t="shared" ref="S52" si="23">+IF(ISERROR(R52/D50),0%,R52/D50)</f>
        <v>0</v>
      </c>
    </row>
    <row r="53" spans="2:19" ht="12.75" customHeight="1" x14ac:dyDescent="0.2">
      <c r="B53" s="2814" t="str">
        <f>Proyecto!C53</f>
        <v>Cobertura arbórea mediante Sistemas Agroforestales / Silvopastoriles (SAF/SSP)</v>
      </c>
      <c r="C53" s="2816">
        <f>'POA-1'!I43</f>
        <v>0</v>
      </c>
      <c r="D53" s="2819" t="e">
        <f>'POA-1'!M43</f>
        <v>#REF!</v>
      </c>
      <c r="E53" s="996" t="s">
        <v>361</v>
      </c>
      <c r="F53" s="997">
        <f>'POA-4'!I30</f>
        <v>0</v>
      </c>
      <c r="G53" s="997">
        <f>'POA-4'!J30</f>
        <v>0</v>
      </c>
      <c r="H53" s="997">
        <f>'POA-4'!K30</f>
        <v>0</v>
      </c>
      <c r="I53" s="997">
        <f>'POA-4'!L30</f>
        <v>0</v>
      </c>
      <c r="J53" s="997">
        <f>'POA-4'!M30</f>
        <v>0</v>
      </c>
      <c r="K53" s="997">
        <f>'POA-4'!N30</f>
        <v>0</v>
      </c>
      <c r="L53" s="997">
        <f>'POA-4'!O30</f>
        <v>0</v>
      </c>
      <c r="M53" s="997">
        <f>'POA-4'!P30</f>
        <v>0</v>
      </c>
      <c r="N53" s="997">
        <f>'POA-4'!Q30</f>
        <v>0</v>
      </c>
      <c r="O53" s="997">
        <f>'POA-4'!R30</f>
        <v>0</v>
      </c>
      <c r="P53" s="997">
        <f>'POA-4'!S30</f>
        <v>0</v>
      </c>
      <c r="Q53" s="997">
        <f>'POA-4'!T30</f>
        <v>0</v>
      </c>
      <c r="R53" s="998">
        <f t="shared" si="7"/>
        <v>0</v>
      </c>
      <c r="S53" s="999"/>
    </row>
    <row r="54" spans="2:19" ht="12.75" customHeight="1" x14ac:dyDescent="0.2">
      <c r="B54" s="2791"/>
      <c r="C54" s="2817"/>
      <c r="D54" s="2820"/>
      <c r="E54" s="1000" t="s">
        <v>362</v>
      </c>
      <c r="F54" s="1003">
        <f>+'EJEC-3I'!F54</f>
        <v>0</v>
      </c>
      <c r="G54" s="1003">
        <f>+'EJEC-3I'!G54</f>
        <v>0</v>
      </c>
      <c r="H54" s="1003">
        <f>+'EJEC-3I'!H54</f>
        <v>0</v>
      </c>
      <c r="I54" s="1003">
        <f>+'EJEC-3I'!I54</f>
        <v>0</v>
      </c>
      <c r="J54" s="1003">
        <f>+'EJEC-3I'!J54</f>
        <v>0</v>
      </c>
      <c r="K54" s="1003">
        <f>+'EJEC-3I'!K54</f>
        <v>0</v>
      </c>
      <c r="L54" s="1003">
        <f>+'EJEC-3I'!L54</f>
        <v>0</v>
      </c>
      <c r="M54" s="1003">
        <f>+'EJEC-3I'!M54</f>
        <v>0</v>
      </c>
      <c r="N54" s="1003">
        <f>+'EJEC-3I'!N54</f>
        <v>0</v>
      </c>
      <c r="O54" s="1003">
        <f>+'EJEC-3I'!O54</f>
        <v>0</v>
      </c>
      <c r="P54" s="1003">
        <f>+'EJEC-3I'!P54</f>
        <v>0</v>
      </c>
      <c r="Q54" s="1003">
        <f>+'EJEC-3I'!Q54</f>
        <v>0</v>
      </c>
      <c r="R54" s="1002">
        <f t="shared" si="7"/>
        <v>0</v>
      </c>
      <c r="S54" s="297">
        <f t="shared" ref="S54" si="24">+IF(ISERROR(R54/D53),0%,R54/D53)</f>
        <v>0</v>
      </c>
    </row>
    <row r="55" spans="2:19" ht="12.75" customHeight="1" x14ac:dyDescent="0.2">
      <c r="B55" s="2791"/>
      <c r="C55" s="2818"/>
      <c r="D55" s="2821"/>
      <c r="E55" s="1000" t="s">
        <v>1161</v>
      </c>
      <c r="F55" s="1003">
        <f>+'EJEC-3I'!F55</f>
        <v>0</v>
      </c>
      <c r="G55" s="1003">
        <f>+'EJEC-3I'!G55</f>
        <v>0</v>
      </c>
      <c r="H55" s="1003">
        <f>+'EJEC-3I'!H55</f>
        <v>0</v>
      </c>
      <c r="I55" s="1001"/>
      <c r="J55" s="1001"/>
      <c r="K55" s="1001"/>
      <c r="L55" s="1001"/>
      <c r="M55" s="1001"/>
      <c r="N55" s="1001"/>
      <c r="O55" s="1001"/>
      <c r="P55" s="1001"/>
      <c r="Q55" s="1001"/>
      <c r="R55" s="1002">
        <f t="shared" si="7"/>
        <v>0</v>
      </c>
      <c r="S55" s="297">
        <f t="shared" ref="S55" si="25">+IF(ISERROR(R55/D53),0%,R55/D53)</f>
        <v>0</v>
      </c>
    </row>
    <row r="56" spans="2:19" ht="12.75" customHeight="1" x14ac:dyDescent="0.2">
      <c r="B56" s="2791"/>
      <c r="C56" s="2816">
        <f>'POA-1'!I44</f>
        <v>0</v>
      </c>
      <c r="D56" s="2819" t="e">
        <f>'POA-1'!M44</f>
        <v>#REF!</v>
      </c>
      <c r="E56" s="996" t="s">
        <v>361</v>
      </c>
      <c r="F56" s="997">
        <f>'POA-4'!I31</f>
        <v>0</v>
      </c>
      <c r="G56" s="997">
        <f>'POA-4'!J31</f>
        <v>0</v>
      </c>
      <c r="H56" s="997">
        <f>'POA-4'!K31</f>
        <v>0</v>
      </c>
      <c r="I56" s="997">
        <f>'POA-4'!L31</f>
        <v>0</v>
      </c>
      <c r="J56" s="997">
        <f>'POA-4'!M31</f>
        <v>0</v>
      </c>
      <c r="K56" s="997">
        <f>'POA-4'!N31</f>
        <v>0</v>
      </c>
      <c r="L56" s="997">
        <f>'POA-4'!O31</f>
        <v>0</v>
      </c>
      <c r="M56" s="997">
        <f>'POA-4'!P31</f>
        <v>0</v>
      </c>
      <c r="N56" s="997">
        <f>'POA-4'!Q31</f>
        <v>0</v>
      </c>
      <c r="O56" s="997">
        <f>'POA-4'!R31</f>
        <v>0</v>
      </c>
      <c r="P56" s="997">
        <f>'POA-4'!S31</f>
        <v>0</v>
      </c>
      <c r="Q56" s="997">
        <f>'POA-4'!T31</f>
        <v>0</v>
      </c>
      <c r="R56" s="998">
        <f t="shared" si="7"/>
        <v>0</v>
      </c>
      <c r="S56" s="999"/>
    </row>
    <row r="57" spans="2:19" ht="12.75" customHeight="1" x14ac:dyDescent="0.2">
      <c r="B57" s="2791"/>
      <c r="C57" s="2817"/>
      <c r="D57" s="2820"/>
      <c r="E57" s="1000" t="s">
        <v>362</v>
      </c>
      <c r="F57" s="1003">
        <f>+'EJEC-3I'!F57</f>
        <v>0</v>
      </c>
      <c r="G57" s="1003">
        <f>+'EJEC-3I'!G57</f>
        <v>0</v>
      </c>
      <c r="H57" s="1003">
        <f>+'EJEC-3I'!H57</f>
        <v>0</v>
      </c>
      <c r="I57" s="1003">
        <f>+'EJEC-3I'!I57</f>
        <v>0</v>
      </c>
      <c r="J57" s="1003">
        <f>+'EJEC-3I'!J57</f>
        <v>0</v>
      </c>
      <c r="K57" s="1003">
        <f>+'EJEC-3I'!K57</f>
        <v>0</v>
      </c>
      <c r="L57" s="1003">
        <f>+'EJEC-3I'!L57</f>
        <v>0</v>
      </c>
      <c r="M57" s="1003">
        <f>+'EJEC-3I'!M57</f>
        <v>0</v>
      </c>
      <c r="N57" s="1003">
        <f>+'EJEC-3I'!N57</f>
        <v>0</v>
      </c>
      <c r="O57" s="1003">
        <f>+'EJEC-3I'!O57</f>
        <v>0</v>
      </c>
      <c r="P57" s="1003">
        <f>+'EJEC-3I'!P57</f>
        <v>0</v>
      </c>
      <c r="Q57" s="1003">
        <f>+'EJEC-3I'!Q57</f>
        <v>0</v>
      </c>
      <c r="R57" s="1002">
        <f t="shared" si="7"/>
        <v>0</v>
      </c>
      <c r="S57" s="297">
        <f t="shared" ref="S57" si="26">+IF(ISERROR(R57/D56),0%,R57/D56)</f>
        <v>0</v>
      </c>
    </row>
    <row r="58" spans="2:19" ht="12.75" customHeight="1" x14ac:dyDescent="0.2">
      <c r="B58" s="2791"/>
      <c r="C58" s="2818"/>
      <c r="D58" s="2821"/>
      <c r="E58" s="1000" t="s">
        <v>1161</v>
      </c>
      <c r="F58" s="1003">
        <f>+'EJEC-3I'!F58</f>
        <v>0</v>
      </c>
      <c r="G58" s="1003">
        <f>+'EJEC-3I'!G58</f>
        <v>0</v>
      </c>
      <c r="H58" s="1003">
        <f>+'EJEC-3I'!H58</f>
        <v>0</v>
      </c>
      <c r="I58" s="1001"/>
      <c r="J58" s="1001"/>
      <c r="K58" s="1001"/>
      <c r="L58" s="1001"/>
      <c r="M58" s="1001"/>
      <c r="N58" s="1001"/>
      <c r="O58" s="1001"/>
      <c r="P58" s="1001"/>
      <c r="Q58" s="1001"/>
      <c r="R58" s="1002">
        <f t="shared" si="7"/>
        <v>0</v>
      </c>
      <c r="S58" s="297">
        <f t="shared" ref="S58" si="27">+IF(ISERROR(R58/D56),0%,R58/D56)</f>
        <v>0</v>
      </c>
    </row>
    <row r="59" spans="2:19" ht="12.75" customHeight="1" x14ac:dyDescent="0.2">
      <c r="B59" s="2791"/>
      <c r="C59" s="2816">
        <f>'POA-1'!I45</f>
        <v>0</v>
      </c>
      <c r="D59" s="2819">
        <f>'POA-1'!M45</f>
        <v>0</v>
      </c>
      <c r="E59" s="996" t="s">
        <v>361</v>
      </c>
      <c r="F59" s="997">
        <f>'POA-4'!I32</f>
        <v>0</v>
      </c>
      <c r="G59" s="997">
        <f>'POA-4'!J32</f>
        <v>0</v>
      </c>
      <c r="H59" s="997">
        <f>'POA-4'!K32</f>
        <v>0</v>
      </c>
      <c r="I59" s="997">
        <f>'POA-4'!L32</f>
        <v>0</v>
      </c>
      <c r="J59" s="997">
        <f>'POA-4'!M32</f>
        <v>0</v>
      </c>
      <c r="K59" s="997">
        <f>'POA-4'!N32</f>
        <v>0</v>
      </c>
      <c r="L59" s="997">
        <f>'POA-4'!O32</f>
        <v>0</v>
      </c>
      <c r="M59" s="997">
        <f>'POA-4'!P32</f>
        <v>0</v>
      </c>
      <c r="N59" s="997">
        <f>'POA-4'!Q32</f>
        <v>0</v>
      </c>
      <c r="O59" s="997">
        <f>'POA-4'!R32</f>
        <v>0</v>
      </c>
      <c r="P59" s="997">
        <f>'POA-4'!S32</f>
        <v>0</v>
      </c>
      <c r="Q59" s="997">
        <f>'POA-4'!T32</f>
        <v>0</v>
      </c>
      <c r="R59" s="998">
        <f t="shared" si="7"/>
        <v>0</v>
      </c>
      <c r="S59" s="999"/>
    </row>
    <row r="60" spans="2:19" ht="12.75" customHeight="1" x14ac:dyDescent="0.2">
      <c r="B60" s="2791"/>
      <c r="C60" s="2817"/>
      <c r="D60" s="2820"/>
      <c r="E60" s="1000" t="s">
        <v>362</v>
      </c>
      <c r="F60" s="1003">
        <f>+'EJEC-3I'!F60</f>
        <v>0</v>
      </c>
      <c r="G60" s="1003">
        <f>+'EJEC-3I'!G60</f>
        <v>0</v>
      </c>
      <c r="H60" s="1003">
        <f>+'EJEC-3I'!H60</f>
        <v>0</v>
      </c>
      <c r="I60" s="1001">
        <f>+'EJEC-3I'!I60</f>
        <v>0</v>
      </c>
      <c r="J60" s="1001">
        <f>+'EJEC-3I'!J60</f>
        <v>0</v>
      </c>
      <c r="K60" s="1001">
        <f>+'EJEC-3I'!K60</f>
        <v>0</v>
      </c>
      <c r="L60" s="1001">
        <f>+'EJEC-3I'!L60</f>
        <v>0</v>
      </c>
      <c r="M60" s="1001">
        <f>+'EJEC-3I'!M60</f>
        <v>0</v>
      </c>
      <c r="N60" s="1001">
        <f>+'EJEC-3I'!N60</f>
        <v>0</v>
      </c>
      <c r="O60" s="1001">
        <f>+'EJEC-3I'!O60</f>
        <v>0</v>
      </c>
      <c r="P60" s="1001">
        <f>+'EJEC-3I'!P60</f>
        <v>0</v>
      </c>
      <c r="Q60" s="1001">
        <f>+'EJEC-3I'!Q60</f>
        <v>0</v>
      </c>
      <c r="R60" s="1002">
        <f t="shared" si="7"/>
        <v>0</v>
      </c>
      <c r="S60" s="297">
        <f t="shared" ref="S60" si="28">+IF(ISERROR(R60/D59),0%,R60/D59)</f>
        <v>0</v>
      </c>
    </row>
    <row r="61" spans="2:19" ht="12.75" customHeight="1" x14ac:dyDescent="0.2">
      <c r="B61" s="2791"/>
      <c r="C61" s="2818"/>
      <c r="D61" s="2821"/>
      <c r="E61" s="1000" t="s">
        <v>1161</v>
      </c>
      <c r="F61" s="1003">
        <f>+'EJEC-3I'!F61</f>
        <v>0</v>
      </c>
      <c r="G61" s="1003">
        <f>+'EJEC-3I'!G61</f>
        <v>0</v>
      </c>
      <c r="H61" s="1003">
        <f>+'EJEC-3I'!H61</f>
        <v>0</v>
      </c>
      <c r="I61" s="1001"/>
      <c r="J61" s="1001"/>
      <c r="K61" s="1001"/>
      <c r="L61" s="1001"/>
      <c r="M61" s="1001"/>
      <c r="N61" s="1001"/>
      <c r="O61" s="1001"/>
      <c r="P61" s="1001"/>
      <c r="Q61" s="1001"/>
      <c r="R61" s="1002">
        <f t="shared" si="7"/>
        <v>0</v>
      </c>
      <c r="S61" s="297">
        <f t="shared" ref="S61" si="29">+IF(ISERROR(R61/D59),0%,R61/D59)</f>
        <v>0</v>
      </c>
    </row>
    <row r="62" spans="2:19" ht="12.75" customHeight="1" x14ac:dyDescent="0.2">
      <c r="B62" s="2791"/>
      <c r="C62" s="2816">
        <f>'POA-1'!I46</f>
        <v>0</v>
      </c>
      <c r="D62" s="2819" t="e">
        <f>'POA-1'!M46</f>
        <v>#REF!</v>
      </c>
      <c r="E62" s="996" t="s">
        <v>361</v>
      </c>
      <c r="F62" s="997">
        <f>'POA-4'!I33</f>
        <v>0</v>
      </c>
      <c r="G62" s="997">
        <f>'POA-4'!J33</f>
        <v>0</v>
      </c>
      <c r="H62" s="997">
        <f>'POA-4'!K33</f>
        <v>0</v>
      </c>
      <c r="I62" s="997">
        <f>'POA-4'!L33</f>
        <v>0</v>
      </c>
      <c r="J62" s="997">
        <f>'POA-4'!M33</f>
        <v>0</v>
      </c>
      <c r="K62" s="997">
        <f>'POA-4'!N33</f>
        <v>0</v>
      </c>
      <c r="L62" s="997">
        <f>'POA-4'!O33</f>
        <v>0</v>
      </c>
      <c r="M62" s="997">
        <f>'POA-4'!P33</f>
        <v>0</v>
      </c>
      <c r="N62" s="997">
        <f>'POA-4'!Q33</f>
        <v>0</v>
      </c>
      <c r="O62" s="997">
        <f>'POA-4'!R33</f>
        <v>0</v>
      </c>
      <c r="P62" s="997">
        <f>'POA-4'!S33</f>
        <v>0</v>
      </c>
      <c r="Q62" s="997">
        <f>'POA-4'!T33</f>
        <v>0</v>
      </c>
      <c r="R62" s="998">
        <f t="shared" si="7"/>
        <v>0</v>
      </c>
      <c r="S62" s="999"/>
    </row>
    <row r="63" spans="2:19" ht="12.75" customHeight="1" x14ac:dyDescent="0.2">
      <c r="B63" s="2791"/>
      <c r="C63" s="2817"/>
      <c r="D63" s="2820"/>
      <c r="E63" s="1000" t="s">
        <v>362</v>
      </c>
      <c r="F63" s="1003">
        <f>+'EJEC-3I'!F63</f>
        <v>0</v>
      </c>
      <c r="G63" s="1003">
        <f>+'EJEC-3I'!G63</f>
        <v>0</v>
      </c>
      <c r="H63" s="1003">
        <f>+'EJEC-3I'!H63</f>
        <v>0</v>
      </c>
      <c r="I63" s="1003">
        <f>+'EJEC-3I'!I63</f>
        <v>0</v>
      </c>
      <c r="J63" s="1003">
        <f>+'EJEC-3I'!J63</f>
        <v>0</v>
      </c>
      <c r="K63" s="1003">
        <f>+'EJEC-3I'!K63</f>
        <v>0</v>
      </c>
      <c r="L63" s="1003">
        <f>+'EJEC-3I'!L63</f>
        <v>0</v>
      </c>
      <c r="M63" s="1003">
        <f>+'EJEC-3I'!M63</f>
        <v>0</v>
      </c>
      <c r="N63" s="1003">
        <f>+'EJEC-3I'!N63</f>
        <v>0</v>
      </c>
      <c r="O63" s="1003">
        <f>+'EJEC-3I'!O63</f>
        <v>0</v>
      </c>
      <c r="P63" s="1003">
        <f>+'EJEC-3I'!P63</f>
        <v>0</v>
      </c>
      <c r="Q63" s="1003">
        <f>+'EJEC-3I'!Q63</f>
        <v>0</v>
      </c>
      <c r="R63" s="1002">
        <f t="shared" si="7"/>
        <v>0</v>
      </c>
      <c r="S63" s="297">
        <f t="shared" ref="S63" si="30">+IF(ISERROR(R63/D62),0%,R63/D62)</f>
        <v>0</v>
      </c>
    </row>
    <row r="64" spans="2:19" ht="12.75" customHeight="1" x14ac:dyDescent="0.2">
      <c r="B64" s="2815"/>
      <c r="C64" s="2818"/>
      <c r="D64" s="2821"/>
      <c r="E64" s="1000" t="s">
        <v>1161</v>
      </c>
      <c r="F64" s="1003">
        <f>+'EJEC-3I'!F64</f>
        <v>0</v>
      </c>
      <c r="G64" s="1003">
        <f>+'EJEC-3I'!G64</f>
        <v>0</v>
      </c>
      <c r="H64" s="1003">
        <f>+'EJEC-3I'!H64</f>
        <v>0</v>
      </c>
      <c r="I64" s="1001"/>
      <c r="J64" s="1001"/>
      <c r="K64" s="1001"/>
      <c r="L64" s="1001"/>
      <c r="M64" s="1001"/>
      <c r="N64" s="1001"/>
      <c r="O64" s="1001"/>
      <c r="P64" s="1001"/>
      <c r="Q64" s="1001"/>
      <c r="R64" s="1002">
        <f t="shared" si="7"/>
        <v>0</v>
      </c>
      <c r="S64" s="297">
        <f t="shared" ref="S64" si="31">+IF(ISERROR(R64/D62),0%,R64/D62)</f>
        <v>0</v>
      </c>
    </row>
    <row r="65" spans="2:19" ht="12.75" customHeight="1" x14ac:dyDescent="0.2">
      <c r="B65" s="2814" t="str">
        <f>Proyecto!C54</f>
        <v>Cercas o Barreras Vivas (CV - BV)</v>
      </c>
      <c r="C65" s="2816">
        <f>'POA-1'!I47</f>
        <v>0</v>
      </c>
      <c r="D65" s="2819" t="e">
        <f>'POA-1'!M47</f>
        <v>#REF!</v>
      </c>
      <c r="E65" s="996" t="s">
        <v>361</v>
      </c>
      <c r="F65" s="997">
        <f>'POA-4'!I34</f>
        <v>0</v>
      </c>
      <c r="G65" s="997">
        <f>'POA-4'!J34</f>
        <v>0</v>
      </c>
      <c r="H65" s="997">
        <f>'POA-4'!K34</f>
        <v>0</v>
      </c>
      <c r="I65" s="997">
        <f>'POA-4'!L34</f>
        <v>0</v>
      </c>
      <c r="J65" s="997">
        <f>'POA-4'!M34</f>
        <v>0</v>
      </c>
      <c r="K65" s="997">
        <f>'POA-4'!N34</f>
        <v>0</v>
      </c>
      <c r="L65" s="997">
        <f>'POA-4'!O34</f>
        <v>0</v>
      </c>
      <c r="M65" s="997">
        <f>'POA-4'!P34</f>
        <v>0</v>
      </c>
      <c r="N65" s="997">
        <f>'POA-4'!Q34</f>
        <v>0</v>
      </c>
      <c r="O65" s="997">
        <f>'POA-4'!R34</f>
        <v>0</v>
      </c>
      <c r="P65" s="997">
        <f>'POA-4'!S34</f>
        <v>0</v>
      </c>
      <c r="Q65" s="997">
        <f>'POA-4'!T34</f>
        <v>0</v>
      </c>
      <c r="R65" s="998">
        <f t="shared" si="7"/>
        <v>0</v>
      </c>
      <c r="S65" s="999"/>
    </row>
    <row r="66" spans="2:19" ht="12.75" customHeight="1" x14ac:dyDescent="0.2">
      <c r="B66" s="2791"/>
      <c r="C66" s="2817"/>
      <c r="D66" s="2820"/>
      <c r="E66" s="1000" t="s">
        <v>362</v>
      </c>
      <c r="F66" s="1003">
        <f>+'EJEC-3I'!F66</f>
        <v>0</v>
      </c>
      <c r="G66" s="1003">
        <f>+'EJEC-3I'!G66</f>
        <v>0</v>
      </c>
      <c r="H66" s="1003">
        <f>+'EJEC-3I'!H66</f>
        <v>0</v>
      </c>
      <c r="I66" s="1003">
        <f>+'EJEC-3I'!I66</f>
        <v>0</v>
      </c>
      <c r="J66" s="1003">
        <f>+'EJEC-3I'!J66</f>
        <v>0</v>
      </c>
      <c r="K66" s="1003">
        <f>+'EJEC-3I'!K66</f>
        <v>0</v>
      </c>
      <c r="L66" s="1003">
        <f>+'EJEC-3I'!L66</f>
        <v>0</v>
      </c>
      <c r="M66" s="1003">
        <f>+'EJEC-3I'!M66</f>
        <v>0</v>
      </c>
      <c r="N66" s="1003">
        <f>+'EJEC-3I'!N66</f>
        <v>0</v>
      </c>
      <c r="O66" s="1003">
        <f>+'EJEC-3I'!O66</f>
        <v>0</v>
      </c>
      <c r="P66" s="1003">
        <f>+'EJEC-3I'!P66</f>
        <v>0</v>
      </c>
      <c r="Q66" s="1003">
        <f>+'EJEC-3I'!Q66</f>
        <v>0</v>
      </c>
      <c r="R66" s="1002">
        <f t="shared" si="7"/>
        <v>0</v>
      </c>
      <c r="S66" s="297">
        <f t="shared" ref="S66" si="32">+IF(ISERROR(R66/D65),0%,R66/D65)</f>
        <v>0</v>
      </c>
    </row>
    <row r="67" spans="2:19" ht="12.75" customHeight="1" x14ac:dyDescent="0.2">
      <c r="B67" s="2791"/>
      <c r="C67" s="2818"/>
      <c r="D67" s="2821"/>
      <c r="E67" s="1000" t="s">
        <v>1161</v>
      </c>
      <c r="F67" s="1003">
        <f>+'EJEC-3I'!F67</f>
        <v>0</v>
      </c>
      <c r="G67" s="1003">
        <f>+'EJEC-3I'!G67</f>
        <v>0</v>
      </c>
      <c r="H67" s="1003">
        <f>+'EJEC-3I'!H67</f>
        <v>0</v>
      </c>
      <c r="I67" s="1001"/>
      <c r="J67" s="1001"/>
      <c r="K67" s="1001"/>
      <c r="L67" s="1001"/>
      <c r="M67" s="1001"/>
      <c r="N67" s="1001"/>
      <c r="O67" s="1001"/>
      <c r="P67" s="1001"/>
      <c r="Q67" s="1001"/>
      <c r="R67" s="1002">
        <f t="shared" si="7"/>
        <v>0</v>
      </c>
      <c r="S67" s="297">
        <f t="shared" ref="S67" si="33">+IF(ISERROR(R67/D65),0%,R67/D65)</f>
        <v>0</v>
      </c>
    </row>
    <row r="68" spans="2:19" ht="12.75" customHeight="1" x14ac:dyDescent="0.2">
      <c r="B68" s="2791"/>
      <c r="C68" s="2816">
        <f>'POA-1'!I48</f>
        <v>0</v>
      </c>
      <c r="D68" s="2819" t="e">
        <f>'POA-1'!M48</f>
        <v>#REF!</v>
      </c>
      <c r="E68" s="996" t="s">
        <v>361</v>
      </c>
      <c r="F68" s="997">
        <f>'POA-4'!I35</f>
        <v>0</v>
      </c>
      <c r="G68" s="997">
        <f>'POA-4'!J35</f>
        <v>0</v>
      </c>
      <c r="H68" s="997">
        <f>'POA-4'!K35</f>
        <v>0</v>
      </c>
      <c r="I68" s="997">
        <f>'POA-4'!L35</f>
        <v>0</v>
      </c>
      <c r="J68" s="997">
        <f>'POA-4'!M35</f>
        <v>0</v>
      </c>
      <c r="K68" s="997">
        <f>'POA-4'!N35</f>
        <v>0</v>
      </c>
      <c r="L68" s="997">
        <f>'POA-4'!O35</f>
        <v>0</v>
      </c>
      <c r="M68" s="997">
        <f>'POA-4'!P35</f>
        <v>0</v>
      </c>
      <c r="N68" s="997">
        <f>'POA-4'!Q35</f>
        <v>0</v>
      </c>
      <c r="O68" s="997">
        <f>'POA-4'!R35</f>
        <v>0</v>
      </c>
      <c r="P68" s="997">
        <f>'POA-4'!S35</f>
        <v>0</v>
      </c>
      <c r="Q68" s="997">
        <f>'POA-4'!T35</f>
        <v>0</v>
      </c>
      <c r="R68" s="998">
        <f t="shared" si="7"/>
        <v>0</v>
      </c>
      <c r="S68" s="999"/>
    </row>
    <row r="69" spans="2:19" ht="12.75" customHeight="1" x14ac:dyDescent="0.2">
      <c r="B69" s="2791"/>
      <c r="C69" s="2817"/>
      <c r="D69" s="2820"/>
      <c r="E69" s="1000" t="s">
        <v>362</v>
      </c>
      <c r="F69" s="1003">
        <f>+'EJEC-3I'!F69</f>
        <v>0</v>
      </c>
      <c r="G69" s="1003">
        <f>+'EJEC-3I'!G69</f>
        <v>0</v>
      </c>
      <c r="H69" s="1003">
        <f>+'EJEC-3I'!H69</f>
        <v>0</v>
      </c>
      <c r="I69" s="1003">
        <f>+'EJEC-3I'!I69</f>
        <v>0</v>
      </c>
      <c r="J69" s="1003">
        <f>+'EJEC-3I'!J69</f>
        <v>0</v>
      </c>
      <c r="K69" s="1003">
        <f>+'EJEC-3I'!K69</f>
        <v>0</v>
      </c>
      <c r="L69" s="1003">
        <f>+'EJEC-3I'!L69</f>
        <v>0</v>
      </c>
      <c r="M69" s="1003">
        <f>+'EJEC-3I'!M69</f>
        <v>0</v>
      </c>
      <c r="N69" s="1003">
        <f>+'EJEC-3I'!N69</f>
        <v>0</v>
      </c>
      <c r="O69" s="1003">
        <f>+'EJEC-3I'!O69</f>
        <v>0</v>
      </c>
      <c r="P69" s="1003">
        <f>+'EJEC-3I'!P69</f>
        <v>0</v>
      </c>
      <c r="Q69" s="1003">
        <f>+'EJEC-3I'!Q69</f>
        <v>0</v>
      </c>
      <c r="R69" s="1002">
        <f t="shared" si="7"/>
        <v>0</v>
      </c>
      <c r="S69" s="297">
        <f t="shared" ref="S69" si="34">+IF(ISERROR(R69/D68),0%,R69/D68)</f>
        <v>0</v>
      </c>
    </row>
    <row r="70" spans="2:19" ht="12.75" customHeight="1" x14ac:dyDescent="0.2">
      <c r="B70" s="2791"/>
      <c r="C70" s="2818"/>
      <c r="D70" s="2821"/>
      <c r="E70" s="1000" t="s">
        <v>1161</v>
      </c>
      <c r="F70" s="1003">
        <f>+'EJEC-3I'!F70</f>
        <v>0</v>
      </c>
      <c r="G70" s="1003">
        <f>+'EJEC-3I'!G70</f>
        <v>0</v>
      </c>
      <c r="H70" s="1003">
        <f>+'EJEC-3I'!H70</f>
        <v>0</v>
      </c>
      <c r="I70" s="1001"/>
      <c r="J70" s="1001"/>
      <c r="K70" s="1001"/>
      <c r="L70" s="1001"/>
      <c r="M70" s="1001"/>
      <c r="N70" s="1001"/>
      <c r="O70" s="1001"/>
      <c r="P70" s="1001"/>
      <c r="Q70" s="1001"/>
      <c r="R70" s="1002">
        <f t="shared" si="7"/>
        <v>0</v>
      </c>
      <c r="S70" s="297">
        <f t="shared" ref="S70" si="35">+IF(ISERROR(R70/D68),0%,R70/D68)</f>
        <v>0</v>
      </c>
    </row>
    <row r="71" spans="2:19" ht="12.75" customHeight="1" x14ac:dyDescent="0.2">
      <c r="B71" s="2791"/>
      <c r="C71" s="2816">
        <f>'POA-1'!I49</f>
        <v>0</v>
      </c>
      <c r="D71" s="2819" t="e">
        <f>'POA-1'!M49</f>
        <v>#REF!</v>
      </c>
      <c r="E71" s="996" t="s">
        <v>361</v>
      </c>
      <c r="F71" s="997">
        <f>'POA-4'!I36</f>
        <v>0</v>
      </c>
      <c r="G71" s="997">
        <f>'POA-4'!J36</f>
        <v>0</v>
      </c>
      <c r="H71" s="997">
        <f>'POA-4'!K36</f>
        <v>0</v>
      </c>
      <c r="I71" s="997">
        <f>'POA-4'!L36</f>
        <v>0</v>
      </c>
      <c r="J71" s="997">
        <f>'POA-4'!M36</f>
        <v>0</v>
      </c>
      <c r="K71" s="997">
        <f>'POA-4'!N36</f>
        <v>0</v>
      </c>
      <c r="L71" s="997">
        <f>'POA-4'!O36</f>
        <v>0</v>
      </c>
      <c r="M71" s="997">
        <f>'POA-4'!P36</f>
        <v>0</v>
      </c>
      <c r="N71" s="997">
        <f>'POA-4'!Q36</f>
        <v>0</v>
      </c>
      <c r="O71" s="997">
        <f>'POA-4'!R36</f>
        <v>0</v>
      </c>
      <c r="P71" s="997">
        <f>'POA-4'!S36</f>
        <v>0</v>
      </c>
      <c r="Q71" s="997">
        <f>'POA-4'!T36</f>
        <v>0</v>
      </c>
      <c r="R71" s="998">
        <f t="shared" si="7"/>
        <v>0</v>
      </c>
      <c r="S71" s="999"/>
    </row>
    <row r="72" spans="2:19" ht="12.75" customHeight="1" x14ac:dyDescent="0.2">
      <c r="B72" s="2791"/>
      <c r="C72" s="2817"/>
      <c r="D72" s="2820"/>
      <c r="E72" s="1000" t="s">
        <v>362</v>
      </c>
      <c r="F72" s="1003">
        <f>+'EJEC-3I'!F72</f>
        <v>0</v>
      </c>
      <c r="G72" s="1003">
        <f>+'EJEC-3I'!G72</f>
        <v>0</v>
      </c>
      <c r="H72" s="1003">
        <f>+'EJEC-3I'!H72</f>
        <v>0</v>
      </c>
      <c r="I72" s="1003">
        <f>+'EJEC-3I'!I72</f>
        <v>0</v>
      </c>
      <c r="J72" s="1003">
        <f>+'EJEC-3I'!J72</f>
        <v>0</v>
      </c>
      <c r="K72" s="1003">
        <f>+'EJEC-3I'!K72</f>
        <v>0</v>
      </c>
      <c r="L72" s="1003">
        <f>+'EJEC-3I'!L72</f>
        <v>0</v>
      </c>
      <c r="M72" s="1003">
        <f>+'EJEC-3I'!M72</f>
        <v>0</v>
      </c>
      <c r="N72" s="1003">
        <f>+'EJEC-3I'!N72</f>
        <v>0</v>
      </c>
      <c r="O72" s="1003">
        <f>+'EJEC-3I'!O72</f>
        <v>0</v>
      </c>
      <c r="P72" s="1003">
        <f>+'EJEC-3I'!P72</f>
        <v>0</v>
      </c>
      <c r="Q72" s="1003">
        <f>+'EJEC-3I'!Q72</f>
        <v>0</v>
      </c>
      <c r="R72" s="1002">
        <f t="shared" si="7"/>
        <v>0</v>
      </c>
      <c r="S72" s="297">
        <f t="shared" ref="S72" si="36">+IF(ISERROR(R72/D71),0%,R72/D71)</f>
        <v>0</v>
      </c>
    </row>
    <row r="73" spans="2:19" ht="12.75" customHeight="1" x14ac:dyDescent="0.2">
      <c r="B73" s="2815"/>
      <c r="C73" s="2818"/>
      <c r="D73" s="2821"/>
      <c r="E73" s="1000" t="s">
        <v>1161</v>
      </c>
      <c r="F73" s="1003">
        <f>+'EJEC-3I'!F73</f>
        <v>0</v>
      </c>
      <c r="G73" s="1003">
        <f>+'EJEC-3I'!G73</f>
        <v>0</v>
      </c>
      <c r="H73" s="1003">
        <f>+'EJEC-3I'!H73</f>
        <v>0</v>
      </c>
      <c r="I73" s="1001"/>
      <c r="J73" s="1001"/>
      <c r="K73" s="1001"/>
      <c r="L73" s="1001"/>
      <c r="M73" s="1001"/>
      <c r="N73" s="1001"/>
      <c r="O73" s="1001"/>
      <c r="P73" s="1001"/>
      <c r="Q73" s="1001"/>
      <c r="R73" s="1002">
        <f t="shared" si="7"/>
        <v>0</v>
      </c>
      <c r="S73" s="297">
        <f t="shared" ref="S73" si="37">+IF(ISERROR(R73/D71),0%,R73/D71)</f>
        <v>0</v>
      </c>
    </row>
    <row r="74" spans="2:19" ht="12.75" customHeight="1" x14ac:dyDescent="0.2">
      <c r="B74" s="2814">
        <f>Proyecto!C55</f>
        <v>0</v>
      </c>
      <c r="C74" s="2816">
        <f>'POA-1'!I50</f>
        <v>0</v>
      </c>
      <c r="D74" s="2822" t="e">
        <f>'POA-1'!M50</f>
        <v>#REF!</v>
      </c>
      <c r="E74" s="996" t="s">
        <v>361</v>
      </c>
      <c r="F74" s="997">
        <f>'POA-4'!I37</f>
        <v>0</v>
      </c>
      <c r="G74" s="997">
        <f>'POA-4'!J37</f>
        <v>0</v>
      </c>
      <c r="H74" s="997">
        <f>'POA-4'!K37</f>
        <v>0</v>
      </c>
      <c r="I74" s="997">
        <f>'POA-4'!L37</f>
        <v>0</v>
      </c>
      <c r="J74" s="997">
        <f>'POA-4'!M37</f>
        <v>0</v>
      </c>
      <c r="K74" s="997">
        <f>'POA-4'!N37</f>
        <v>0</v>
      </c>
      <c r="L74" s="997">
        <f>'POA-4'!O37</f>
        <v>0</v>
      </c>
      <c r="M74" s="997">
        <f>'POA-4'!P37</f>
        <v>0</v>
      </c>
      <c r="N74" s="997">
        <f>'POA-4'!Q37</f>
        <v>0</v>
      </c>
      <c r="O74" s="997">
        <f>'POA-4'!R37</f>
        <v>0</v>
      </c>
      <c r="P74" s="997">
        <f>'POA-4'!S37</f>
        <v>0</v>
      </c>
      <c r="Q74" s="997">
        <f>'POA-4'!T37</f>
        <v>0</v>
      </c>
      <c r="R74" s="998">
        <f t="shared" si="7"/>
        <v>0</v>
      </c>
      <c r="S74" s="999"/>
    </row>
    <row r="75" spans="2:19" ht="12.75" customHeight="1" x14ac:dyDescent="0.2">
      <c r="B75" s="2791"/>
      <c r="C75" s="2817"/>
      <c r="D75" s="2823"/>
      <c r="E75" s="1000" t="s">
        <v>362</v>
      </c>
      <c r="F75" s="1003">
        <f>+'EJEC-3I'!F75</f>
        <v>0</v>
      </c>
      <c r="G75" s="1003">
        <f>+'EJEC-3I'!G75</f>
        <v>0</v>
      </c>
      <c r="H75" s="1003">
        <f>+'EJEC-3I'!H75</f>
        <v>0</v>
      </c>
      <c r="I75" s="1003">
        <f>+'EJEC-3I'!I75</f>
        <v>0</v>
      </c>
      <c r="J75" s="1003">
        <f>+'EJEC-3I'!J75</f>
        <v>0</v>
      </c>
      <c r="K75" s="1003">
        <f>+'EJEC-3I'!K75</f>
        <v>0</v>
      </c>
      <c r="L75" s="1003">
        <f>+'EJEC-3I'!L75</f>
        <v>0</v>
      </c>
      <c r="M75" s="1003">
        <f>+'EJEC-3I'!M75</f>
        <v>0</v>
      </c>
      <c r="N75" s="1003">
        <f>+'EJEC-3I'!N75</f>
        <v>0</v>
      </c>
      <c r="O75" s="1003">
        <f>+'EJEC-3I'!O75</f>
        <v>0</v>
      </c>
      <c r="P75" s="1003">
        <f>+'EJEC-3I'!P75</f>
        <v>0</v>
      </c>
      <c r="Q75" s="1003">
        <f>+'EJEC-3I'!Q75</f>
        <v>0</v>
      </c>
      <c r="R75" s="1002">
        <f t="shared" si="7"/>
        <v>0</v>
      </c>
      <c r="S75" s="297">
        <f t="shared" ref="S75" si="38">+IF(ISERROR(R75/D74),0%,R75/D74)</f>
        <v>0</v>
      </c>
    </row>
    <row r="76" spans="2:19" ht="12.75" customHeight="1" x14ac:dyDescent="0.2">
      <c r="B76" s="2791"/>
      <c r="C76" s="2818"/>
      <c r="D76" s="2824"/>
      <c r="E76" s="1000" t="s">
        <v>1161</v>
      </c>
      <c r="F76" s="1003">
        <f>+'EJEC-3I'!F76</f>
        <v>0</v>
      </c>
      <c r="G76" s="1003">
        <f>+'EJEC-3I'!G76</f>
        <v>0</v>
      </c>
      <c r="H76" s="1003">
        <f>+'EJEC-3I'!H76</f>
        <v>0</v>
      </c>
      <c r="I76" s="1001"/>
      <c r="J76" s="1001"/>
      <c r="K76" s="1001"/>
      <c r="L76" s="1001"/>
      <c r="M76" s="1001"/>
      <c r="N76" s="1001"/>
      <c r="O76" s="1001"/>
      <c r="P76" s="1001"/>
      <c r="Q76" s="1001"/>
      <c r="R76" s="1002">
        <f t="shared" si="7"/>
        <v>0</v>
      </c>
      <c r="S76" s="297">
        <f t="shared" ref="S76" si="39">+IF(ISERROR(R76/D74),0%,R76/D74)</f>
        <v>0</v>
      </c>
    </row>
    <row r="77" spans="2:19" ht="12.75" customHeight="1" x14ac:dyDescent="0.2">
      <c r="B77" s="2791"/>
      <c r="C77" s="2816">
        <f>'POA-1'!I51</f>
        <v>0</v>
      </c>
      <c r="D77" s="2822" t="e">
        <f>'POA-1'!M51</f>
        <v>#REF!</v>
      </c>
      <c r="E77" s="996" t="s">
        <v>361</v>
      </c>
      <c r="F77" s="997">
        <f>'POA-4'!I38</f>
        <v>0</v>
      </c>
      <c r="G77" s="997">
        <f>'POA-4'!J38</f>
        <v>0</v>
      </c>
      <c r="H77" s="997">
        <f>'POA-4'!K38</f>
        <v>0</v>
      </c>
      <c r="I77" s="997">
        <f>'POA-4'!L38</f>
        <v>0</v>
      </c>
      <c r="J77" s="997">
        <f>'POA-4'!M38</f>
        <v>0</v>
      </c>
      <c r="K77" s="997">
        <f>'POA-4'!N38</f>
        <v>0</v>
      </c>
      <c r="L77" s="997">
        <f>'POA-4'!O38</f>
        <v>0</v>
      </c>
      <c r="M77" s="997">
        <f>'POA-4'!P38</f>
        <v>0</v>
      </c>
      <c r="N77" s="997">
        <f>'POA-4'!Q38</f>
        <v>0</v>
      </c>
      <c r="O77" s="997">
        <f>'POA-4'!R38</f>
        <v>0</v>
      </c>
      <c r="P77" s="997">
        <f>'POA-4'!S38</f>
        <v>0</v>
      </c>
      <c r="Q77" s="997">
        <f>'POA-4'!T38</f>
        <v>0</v>
      </c>
      <c r="R77" s="998">
        <f t="shared" si="7"/>
        <v>0</v>
      </c>
      <c r="S77" s="999"/>
    </row>
    <row r="78" spans="2:19" ht="12.75" customHeight="1" x14ac:dyDescent="0.2">
      <c r="B78" s="2791"/>
      <c r="C78" s="2817"/>
      <c r="D78" s="2823"/>
      <c r="E78" s="1000" t="s">
        <v>362</v>
      </c>
      <c r="F78" s="1003">
        <f>+'EJEC-3I'!F78</f>
        <v>0</v>
      </c>
      <c r="G78" s="1003">
        <f>+'EJEC-3I'!G78</f>
        <v>0</v>
      </c>
      <c r="H78" s="1003">
        <f>+'EJEC-3I'!H78</f>
        <v>0</v>
      </c>
      <c r="I78" s="1003">
        <f>+'EJEC-3I'!I78</f>
        <v>0</v>
      </c>
      <c r="J78" s="1003">
        <f>+'EJEC-3I'!J78</f>
        <v>0</v>
      </c>
      <c r="K78" s="1003">
        <f>+'EJEC-3I'!K78</f>
        <v>0</v>
      </c>
      <c r="L78" s="1003">
        <f>+'EJEC-3I'!L78</f>
        <v>0</v>
      </c>
      <c r="M78" s="1003">
        <f>+'EJEC-3I'!M78</f>
        <v>0</v>
      </c>
      <c r="N78" s="1003">
        <f>+'EJEC-3I'!N78</f>
        <v>0</v>
      </c>
      <c r="O78" s="1003">
        <f>+'EJEC-3I'!O78</f>
        <v>0</v>
      </c>
      <c r="P78" s="1003">
        <f>+'EJEC-3I'!P78</f>
        <v>0</v>
      </c>
      <c r="Q78" s="1003">
        <f>+'EJEC-3I'!Q78</f>
        <v>0</v>
      </c>
      <c r="R78" s="1002">
        <f t="shared" si="7"/>
        <v>0</v>
      </c>
      <c r="S78" s="297">
        <f t="shared" ref="S78" si="40">+IF(ISERROR(R78/D77),0%,R78/D77)</f>
        <v>0</v>
      </c>
    </row>
    <row r="79" spans="2:19" ht="12.75" customHeight="1" x14ac:dyDescent="0.2">
      <c r="B79" s="2791"/>
      <c r="C79" s="2818"/>
      <c r="D79" s="2824"/>
      <c r="E79" s="1000" t="s">
        <v>1161</v>
      </c>
      <c r="F79" s="1003">
        <f>+'EJEC-3I'!F79</f>
        <v>0</v>
      </c>
      <c r="G79" s="1003">
        <f>+'EJEC-3I'!G79</f>
        <v>0</v>
      </c>
      <c r="H79" s="1003">
        <f>+'EJEC-3I'!H79</f>
        <v>0</v>
      </c>
      <c r="I79" s="1001"/>
      <c r="J79" s="1001"/>
      <c r="K79" s="1001"/>
      <c r="L79" s="1001"/>
      <c r="M79" s="1001"/>
      <c r="N79" s="1001"/>
      <c r="O79" s="1001"/>
      <c r="P79" s="1001"/>
      <c r="Q79" s="1001"/>
      <c r="R79" s="1002">
        <f t="shared" si="7"/>
        <v>0</v>
      </c>
      <c r="S79" s="297">
        <f t="shared" ref="S79" si="41">+IF(ISERROR(R79/D77),0%,R79/D77)</f>
        <v>0</v>
      </c>
    </row>
    <row r="80" spans="2:19" ht="12.75" customHeight="1" x14ac:dyDescent="0.2">
      <c r="B80" s="2791"/>
      <c r="C80" s="2816">
        <f>'POA-1'!I52</f>
        <v>0</v>
      </c>
      <c r="D80" s="2822">
        <f>'POA-1'!M52</f>
        <v>0</v>
      </c>
      <c r="E80" s="996" t="s">
        <v>361</v>
      </c>
      <c r="F80" s="997">
        <f>'POA-4'!I39</f>
        <v>0</v>
      </c>
      <c r="G80" s="997">
        <f>'POA-4'!J39</f>
        <v>0</v>
      </c>
      <c r="H80" s="997">
        <f>'POA-4'!K39</f>
        <v>0</v>
      </c>
      <c r="I80" s="997">
        <f>'POA-4'!L39</f>
        <v>0</v>
      </c>
      <c r="J80" s="997">
        <f>'POA-4'!M39</f>
        <v>0</v>
      </c>
      <c r="K80" s="997">
        <f>'POA-4'!N39</f>
        <v>0</v>
      </c>
      <c r="L80" s="997">
        <f>'POA-4'!O39</f>
        <v>0</v>
      </c>
      <c r="M80" s="997">
        <f>'POA-4'!P39</f>
        <v>0</v>
      </c>
      <c r="N80" s="997">
        <f>'POA-4'!Q39</f>
        <v>0</v>
      </c>
      <c r="O80" s="997">
        <f>'POA-4'!R39</f>
        <v>0</v>
      </c>
      <c r="P80" s="997">
        <f>'POA-4'!S39</f>
        <v>0</v>
      </c>
      <c r="Q80" s="997">
        <f>'POA-4'!T39</f>
        <v>0</v>
      </c>
      <c r="R80" s="998">
        <f t="shared" si="7"/>
        <v>0</v>
      </c>
      <c r="S80" s="999"/>
    </row>
    <row r="81" spans="2:19" ht="12.75" customHeight="1" x14ac:dyDescent="0.2">
      <c r="B81" s="2791"/>
      <c r="C81" s="2817"/>
      <c r="D81" s="2823"/>
      <c r="E81" s="1000" t="s">
        <v>362</v>
      </c>
      <c r="F81" s="1003">
        <f>+'EJEC-3I'!F81</f>
        <v>0</v>
      </c>
      <c r="G81" s="1003">
        <f>+'EJEC-3I'!G81</f>
        <v>0</v>
      </c>
      <c r="H81" s="1003">
        <f>+'EJEC-3I'!H81</f>
        <v>0</v>
      </c>
      <c r="I81" s="1001">
        <f>+'EJEC-3I'!I81</f>
        <v>0</v>
      </c>
      <c r="J81" s="1001">
        <f>+'EJEC-3I'!J81</f>
        <v>0</v>
      </c>
      <c r="K81" s="1001">
        <f>+'EJEC-3I'!K81</f>
        <v>0</v>
      </c>
      <c r="L81" s="1001">
        <f>+'EJEC-3I'!L81</f>
        <v>0</v>
      </c>
      <c r="M81" s="1001">
        <f>+'EJEC-3I'!M81</f>
        <v>0</v>
      </c>
      <c r="N81" s="1001">
        <f>+'EJEC-3I'!N81</f>
        <v>0</v>
      </c>
      <c r="O81" s="1001">
        <f>+'EJEC-3I'!O81</f>
        <v>0</v>
      </c>
      <c r="P81" s="1001">
        <f>+'EJEC-3I'!P81</f>
        <v>0</v>
      </c>
      <c r="Q81" s="1001">
        <f>+'EJEC-3I'!Q81</f>
        <v>0</v>
      </c>
      <c r="R81" s="1002">
        <f t="shared" si="7"/>
        <v>0</v>
      </c>
      <c r="S81" s="297">
        <f t="shared" ref="S81" si="42">+IF(ISERROR(R81/D80),0%,R81/D80)</f>
        <v>0</v>
      </c>
    </row>
    <row r="82" spans="2:19" ht="12.75" customHeight="1" x14ac:dyDescent="0.2">
      <c r="B82" s="2791"/>
      <c r="C82" s="2818"/>
      <c r="D82" s="2824"/>
      <c r="E82" s="1000" t="s">
        <v>1161</v>
      </c>
      <c r="F82" s="1003">
        <f>+'EJEC-3I'!F82</f>
        <v>0</v>
      </c>
      <c r="G82" s="1003">
        <f>+'EJEC-3I'!G82</f>
        <v>0</v>
      </c>
      <c r="H82" s="1003">
        <f>+'EJEC-3I'!H82</f>
        <v>0</v>
      </c>
      <c r="I82" s="1001"/>
      <c r="J82" s="1001"/>
      <c r="K82" s="1001"/>
      <c r="L82" s="1001"/>
      <c r="M82" s="1001"/>
      <c r="N82" s="1001"/>
      <c r="O82" s="1001"/>
      <c r="P82" s="1001"/>
      <c r="Q82" s="1001"/>
      <c r="R82" s="1002">
        <f t="shared" si="7"/>
        <v>0</v>
      </c>
      <c r="S82" s="297">
        <f t="shared" ref="S82" si="43">+IF(ISERROR(R82/D80),0%,R82/D80)</f>
        <v>0</v>
      </c>
    </row>
    <row r="83" spans="2:19" ht="12.75" customHeight="1" x14ac:dyDescent="0.2">
      <c r="B83" s="2791"/>
      <c r="C83" s="2816">
        <f>'POA-1'!I53</f>
        <v>0</v>
      </c>
      <c r="D83" s="2822" t="e">
        <f>'POA-1'!M53</f>
        <v>#REF!</v>
      </c>
      <c r="E83" s="996" t="s">
        <v>361</v>
      </c>
      <c r="F83" s="997">
        <f>'POA-4'!I40</f>
        <v>0</v>
      </c>
      <c r="G83" s="997">
        <f>'POA-4'!J40</f>
        <v>0</v>
      </c>
      <c r="H83" s="997">
        <f>'POA-4'!K40</f>
        <v>0</v>
      </c>
      <c r="I83" s="997">
        <f>'POA-4'!L40</f>
        <v>0</v>
      </c>
      <c r="J83" s="997">
        <f>'POA-4'!M40</f>
        <v>0</v>
      </c>
      <c r="K83" s="997">
        <f>'POA-4'!N40</f>
        <v>0</v>
      </c>
      <c r="L83" s="997">
        <f>'POA-4'!O40</f>
        <v>0</v>
      </c>
      <c r="M83" s="997">
        <f>'POA-4'!P40</f>
        <v>0</v>
      </c>
      <c r="N83" s="997">
        <f>'POA-4'!Q40</f>
        <v>0</v>
      </c>
      <c r="O83" s="997">
        <f>'POA-4'!R40</f>
        <v>0</v>
      </c>
      <c r="P83" s="997">
        <f>'POA-4'!S40</f>
        <v>0</v>
      </c>
      <c r="Q83" s="997">
        <f>'POA-4'!T40</f>
        <v>0</v>
      </c>
      <c r="R83" s="998">
        <f t="shared" si="7"/>
        <v>0</v>
      </c>
      <c r="S83" s="999"/>
    </row>
    <row r="84" spans="2:19" ht="12.75" customHeight="1" x14ac:dyDescent="0.2">
      <c r="B84" s="2791"/>
      <c r="C84" s="2817"/>
      <c r="D84" s="2823"/>
      <c r="E84" s="1000" t="s">
        <v>362</v>
      </c>
      <c r="F84" s="1003">
        <f>+'EJEC-3I'!F84</f>
        <v>0</v>
      </c>
      <c r="G84" s="1003">
        <f>+'EJEC-3I'!G84</f>
        <v>0</v>
      </c>
      <c r="H84" s="1003">
        <f>+'EJEC-3I'!H84</f>
        <v>0</v>
      </c>
      <c r="I84" s="1003">
        <f>+'EJEC-3I'!I84</f>
        <v>0</v>
      </c>
      <c r="J84" s="1003">
        <f>+'EJEC-3I'!J84</f>
        <v>0</v>
      </c>
      <c r="K84" s="1003">
        <f>+'EJEC-3I'!K84</f>
        <v>0</v>
      </c>
      <c r="L84" s="1003">
        <f>+'EJEC-3I'!L84</f>
        <v>0</v>
      </c>
      <c r="M84" s="1003">
        <f>+'EJEC-3I'!M84</f>
        <v>0</v>
      </c>
      <c r="N84" s="1003">
        <f>+'EJEC-3I'!N84</f>
        <v>0</v>
      </c>
      <c r="O84" s="1003">
        <f>+'EJEC-3I'!O84</f>
        <v>0</v>
      </c>
      <c r="P84" s="1003">
        <f>+'EJEC-3I'!P84</f>
        <v>0</v>
      </c>
      <c r="Q84" s="1003">
        <f>+'EJEC-3I'!Q84</f>
        <v>0</v>
      </c>
      <c r="R84" s="1002">
        <f t="shared" si="7"/>
        <v>0</v>
      </c>
      <c r="S84" s="297">
        <f t="shared" ref="S84" si="44">+IF(ISERROR(R84/D83),0%,R84/D83)</f>
        <v>0</v>
      </c>
    </row>
    <row r="85" spans="2:19" ht="12.75" customHeight="1" x14ac:dyDescent="0.2">
      <c r="B85" s="2815"/>
      <c r="C85" s="2818"/>
      <c r="D85" s="2824"/>
      <c r="E85" s="1000" t="s">
        <v>1161</v>
      </c>
      <c r="F85" s="1003">
        <f>+'EJEC-3I'!F85</f>
        <v>0</v>
      </c>
      <c r="G85" s="1003">
        <f>+'EJEC-3I'!G85</f>
        <v>0</v>
      </c>
      <c r="H85" s="1003">
        <f>+'EJEC-3I'!H85</f>
        <v>0</v>
      </c>
      <c r="I85" s="1001"/>
      <c r="J85" s="1001"/>
      <c r="K85" s="1001"/>
      <c r="L85" s="1001"/>
      <c r="M85" s="1001"/>
      <c r="N85" s="1001"/>
      <c r="O85" s="1001"/>
      <c r="P85" s="1001"/>
      <c r="Q85" s="1001"/>
      <c r="R85" s="1002">
        <f t="shared" si="7"/>
        <v>0</v>
      </c>
      <c r="S85" s="297">
        <f t="shared" ref="S85" si="45">+IF(ISERROR(R85/D83),0%,R85/D83)</f>
        <v>0</v>
      </c>
    </row>
    <row r="86" spans="2:19" ht="12.75" customHeight="1" x14ac:dyDescent="0.2">
      <c r="B86" s="2814" t="str">
        <f>Proyecto!C56</f>
        <v>Aislamiento con material vegetal</v>
      </c>
      <c r="C86" s="2816">
        <f>'POA-1'!I54</f>
        <v>0</v>
      </c>
      <c r="D86" s="2822" t="e">
        <f>'POA-1'!M54</f>
        <v>#REF!</v>
      </c>
      <c r="E86" s="996" t="s">
        <v>361</v>
      </c>
      <c r="F86" s="997">
        <f>'POA-4'!I41</f>
        <v>0</v>
      </c>
      <c r="G86" s="997">
        <f>'POA-4'!J41</f>
        <v>0</v>
      </c>
      <c r="H86" s="997">
        <f>'POA-4'!K41</f>
        <v>0</v>
      </c>
      <c r="I86" s="997">
        <f>'POA-4'!L41</f>
        <v>0</v>
      </c>
      <c r="J86" s="997">
        <f>'POA-4'!M41</f>
        <v>0</v>
      </c>
      <c r="K86" s="997">
        <f>'POA-4'!N41</f>
        <v>0</v>
      </c>
      <c r="L86" s="997">
        <f>'POA-4'!O41</f>
        <v>0</v>
      </c>
      <c r="M86" s="997">
        <f>'POA-4'!P41</f>
        <v>0</v>
      </c>
      <c r="N86" s="997">
        <f>'POA-4'!Q41</f>
        <v>0</v>
      </c>
      <c r="O86" s="997">
        <f>'POA-4'!R41</f>
        <v>0</v>
      </c>
      <c r="P86" s="997">
        <f>'POA-4'!S41</f>
        <v>0</v>
      </c>
      <c r="Q86" s="997">
        <f>'POA-4'!AG41</f>
        <v>0</v>
      </c>
      <c r="R86" s="998">
        <f t="shared" si="7"/>
        <v>0</v>
      </c>
      <c r="S86" s="999"/>
    </row>
    <row r="87" spans="2:19" ht="12.75" customHeight="1" x14ac:dyDescent="0.2">
      <c r="B87" s="2791"/>
      <c r="C87" s="2817"/>
      <c r="D87" s="2823"/>
      <c r="E87" s="1000" t="s">
        <v>362</v>
      </c>
      <c r="F87" s="1003">
        <f>+'EJEC-3I'!F87</f>
        <v>0</v>
      </c>
      <c r="G87" s="1003">
        <f>+'EJEC-3I'!G87</f>
        <v>0</v>
      </c>
      <c r="H87" s="1003">
        <f>+'EJEC-3I'!H87</f>
        <v>0</v>
      </c>
      <c r="I87" s="1003">
        <f>+'EJEC-3I'!I87</f>
        <v>0</v>
      </c>
      <c r="J87" s="1003">
        <f>+'EJEC-3I'!J87</f>
        <v>0</v>
      </c>
      <c r="K87" s="1003">
        <f>+'EJEC-3I'!K87</f>
        <v>0</v>
      </c>
      <c r="L87" s="1003">
        <f>+'EJEC-3I'!L87</f>
        <v>0</v>
      </c>
      <c r="M87" s="1003">
        <f>+'EJEC-3I'!M87</f>
        <v>0</v>
      </c>
      <c r="N87" s="1003">
        <f>+'EJEC-3I'!N87</f>
        <v>0</v>
      </c>
      <c r="O87" s="1003">
        <f>+'EJEC-3I'!O87</f>
        <v>0</v>
      </c>
      <c r="P87" s="1003">
        <f>+'EJEC-3I'!P87</f>
        <v>0</v>
      </c>
      <c r="Q87" s="1003">
        <f>+'EJEC-3I'!Q87</f>
        <v>0</v>
      </c>
      <c r="R87" s="1002">
        <f t="shared" si="7"/>
        <v>0</v>
      </c>
      <c r="S87" s="297">
        <f t="shared" ref="S87" si="46">+IF(ISERROR(R87/D86),0%,R87/D86)</f>
        <v>0</v>
      </c>
    </row>
    <row r="88" spans="2:19" ht="12.75" customHeight="1" x14ac:dyDescent="0.2">
      <c r="B88" s="2791"/>
      <c r="C88" s="2818"/>
      <c r="D88" s="2824"/>
      <c r="E88" s="1000" t="s">
        <v>1161</v>
      </c>
      <c r="F88" s="1003">
        <f>+'EJEC-3I'!F88</f>
        <v>0</v>
      </c>
      <c r="G88" s="1003">
        <f>+'EJEC-3I'!G88</f>
        <v>0</v>
      </c>
      <c r="H88" s="1003">
        <f>+'EJEC-3I'!H88</f>
        <v>0</v>
      </c>
      <c r="I88" s="1001"/>
      <c r="J88" s="1001"/>
      <c r="K88" s="1001"/>
      <c r="L88" s="1001"/>
      <c r="M88" s="1001"/>
      <c r="N88" s="1001"/>
      <c r="O88" s="1001"/>
      <c r="P88" s="1001"/>
      <c r="Q88" s="1001"/>
      <c r="R88" s="1002">
        <f t="shared" si="7"/>
        <v>0</v>
      </c>
      <c r="S88" s="297">
        <f t="shared" ref="S88" si="47">+IF(ISERROR(R88/D86),0%,R88/D86)</f>
        <v>0</v>
      </c>
    </row>
    <row r="89" spans="2:19" ht="12.75" customHeight="1" x14ac:dyDescent="0.2">
      <c r="B89" s="2791"/>
      <c r="C89" s="2816">
        <f>'POA-1'!I55</f>
        <v>0</v>
      </c>
      <c r="D89" s="2822" t="e">
        <f>'POA-1'!M55</f>
        <v>#REF!</v>
      </c>
      <c r="E89" s="996" t="s">
        <v>361</v>
      </c>
      <c r="F89" s="997">
        <f>'POA-4'!I42</f>
        <v>0</v>
      </c>
      <c r="G89" s="997">
        <f>'POA-4'!J42</f>
        <v>0</v>
      </c>
      <c r="H89" s="997">
        <f>'POA-4'!K42</f>
        <v>0</v>
      </c>
      <c r="I89" s="997">
        <f>'POA-4'!L42</f>
        <v>0</v>
      </c>
      <c r="J89" s="997">
        <f>'POA-4'!M42</f>
        <v>0</v>
      </c>
      <c r="K89" s="997">
        <f>'POA-4'!N42</f>
        <v>0</v>
      </c>
      <c r="L89" s="997">
        <f>'POA-4'!O42</f>
        <v>0</v>
      </c>
      <c r="M89" s="997">
        <f>'POA-4'!P42</f>
        <v>0</v>
      </c>
      <c r="N89" s="997">
        <f>'POA-4'!Q42</f>
        <v>0</v>
      </c>
      <c r="O89" s="997">
        <f>'POA-4'!R42</f>
        <v>0</v>
      </c>
      <c r="P89" s="997">
        <f>'POA-4'!S42</f>
        <v>0</v>
      </c>
      <c r="Q89" s="997">
        <f>'POA-4'!AG42</f>
        <v>0</v>
      </c>
      <c r="R89" s="998">
        <f t="shared" si="7"/>
        <v>0</v>
      </c>
      <c r="S89" s="999"/>
    </row>
    <row r="90" spans="2:19" ht="12.75" customHeight="1" x14ac:dyDescent="0.2">
      <c r="B90" s="2791"/>
      <c r="C90" s="2817"/>
      <c r="D90" s="2823"/>
      <c r="E90" s="1000" t="s">
        <v>362</v>
      </c>
      <c r="F90" s="1003">
        <f>+'EJEC-3I'!F90</f>
        <v>0</v>
      </c>
      <c r="G90" s="1003">
        <f>+'EJEC-3I'!G90</f>
        <v>0</v>
      </c>
      <c r="H90" s="1003">
        <f>+'EJEC-3I'!H90</f>
        <v>0</v>
      </c>
      <c r="I90" s="1003">
        <f>+'EJEC-3I'!I90</f>
        <v>0</v>
      </c>
      <c r="J90" s="1003">
        <f>+'EJEC-3I'!J90</f>
        <v>0</v>
      </c>
      <c r="K90" s="1003">
        <f>+'EJEC-3I'!K90</f>
        <v>0</v>
      </c>
      <c r="L90" s="1003">
        <f>+'EJEC-3I'!L90</f>
        <v>0</v>
      </c>
      <c r="M90" s="1003">
        <f>+'EJEC-3I'!M90</f>
        <v>0</v>
      </c>
      <c r="N90" s="1003">
        <f>+'EJEC-3I'!N90</f>
        <v>0</v>
      </c>
      <c r="O90" s="1003">
        <f>+'EJEC-3I'!O90</f>
        <v>0</v>
      </c>
      <c r="P90" s="1003">
        <f>+'EJEC-3I'!P90</f>
        <v>0</v>
      </c>
      <c r="Q90" s="1003">
        <f>+'EJEC-3I'!Q90</f>
        <v>0</v>
      </c>
      <c r="R90" s="1002">
        <f t="shared" si="7"/>
        <v>0</v>
      </c>
      <c r="S90" s="297">
        <f t="shared" ref="S90" si="48">+IF(ISERROR(R90/D89),0%,R90/D89)</f>
        <v>0</v>
      </c>
    </row>
    <row r="91" spans="2:19" ht="12.75" customHeight="1" x14ac:dyDescent="0.2">
      <c r="B91" s="2791"/>
      <c r="C91" s="2818"/>
      <c r="D91" s="2824"/>
      <c r="E91" s="1000" t="s">
        <v>1161</v>
      </c>
      <c r="F91" s="1003">
        <f>+'EJEC-3I'!F91</f>
        <v>0</v>
      </c>
      <c r="G91" s="1003">
        <f>+'EJEC-3I'!G91</f>
        <v>0</v>
      </c>
      <c r="H91" s="1003">
        <f>+'EJEC-3I'!H91</f>
        <v>0</v>
      </c>
      <c r="I91" s="1001"/>
      <c r="J91" s="1001"/>
      <c r="K91" s="1001"/>
      <c r="L91" s="1001"/>
      <c r="M91" s="1001"/>
      <c r="N91" s="1001"/>
      <c r="O91" s="1001"/>
      <c r="P91" s="1001"/>
      <c r="Q91" s="1001"/>
      <c r="R91" s="1002">
        <f t="shared" si="7"/>
        <v>0</v>
      </c>
      <c r="S91" s="297">
        <f t="shared" ref="S91" si="49">+IF(ISERROR(R91/D89),0%,R91/D89)</f>
        <v>0</v>
      </c>
    </row>
    <row r="92" spans="2:19" ht="12.75" customHeight="1" x14ac:dyDescent="0.2">
      <c r="B92" s="2791"/>
      <c r="C92" s="2816">
        <f>'POA-1'!I56</f>
        <v>0</v>
      </c>
      <c r="D92" s="2822" t="e">
        <f>'POA-1'!M56</f>
        <v>#REF!</v>
      </c>
      <c r="E92" s="996" t="s">
        <v>361</v>
      </c>
      <c r="F92" s="997">
        <f>'POA-4'!I43</f>
        <v>0</v>
      </c>
      <c r="G92" s="997">
        <f>'POA-4'!J43</f>
        <v>0</v>
      </c>
      <c r="H92" s="997">
        <f>'POA-4'!K43</f>
        <v>0</v>
      </c>
      <c r="I92" s="997">
        <f>'POA-4'!L43</f>
        <v>0</v>
      </c>
      <c r="J92" s="997">
        <f>'POA-4'!M43</f>
        <v>0</v>
      </c>
      <c r="K92" s="997">
        <f>'POA-4'!N43</f>
        <v>0</v>
      </c>
      <c r="L92" s="997">
        <f>'POA-4'!O43</f>
        <v>0</v>
      </c>
      <c r="M92" s="997">
        <f>'POA-4'!P43</f>
        <v>0</v>
      </c>
      <c r="N92" s="997">
        <f>'POA-4'!Q43</f>
        <v>0</v>
      </c>
      <c r="O92" s="997">
        <f>'POA-4'!R43</f>
        <v>0</v>
      </c>
      <c r="P92" s="997">
        <f>'POA-4'!S43</f>
        <v>0</v>
      </c>
      <c r="Q92" s="997">
        <f>'POA-4'!AG43</f>
        <v>0</v>
      </c>
      <c r="R92" s="998">
        <f t="shared" si="7"/>
        <v>0</v>
      </c>
      <c r="S92" s="999"/>
    </row>
    <row r="93" spans="2:19" ht="12.75" customHeight="1" x14ac:dyDescent="0.2">
      <c r="B93" s="2791"/>
      <c r="C93" s="2817"/>
      <c r="D93" s="2823"/>
      <c r="E93" s="1000" t="s">
        <v>362</v>
      </c>
      <c r="F93" s="1003">
        <f>+'EJEC-3I'!F93</f>
        <v>0</v>
      </c>
      <c r="G93" s="1003">
        <f>+'EJEC-3I'!G93</f>
        <v>0</v>
      </c>
      <c r="H93" s="1003">
        <f>+'EJEC-3I'!H93</f>
        <v>0</v>
      </c>
      <c r="I93" s="1003">
        <f>+'EJEC-3I'!I93</f>
        <v>0</v>
      </c>
      <c r="J93" s="1003">
        <f>+'EJEC-3I'!J93</f>
        <v>0</v>
      </c>
      <c r="K93" s="1003">
        <f>+'EJEC-3I'!K93</f>
        <v>0</v>
      </c>
      <c r="L93" s="1003">
        <f>+'EJEC-3I'!L93</f>
        <v>0</v>
      </c>
      <c r="M93" s="1003">
        <f>+'EJEC-3I'!M93</f>
        <v>0</v>
      </c>
      <c r="N93" s="1003">
        <f>+'EJEC-3I'!N93</f>
        <v>0</v>
      </c>
      <c r="O93" s="1003">
        <f>+'EJEC-3I'!O93</f>
        <v>0</v>
      </c>
      <c r="P93" s="1003">
        <f>+'EJEC-3I'!P93</f>
        <v>0</v>
      </c>
      <c r="Q93" s="1003">
        <f>+'EJEC-3I'!Q93</f>
        <v>0</v>
      </c>
      <c r="R93" s="1002">
        <f t="shared" si="7"/>
        <v>0</v>
      </c>
      <c r="S93" s="297">
        <f t="shared" ref="S93" si="50">+IF(ISERROR(R93/D92),0%,R93/D92)</f>
        <v>0</v>
      </c>
    </row>
    <row r="94" spans="2:19" ht="12.75" customHeight="1" thickBot="1" x14ac:dyDescent="0.25">
      <c r="B94" s="2791"/>
      <c r="C94" s="2817"/>
      <c r="D94" s="2823"/>
      <c r="E94" s="1004" t="s">
        <v>1161</v>
      </c>
      <c r="F94" s="1003">
        <f>+'EJEC-3I'!F94</f>
        <v>0</v>
      </c>
      <c r="G94" s="1003">
        <f>+'EJEC-3I'!G94</f>
        <v>0</v>
      </c>
      <c r="H94" s="1003">
        <f>+'EJEC-3I'!H94</f>
        <v>0</v>
      </c>
      <c r="I94" s="1001"/>
      <c r="J94" s="1001"/>
      <c r="K94" s="1001"/>
      <c r="L94" s="1001"/>
      <c r="M94" s="1001"/>
      <c r="N94" s="1001"/>
      <c r="O94" s="1001"/>
      <c r="P94" s="1001"/>
      <c r="Q94" s="1001"/>
      <c r="R94" s="1005">
        <f t="shared" ref="R94:R97" si="51">SUM(F94:Q94)</f>
        <v>0</v>
      </c>
      <c r="S94" s="298">
        <f t="shared" ref="S94" si="52">+IF(ISERROR(R94/D92),0%,R94/D92)</f>
        <v>0</v>
      </c>
    </row>
    <row r="95" spans="2:19" s="903" customFormat="1" x14ac:dyDescent="0.2">
      <c r="B95" s="2825" t="s">
        <v>1138</v>
      </c>
      <c r="C95" s="2826"/>
      <c r="D95" s="2831" t="e">
        <f>SUM(D17:D94)</f>
        <v>#DIV/0!</v>
      </c>
      <c r="E95" s="1006" t="s">
        <v>361</v>
      </c>
      <c r="F95" s="1007">
        <f>F92+F89+F86+F83+F80+F77+F74+F71+F68+F65+F62+F59+F56+F53+F50+F47+F44+F41+F38+F35+F32+F29+F26+F23+F20+F17</f>
        <v>0</v>
      </c>
      <c r="G95" s="1007">
        <f t="shared" ref="G95:Q97" si="53">G92+G89+G86+G83+G80+G77+G74+G71+G68+G65+G62+G59+G56+G53+G50+G47+G44+G41+G38+G35+G32+G29+G26+G23+G20+G17</f>
        <v>0</v>
      </c>
      <c r="H95" s="1007">
        <f t="shared" si="53"/>
        <v>0</v>
      </c>
      <c r="I95" s="1007">
        <f t="shared" si="53"/>
        <v>0</v>
      </c>
      <c r="J95" s="1007">
        <f t="shared" si="53"/>
        <v>0</v>
      </c>
      <c r="K95" s="1007">
        <f t="shared" si="53"/>
        <v>0</v>
      </c>
      <c r="L95" s="1007">
        <f t="shared" si="53"/>
        <v>0</v>
      </c>
      <c r="M95" s="1007">
        <f t="shared" si="53"/>
        <v>0</v>
      </c>
      <c r="N95" s="1007">
        <f t="shared" si="53"/>
        <v>0</v>
      </c>
      <c r="O95" s="1007">
        <f t="shared" si="53"/>
        <v>0</v>
      </c>
      <c r="P95" s="1007">
        <f t="shared" si="53"/>
        <v>0</v>
      </c>
      <c r="Q95" s="1007">
        <f t="shared" si="53"/>
        <v>0</v>
      </c>
      <c r="R95" s="1008">
        <f t="shared" si="51"/>
        <v>0</v>
      </c>
      <c r="S95" s="1009"/>
    </row>
    <row r="96" spans="2:19" s="903" customFormat="1" x14ac:dyDescent="0.2">
      <c r="B96" s="2827"/>
      <c r="C96" s="2828"/>
      <c r="D96" s="2828"/>
      <c r="E96" s="1000" t="s">
        <v>362</v>
      </c>
      <c r="F96" s="1003">
        <f>F93+F90+F87+F84+F81+F78+F75+F72+F69+F66+F63+F60+F57+F54+F51+F48+F45+F42+F39+F36+F33+F30+F27+F24+F21+F18</f>
        <v>0</v>
      </c>
      <c r="G96" s="1003">
        <f t="shared" si="53"/>
        <v>0</v>
      </c>
      <c r="H96" s="1003">
        <f t="shared" si="53"/>
        <v>0</v>
      </c>
      <c r="I96" s="1003">
        <f t="shared" si="53"/>
        <v>0</v>
      </c>
      <c r="J96" s="1003">
        <f t="shared" si="53"/>
        <v>0</v>
      </c>
      <c r="K96" s="1003">
        <f t="shared" si="53"/>
        <v>0</v>
      </c>
      <c r="L96" s="1003">
        <f t="shared" si="53"/>
        <v>0</v>
      </c>
      <c r="M96" s="1003">
        <f t="shared" si="53"/>
        <v>0</v>
      </c>
      <c r="N96" s="1003">
        <f t="shared" si="53"/>
        <v>0</v>
      </c>
      <c r="O96" s="1003">
        <f t="shared" si="53"/>
        <v>0</v>
      </c>
      <c r="P96" s="1003">
        <f t="shared" si="53"/>
        <v>0</v>
      </c>
      <c r="Q96" s="1003">
        <f t="shared" si="53"/>
        <v>0</v>
      </c>
      <c r="R96" s="1002">
        <f t="shared" si="51"/>
        <v>0</v>
      </c>
      <c r="S96" s="297">
        <f t="shared" ref="S96" si="54">+IF(ISERROR(R96/D95),0%,R96/D95)</f>
        <v>0</v>
      </c>
    </row>
    <row r="97" spans="2:19" s="903" customFormat="1" ht="13.5" thickBot="1" x14ac:dyDescent="0.25">
      <c r="B97" s="2829"/>
      <c r="C97" s="2830"/>
      <c r="D97" s="2830"/>
      <c r="E97" s="1010" t="s">
        <v>1161</v>
      </c>
      <c r="F97" s="1011">
        <f>F94+F91+F88+F85+F82+F79+F76+F73+F70+F67+F64+F61+F58+F55+F52+F49+F46+F43+F40+F37+F34+F31+F28+F25+F22+F19</f>
        <v>0</v>
      </c>
      <c r="G97" s="1011">
        <f t="shared" si="53"/>
        <v>0</v>
      </c>
      <c r="H97" s="1011">
        <f t="shared" si="53"/>
        <v>0</v>
      </c>
      <c r="I97" s="1011">
        <f t="shared" si="53"/>
        <v>0</v>
      </c>
      <c r="J97" s="1011">
        <f t="shared" si="53"/>
        <v>0</v>
      </c>
      <c r="K97" s="1011">
        <f t="shared" si="53"/>
        <v>0</v>
      </c>
      <c r="L97" s="1011">
        <f t="shared" si="53"/>
        <v>0</v>
      </c>
      <c r="M97" s="1011">
        <f t="shared" si="53"/>
        <v>0</v>
      </c>
      <c r="N97" s="1011">
        <f t="shared" si="53"/>
        <v>0</v>
      </c>
      <c r="O97" s="1011">
        <f t="shared" si="53"/>
        <v>0</v>
      </c>
      <c r="P97" s="1011">
        <f t="shared" si="53"/>
        <v>0</v>
      </c>
      <c r="Q97" s="1011">
        <f t="shared" si="53"/>
        <v>0</v>
      </c>
      <c r="R97" s="1012">
        <f t="shared" si="51"/>
        <v>0</v>
      </c>
      <c r="S97" s="299">
        <f t="shared" ref="S97" si="55">+IF(ISERROR(R97/D95),0%,R97/D95)</f>
        <v>0</v>
      </c>
    </row>
    <row r="98" spans="2:19" s="903" customFormat="1" ht="13.5" thickBot="1" x14ac:dyDescent="0.25">
      <c r="B98" s="792" t="s">
        <v>61</v>
      </c>
      <c r="C98" s="791"/>
      <c r="D98" s="791"/>
      <c r="E98" s="791"/>
      <c r="F98" s="791"/>
      <c r="G98" s="791"/>
      <c r="H98" s="791"/>
      <c r="I98" s="791"/>
      <c r="J98" s="791"/>
      <c r="K98" s="791"/>
      <c r="L98" s="791"/>
      <c r="M98" s="791"/>
      <c r="N98" s="791"/>
      <c r="O98" s="791"/>
      <c r="P98" s="791"/>
      <c r="Q98" s="791"/>
      <c r="R98" s="791"/>
      <c r="S98" s="932"/>
    </row>
    <row r="99" spans="2:19" s="903" customFormat="1" x14ac:dyDescent="0.2">
      <c r="B99" s="2832"/>
      <c r="C99" s="2833"/>
      <c r="D99" s="2833"/>
      <c r="E99" s="2833"/>
      <c r="F99" s="2833"/>
      <c r="G99" s="2833"/>
      <c r="H99" s="2833"/>
      <c r="I99" s="2833"/>
      <c r="J99" s="2833"/>
      <c r="K99" s="2833"/>
      <c r="L99" s="2833"/>
      <c r="M99" s="2833"/>
      <c r="N99" s="2833"/>
      <c r="O99" s="2833"/>
      <c r="P99" s="2833"/>
      <c r="Q99" s="2833"/>
      <c r="R99" s="2833"/>
      <c r="S99" s="2834"/>
    </row>
    <row r="100" spans="2:19" s="903" customFormat="1" x14ac:dyDescent="0.2">
      <c r="B100" s="2835"/>
      <c r="C100" s="2836"/>
      <c r="D100" s="2836"/>
      <c r="E100" s="2836"/>
      <c r="F100" s="2836"/>
      <c r="G100" s="2836"/>
      <c r="H100" s="2836"/>
      <c r="I100" s="2836"/>
      <c r="J100" s="2836"/>
      <c r="K100" s="2836"/>
      <c r="L100" s="2836"/>
      <c r="M100" s="2836"/>
      <c r="N100" s="2836"/>
      <c r="O100" s="2836"/>
      <c r="P100" s="2836"/>
      <c r="Q100" s="2836"/>
      <c r="R100" s="2836"/>
      <c r="S100" s="2837"/>
    </row>
    <row r="101" spans="2:19" s="903" customFormat="1" x14ac:dyDescent="0.2">
      <c r="B101" s="2835"/>
      <c r="C101" s="2836"/>
      <c r="D101" s="2836"/>
      <c r="E101" s="2836"/>
      <c r="F101" s="2836"/>
      <c r="G101" s="2836"/>
      <c r="H101" s="2836"/>
      <c r="I101" s="2836"/>
      <c r="J101" s="2836"/>
      <c r="K101" s="2836"/>
      <c r="L101" s="2836"/>
      <c r="M101" s="2836"/>
      <c r="N101" s="2836"/>
      <c r="O101" s="2836"/>
      <c r="P101" s="2836"/>
      <c r="Q101" s="2836"/>
      <c r="R101" s="2836"/>
      <c r="S101" s="2837"/>
    </row>
    <row r="102" spans="2:19" s="903" customFormat="1" x14ac:dyDescent="0.2">
      <c r="B102" s="2835"/>
      <c r="C102" s="2836"/>
      <c r="D102" s="2836"/>
      <c r="E102" s="2836"/>
      <c r="F102" s="2836"/>
      <c r="G102" s="2836"/>
      <c r="H102" s="2836"/>
      <c r="I102" s="2836"/>
      <c r="J102" s="2836"/>
      <c r="K102" s="2836"/>
      <c r="L102" s="2836"/>
      <c r="M102" s="2836"/>
      <c r="N102" s="2836"/>
      <c r="O102" s="2836"/>
      <c r="P102" s="2836"/>
      <c r="Q102" s="2836"/>
      <c r="R102" s="2836"/>
      <c r="S102" s="2837"/>
    </row>
    <row r="103" spans="2:19" s="903" customFormat="1" x14ac:dyDescent="0.2">
      <c r="B103" s="2835"/>
      <c r="C103" s="2836"/>
      <c r="D103" s="2836"/>
      <c r="E103" s="2836"/>
      <c r="F103" s="2836"/>
      <c r="G103" s="2836"/>
      <c r="H103" s="2836"/>
      <c r="I103" s="2836"/>
      <c r="J103" s="2836"/>
      <c r="K103" s="2836"/>
      <c r="L103" s="2836"/>
      <c r="M103" s="2836"/>
      <c r="N103" s="2836"/>
      <c r="O103" s="2836"/>
      <c r="P103" s="2836"/>
      <c r="Q103" s="2836"/>
      <c r="R103" s="2836"/>
      <c r="S103" s="2837"/>
    </row>
    <row r="104" spans="2:19" s="903" customFormat="1" x14ac:dyDescent="0.2">
      <c r="B104" s="2835"/>
      <c r="C104" s="2836"/>
      <c r="D104" s="2836"/>
      <c r="E104" s="2836"/>
      <c r="F104" s="2836"/>
      <c r="G104" s="2836"/>
      <c r="H104" s="2836"/>
      <c r="I104" s="2836"/>
      <c r="J104" s="2836"/>
      <c r="K104" s="2836"/>
      <c r="L104" s="2836"/>
      <c r="M104" s="2836"/>
      <c r="N104" s="2836"/>
      <c r="O104" s="2836"/>
      <c r="P104" s="2836"/>
      <c r="Q104" s="2836"/>
      <c r="R104" s="2836"/>
      <c r="S104" s="2837"/>
    </row>
    <row r="105" spans="2:19" s="903" customFormat="1" ht="13.5" thickBot="1" x14ac:dyDescent="0.25">
      <c r="B105" s="2838"/>
      <c r="C105" s="2839"/>
      <c r="D105" s="2839"/>
      <c r="E105" s="2839"/>
      <c r="F105" s="2839"/>
      <c r="G105" s="2839"/>
      <c r="H105" s="2839"/>
      <c r="I105" s="2839"/>
      <c r="J105" s="2839"/>
      <c r="K105" s="2839"/>
      <c r="L105" s="2839"/>
      <c r="M105" s="2839"/>
      <c r="N105" s="2839"/>
      <c r="O105" s="2839"/>
      <c r="P105" s="2839"/>
      <c r="Q105" s="2839"/>
      <c r="R105" s="2839"/>
      <c r="S105" s="2840"/>
    </row>
    <row r="106" spans="2:19" s="903" customFormat="1" x14ac:dyDescent="0.2"/>
    <row r="107" spans="2:19" s="903" customFormat="1" x14ac:dyDescent="0.2"/>
    <row r="108" spans="2:19" s="903" customFormat="1" x14ac:dyDescent="0.2"/>
    <row r="109" spans="2:19" s="903" customFormat="1" x14ac:dyDescent="0.2"/>
    <row r="110" spans="2:19" s="903" customFormat="1" x14ac:dyDescent="0.2"/>
    <row r="111" spans="2:19" s="903" customFormat="1" x14ac:dyDescent="0.2"/>
    <row r="112" spans="2:19" s="903" customFormat="1" x14ac:dyDescent="0.2"/>
    <row r="113" s="903" customFormat="1" x14ac:dyDescent="0.2"/>
    <row r="114" s="903" customFormat="1" x14ac:dyDescent="0.2"/>
    <row r="115" s="903" customFormat="1" x14ac:dyDescent="0.2"/>
    <row r="116" s="903" customFormat="1" x14ac:dyDescent="0.2"/>
    <row r="117" s="903" customFormat="1" x14ac:dyDescent="0.2"/>
    <row r="118" s="903" customFormat="1" x14ac:dyDescent="0.2"/>
    <row r="119" s="903" customFormat="1" x14ac:dyDescent="0.2"/>
    <row r="120" s="903" customFormat="1" x14ac:dyDescent="0.2"/>
    <row r="121" s="903" customFormat="1" x14ac:dyDescent="0.2"/>
    <row r="122" s="903" customFormat="1" x14ac:dyDescent="0.2"/>
    <row r="123" s="903" customFormat="1" x14ac:dyDescent="0.2"/>
    <row r="124" s="903" customFormat="1" x14ac:dyDescent="0.2"/>
    <row r="125" s="903" customFormat="1" x14ac:dyDescent="0.2"/>
    <row r="126" s="903" customFormat="1" x14ac:dyDescent="0.2"/>
    <row r="127" s="903" customFormat="1" x14ac:dyDescent="0.2"/>
    <row r="128" s="903" customFormat="1" x14ac:dyDescent="0.2"/>
    <row r="129" s="903" customFormat="1" x14ac:dyDescent="0.2"/>
    <row r="130" s="903" customFormat="1" x14ac:dyDescent="0.2"/>
    <row r="131" s="903" customFormat="1" x14ac:dyDescent="0.2"/>
    <row r="132" s="903" customFormat="1" x14ac:dyDescent="0.2"/>
    <row r="133" s="903" customFormat="1" x14ac:dyDescent="0.2"/>
    <row r="134" s="903" customFormat="1" x14ac:dyDescent="0.2"/>
  </sheetData>
  <mergeCells count="75">
    <mergeCell ref="B95:C97"/>
    <mergeCell ref="D95:D97"/>
    <mergeCell ref="B99:S105"/>
    <mergeCell ref="B86:B94"/>
    <mergeCell ref="C86:C88"/>
    <mergeCell ref="D86:D88"/>
    <mergeCell ref="C89:C91"/>
    <mergeCell ref="D89:D91"/>
    <mergeCell ref="C92:C94"/>
    <mergeCell ref="D92:D94"/>
    <mergeCell ref="B74:B85"/>
    <mergeCell ref="C74:C76"/>
    <mergeCell ref="D74:D76"/>
    <mergeCell ref="C77:C79"/>
    <mergeCell ref="D77:D79"/>
    <mergeCell ref="C80:C82"/>
    <mergeCell ref="D80:D82"/>
    <mergeCell ref="C83:C85"/>
    <mergeCell ref="D83:D85"/>
    <mergeCell ref="B65:B73"/>
    <mergeCell ref="C65:C67"/>
    <mergeCell ref="D65:D67"/>
    <mergeCell ref="C68:C70"/>
    <mergeCell ref="D68:D70"/>
    <mergeCell ref="C71:C73"/>
    <mergeCell ref="D71:D73"/>
    <mergeCell ref="B53:B64"/>
    <mergeCell ref="C53:C55"/>
    <mergeCell ref="D53:D55"/>
    <mergeCell ref="C56:C58"/>
    <mergeCell ref="D56:D58"/>
    <mergeCell ref="C59:C61"/>
    <mergeCell ref="D59:D61"/>
    <mergeCell ref="C62:C64"/>
    <mergeCell ref="D62:D64"/>
    <mergeCell ref="B41:B52"/>
    <mergeCell ref="C41:C43"/>
    <mergeCell ref="D41:D43"/>
    <mergeCell ref="C44:C46"/>
    <mergeCell ref="D44:D46"/>
    <mergeCell ref="C47:C49"/>
    <mergeCell ref="D47:D49"/>
    <mergeCell ref="C50:C52"/>
    <mergeCell ref="D50:D52"/>
    <mergeCell ref="B29:B40"/>
    <mergeCell ref="C29:C31"/>
    <mergeCell ref="D29:D31"/>
    <mergeCell ref="C32:C34"/>
    <mergeCell ref="D32:D34"/>
    <mergeCell ref="C35:C37"/>
    <mergeCell ref="D35:D37"/>
    <mergeCell ref="C38:C40"/>
    <mergeCell ref="D38:D40"/>
    <mergeCell ref="B17:B28"/>
    <mergeCell ref="C17:C19"/>
    <mergeCell ref="D17:D19"/>
    <mergeCell ref="C20:C22"/>
    <mergeCell ref="D20:D22"/>
    <mergeCell ref="C23:C25"/>
    <mergeCell ref="D23:D25"/>
    <mergeCell ref="C26:C28"/>
    <mergeCell ref="D26:D28"/>
    <mergeCell ref="F12:G12"/>
    <mergeCell ref="B14:S14"/>
    <mergeCell ref="B15:B16"/>
    <mergeCell ref="C15:C16"/>
    <mergeCell ref="D15:D16"/>
    <mergeCell ref="E15:E16"/>
    <mergeCell ref="F15:S15"/>
    <mergeCell ref="F10:G10"/>
    <mergeCell ref="C2:Q4"/>
    <mergeCell ref="R2:S3"/>
    <mergeCell ref="R4:S4"/>
    <mergeCell ref="C6:S6"/>
    <mergeCell ref="C8:S8"/>
  </mergeCells>
  <conditionalFormatting sqref="F16:Q16">
    <cfRule type="cellIs" dxfId="13" priority="2" stopIfTrue="1" operator="equal">
      <formula>0</formula>
    </cfRule>
  </conditionalFormatting>
  <conditionalFormatting sqref="C10 F10 H10:I10">
    <cfRule type="cellIs" dxfId="12" priority="1" operator="notEqual">
      <formula>0</formula>
    </cfRule>
  </conditionalFormatting>
  <dataValidations disablePrompts="1" count="1">
    <dataValidation allowBlank="1" showInputMessage="1" showErrorMessage="1" sqref="F10 H10:I10" xr:uid="{00000000-0002-0000-1900-000000000000}"/>
  </dataValidations>
  <printOptions horizontalCentered="1" verticalCentered="1"/>
  <pageMargins left="0.39370078740157483" right="0.39370078740157483" top="0.39370078740157483" bottom="0.39370078740157483" header="0.31496062992125984" footer="0.31496062992125984"/>
  <pageSetup scale="49" orientation="landscape" r:id="rId1"/>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tabColor rgb="FF00B050"/>
    <pageSetUpPr fitToPage="1"/>
  </sheetPr>
  <dimension ref="A1:AJ144"/>
  <sheetViews>
    <sheetView showGridLines="0" topLeftCell="A46" zoomScale="85" zoomScaleNormal="85" workbookViewId="0">
      <selection activeCell="B76" sqref="A76:XFD87"/>
    </sheetView>
  </sheetViews>
  <sheetFormatPr baseColWidth="10" defaultColWidth="11.42578125" defaultRowHeight="13.5" x14ac:dyDescent="0.25"/>
  <cols>
    <col min="1" max="1" width="2.140625" style="1013" customWidth="1"/>
    <col min="2" max="2" width="31" style="913" customWidth="1"/>
    <col min="3" max="3" width="15.7109375" style="913" customWidth="1"/>
    <col min="4" max="4" width="23.85546875" style="1046" customWidth="1"/>
    <col min="5" max="9" width="16.7109375" style="913" customWidth="1"/>
    <col min="10" max="31" width="11.42578125" style="1015"/>
    <col min="32" max="16384" width="11.42578125" style="1018"/>
  </cols>
  <sheetData>
    <row r="1" spans="1:36" s="1015" customFormat="1" ht="14.25" thickBot="1" x14ac:dyDescent="0.3">
      <c r="A1" s="1013"/>
      <c r="B1" s="1013"/>
      <c r="C1" s="1013"/>
      <c r="D1" s="1014"/>
      <c r="E1" s="1013"/>
      <c r="F1" s="1013"/>
      <c r="G1" s="1013"/>
      <c r="H1" s="1013"/>
      <c r="I1" s="1013"/>
    </row>
    <row r="2" spans="1:36" s="782" customFormat="1" ht="32.25" customHeight="1" x14ac:dyDescent="0.25">
      <c r="A2" s="903"/>
      <c r="B2" s="904"/>
      <c r="C2" s="2699" t="s">
        <v>1274</v>
      </c>
      <c r="D2" s="2700"/>
      <c r="E2" s="2700"/>
      <c r="F2" s="2700"/>
      <c r="G2" s="2700"/>
      <c r="H2" s="2708">
        <f>'POA-5'!N2</f>
        <v>0</v>
      </c>
      <c r="I2" s="2709"/>
      <c r="J2" s="1015"/>
      <c r="K2" s="1015"/>
      <c r="L2" s="1015"/>
      <c r="M2" s="1015"/>
      <c r="N2" s="1015"/>
      <c r="O2" s="1015"/>
      <c r="P2" s="1015"/>
      <c r="Q2" s="1015"/>
      <c r="R2" s="1015"/>
      <c r="S2" s="1015"/>
      <c r="T2" s="903"/>
      <c r="U2" s="903"/>
      <c r="V2" s="903"/>
      <c r="W2" s="903"/>
      <c r="X2" s="903"/>
      <c r="Y2" s="903"/>
      <c r="Z2" s="903"/>
      <c r="AA2" s="903"/>
      <c r="AB2" s="903"/>
      <c r="AC2" s="903"/>
      <c r="AD2" s="903"/>
      <c r="AE2" s="903"/>
      <c r="AF2" s="903"/>
      <c r="AG2" s="903"/>
      <c r="AH2" s="903"/>
      <c r="AI2" s="903"/>
      <c r="AJ2" s="903"/>
    </row>
    <row r="3" spans="1:36" s="782" customFormat="1" ht="32.25" customHeight="1" x14ac:dyDescent="0.25">
      <c r="A3" s="903"/>
      <c r="B3" s="798"/>
      <c r="C3" s="2702"/>
      <c r="D3" s="2703"/>
      <c r="E3" s="2703"/>
      <c r="F3" s="2703"/>
      <c r="G3" s="2703"/>
      <c r="H3" s="2710"/>
      <c r="I3" s="2711"/>
      <c r="J3" s="1015"/>
      <c r="K3" s="1015"/>
      <c r="L3" s="1015"/>
      <c r="M3" s="1015"/>
      <c r="N3" s="1015"/>
      <c r="O3" s="1015"/>
      <c r="P3" s="1015"/>
      <c r="Q3" s="1015"/>
      <c r="R3" s="1015"/>
      <c r="S3" s="1015"/>
      <c r="T3" s="903"/>
      <c r="U3" s="903"/>
      <c r="V3" s="903"/>
      <c r="W3" s="903"/>
      <c r="X3" s="903"/>
      <c r="Y3" s="903"/>
      <c r="Z3" s="903"/>
      <c r="AA3" s="903"/>
      <c r="AB3" s="903"/>
      <c r="AC3" s="903"/>
      <c r="AD3" s="903"/>
      <c r="AE3" s="903"/>
      <c r="AF3" s="903"/>
      <c r="AG3" s="903"/>
      <c r="AH3" s="903"/>
      <c r="AI3" s="903"/>
      <c r="AJ3" s="903"/>
    </row>
    <row r="4" spans="1:36" s="782" customFormat="1" ht="17.25" customHeight="1" x14ac:dyDescent="0.25">
      <c r="A4" s="903"/>
      <c r="B4" s="2680"/>
      <c r="C4" s="2702"/>
      <c r="D4" s="2703"/>
      <c r="E4" s="2703"/>
      <c r="F4" s="2703"/>
      <c r="G4" s="2703"/>
      <c r="H4" s="2682" t="str">
        <f>'POA-5'!N6</f>
        <v>Código: F-E-GIP-53</v>
      </c>
      <c r="I4" s="2683"/>
      <c r="J4" s="1015"/>
      <c r="K4" s="1015"/>
      <c r="L4" s="1015"/>
      <c r="M4" s="1015"/>
      <c r="N4" s="1015"/>
      <c r="O4" s="1015"/>
      <c r="P4" s="1015"/>
      <c r="Q4" s="1015"/>
      <c r="R4" s="1015"/>
      <c r="S4" s="1015"/>
      <c r="T4" s="903"/>
      <c r="U4" s="903"/>
      <c r="V4" s="903"/>
      <c r="W4" s="903"/>
      <c r="X4" s="903"/>
      <c r="Y4" s="903"/>
      <c r="Z4" s="903"/>
      <c r="AA4" s="903"/>
      <c r="AB4" s="903"/>
      <c r="AC4" s="903"/>
      <c r="AD4" s="903"/>
      <c r="AE4" s="903"/>
      <c r="AF4" s="903"/>
      <c r="AG4" s="903"/>
      <c r="AH4" s="903"/>
      <c r="AI4" s="903"/>
      <c r="AJ4" s="903"/>
    </row>
    <row r="5" spans="1:36" s="782" customFormat="1" ht="17.25" customHeight="1" x14ac:dyDescent="0.25">
      <c r="A5" s="903"/>
      <c r="B5" s="2680"/>
      <c r="C5" s="2702"/>
      <c r="D5" s="2703"/>
      <c r="E5" s="2703"/>
      <c r="F5" s="2703"/>
      <c r="G5" s="2703"/>
      <c r="H5" s="2682"/>
      <c r="I5" s="2683"/>
      <c r="J5" s="1015"/>
      <c r="K5" s="1015"/>
      <c r="L5" s="1015"/>
      <c r="M5" s="1015"/>
      <c r="N5" s="1015"/>
      <c r="O5" s="1015"/>
      <c r="P5" s="1015"/>
      <c r="Q5" s="1015"/>
      <c r="R5" s="1015"/>
      <c r="S5" s="1015"/>
      <c r="T5" s="903"/>
      <c r="U5" s="903"/>
      <c r="V5" s="903"/>
      <c r="W5" s="903"/>
      <c r="X5" s="903"/>
      <c r="Y5" s="903"/>
      <c r="Z5" s="903"/>
      <c r="AA5" s="903"/>
      <c r="AB5" s="903"/>
      <c r="AC5" s="903"/>
      <c r="AD5" s="903"/>
      <c r="AE5" s="903"/>
      <c r="AF5" s="903"/>
      <c r="AG5" s="903"/>
      <c r="AH5" s="903"/>
      <c r="AI5" s="903"/>
      <c r="AJ5" s="903"/>
    </row>
    <row r="6" spans="1:36" x14ac:dyDescent="0.25">
      <c r="B6" s="1016"/>
      <c r="C6" s="1017"/>
      <c r="D6" s="1017"/>
      <c r="E6" s="1017"/>
      <c r="F6" s="1017"/>
      <c r="G6" s="1017"/>
      <c r="H6" s="936"/>
      <c r="I6" s="937"/>
    </row>
    <row r="7" spans="1:36" x14ac:dyDescent="0.25">
      <c r="B7" s="1019" t="s">
        <v>250</v>
      </c>
      <c r="C7" s="2843">
        <f>+'POA-1'!E9</f>
        <v>0</v>
      </c>
      <c r="D7" s="2843"/>
      <c r="E7" s="2843"/>
      <c r="F7" s="2843"/>
      <c r="G7" s="2843"/>
      <c r="H7" s="2843"/>
      <c r="I7" s="2844"/>
    </row>
    <row r="8" spans="1:36" x14ac:dyDescent="0.25">
      <c r="B8" s="1020"/>
      <c r="C8" s="2841"/>
      <c r="D8" s="2841" t="str">
        <f>+'[7]POA-1'!E11</f>
        <v xml:space="preserve">Nombre del Proyecto </v>
      </c>
      <c r="E8" s="2841"/>
      <c r="F8" s="2841"/>
      <c r="G8" s="2841"/>
      <c r="H8" s="2841"/>
      <c r="I8" s="2842"/>
    </row>
    <row r="9" spans="1:36" ht="35.25" customHeight="1" x14ac:dyDescent="0.25">
      <c r="B9" s="1019" t="s">
        <v>1133</v>
      </c>
      <c r="C9" s="2571">
        <f>+Seguimiento!H5</f>
        <v>0</v>
      </c>
      <c r="D9" s="2571" t="e">
        <f>+'[7]POA-3'!#REF!</f>
        <v>#REF!</v>
      </c>
      <c r="E9" s="2571" t="e">
        <f>+'[7]POA-3'!#REF!</f>
        <v>#REF!</v>
      </c>
      <c r="F9" s="2571"/>
      <c r="G9" s="2571"/>
      <c r="H9" s="2571"/>
      <c r="I9" s="2572"/>
    </row>
    <row r="10" spans="1:36" x14ac:dyDescent="0.25">
      <c r="B10" s="1019"/>
      <c r="C10" s="2841"/>
      <c r="D10" s="2841" t="s">
        <v>300</v>
      </c>
      <c r="E10" s="2841"/>
      <c r="F10" s="2841"/>
      <c r="G10" s="2841"/>
      <c r="H10" s="2841"/>
      <c r="I10" s="2842"/>
    </row>
    <row r="11" spans="1:36" x14ac:dyDescent="0.25">
      <c r="B11" s="1019" t="s">
        <v>364</v>
      </c>
      <c r="C11" s="2845">
        <f>'EJEC-1II'!I11</f>
        <v>0</v>
      </c>
      <c r="D11" s="2846"/>
      <c r="E11" s="799"/>
      <c r="F11" s="1021" t="s">
        <v>1171</v>
      </c>
      <c r="G11" s="2847">
        <f>'EJEC-1II'!P11</f>
        <v>0</v>
      </c>
      <c r="H11" s="2847"/>
      <c r="I11" s="1022"/>
    </row>
    <row r="12" spans="1:36" hidden="1" x14ac:dyDescent="0.25">
      <c r="B12" s="1023"/>
      <c r="C12" s="1018"/>
      <c r="D12" s="1018"/>
      <c r="E12" s="1018"/>
      <c r="F12" s="1018"/>
      <c r="G12" s="1018"/>
      <c r="H12" s="1018"/>
      <c r="I12" s="1024"/>
    </row>
    <row r="13" spans="1:36" ht="12.75" hidden="1" customHeight="1" x14ac:dyDescent="0.25">
      <c r="B13" s="989" t="s">
        <v>1272</v>
      </c>
      <c r="C13" s="2848">
        <f>'EJEC-3II'!C12</f>
        <v>0</v>
      </c>
      <c r="D13" s="2848"/>
      <c r="E13" s="1018"/>
      <c r="F13" s="802" t="s">
        <v>1273</v>
      </c>
      <c r="G13" s="2848">
        <f>'EJEC-3II'!F12</f>
        <v>0</v>
      </c>
      <c r="H13" s="2848"/>
      <c r="I13" s="1024"/>
    </row>
    <row r="14" spans="1:36" hidden="1" x14ac:dyDescent="0.25">
      <c r="B14" s="1023"/>
      <c r="C14" s="1018"/>
      <c r="D14" s="1018"/>
      <c r="E14" s="1018"/>
      <c r="F14" s="1018"/>
      <c r="G14" s="1018"/>
      <c r="H14" s="1018"/>
      <c r="I14" s="1024"/>
    </row>
    <row r="15" spans="1:36" x14ac:dyDescent="0.25">
      <c r="B15" s="1019"/>
      <c r="C15" s="2841"/>
      <c r="D15" s="2841"/>
      <c r="E15" s="2841"/>
      <c r="F15" s="2841"/>
      <c r="G15" s="2841"/>
      <c r="H15" s="2841"/>
      <c r="I15" s="2842"/>
    </row>
    <row r="16" spans="1:36" ht="17.25" customHeight="1" thickBot="1" x14ac:dyDescent="0.3">
      <c r="B16" s="2849" t="s">
        <v>1163</v>
      </c>
      <c r="C16" s="2850"/>
      <c r="D16" s="2850"/>
      <c r="E16" s="2850"/>
      <c r="F16" s="2850"/>
      <c r="G16" s="2850"/>
      <c r="H16" s="2850"/>
      <c r="I16" s="2851"/>
    </row>
    <row r="17" spans="2:9" ht="30" customHeight="1" x14ac:dyDescent="0.25">
      <c r="B17" s="2852" t="s">
        <v>259</v>
      </c>
      <c r="C17" s="2854" t="s">
        <v>58</v>
      </c>
      <c r="D17" s="2856" t="s">
        <v>260</v>
      </c>
      <c r="E17" s="2858" t="s">
        <v>377</v>
      </c>
      <c r="F17" s="2859"/>
      <c r="G17" s="2859"/>
      <c r="H17" s="2859"/>
      <c r="I17" s="2860"/>
    </row>
    <row r="18" spans="2:9" ht="28.5" customHeight="1" thickBot="1" x14ac:dyDescent="0.3">
      <c r="B18" s="2853"/>
      <c r="C18" s="2855"/>
      <c r="D18" s="2857"/>
      <c r="E18" s="1025">
        <f>FINANC!F30</f>
        <v>0</v>
      </c>
      <c r="F18" s="1025" t="str">
        <f>FINANC!H30</f>
        <v>PGN / APN</v>
      </c>
      <c r="G18" s="1025" t="str">
        <f>FINANC!J30</f>
        <v>Recursos Propios</v>
      </c>
      <c r="H18" s="1025" t="str">
        <f>FINANC!P30</f>
        <v>Otros</v>
      </c>
      <c r="I18" s="1026" t="s">
        <v>64</v>
      </c>
    </row>
    <row r="19" spans="2:9" ht="12.75" customHeight="1" x14ac:dyDescent="0.25">
      <c r="B19" s="2861" t="str">
        <f>Proyecto!C50</f>
        <v>Plantación de Material Vegetal en sistema tradicional</v>
      </c>
      <c r="C19" s="2864">
        <f>'POA-1'!I31</f>
        <v>0</v>
      </c>
      <c r="D19" s="1027" t="s">
        <v>361</v>
      </c>
      <c r="E19" s="1028" t="e">
        <f>'POA-3'!H18</f>
        <v>#REF!</v>
      </c>
      <c r="F19" s="1028" t="e">
        <f>'POA-3'!I18</f>
        <v>#REF!</v>
      </c>
      <c r="G19" s="1028" t="e">
        <f>'POA-3'!J18</f>
        <v>#REF!</v>
      </c>
      <c r="H19" s="1028" t="e">
        <f>'POA-3'!K18</f>
        <v>#REF!</v>
      </c>
      <c r="I19" s="1029" t="e">
        <f>SUM(E19:H19)</f>
        <v>#REF!</v>
      </c>
    </row>
    <row r="20" spans="2:9" ht="12.75" customHeight="1" x14ac:dyDescent="0.25">
      <c r="B20" s="2862"/>
      <c r="C20" s="2865"/>
      <c r="D20" s="1030" t="s">
        <v>362</v>
      </c>
      <c r="E20" s="1031">
        <f>+'EJEC-3II'!R18*FINANC!$G$49</f>
        <v>0</v>
      </c>
      <c r="F20" s="1031">
        <f>+'EJEC-3II'!R18*FINANC!$I$49</f>
        <v>0</v>
      </c>
      <c r="G20" s="1031">
        <f>+'EJEC-3II'!R18*FINANC!$K$49</f>
        <v>0</v>
      </c>
      <c r="H20" s="1031">
        <f>+'EJEC-3II'!R18*FINANC!$Q$49</f>
        <v>0</v>
      </c>
      <c r="I20" s="1032">
        <f t="shared" ref="I20:I83" si="0">SUM(E20:H20)</f>
        <v>0</v>
      </c>
    </row>
    <row r="21" spans="2:9" ht="12.75" customHeight="1" thickBot="1" x14ac:dyDescent="0.3">
      <c r="B21" s="2862"/>
      <c r="C21" s="2866"/>
      <c r="D21" s="1030" t="s">
        <v>1161</v>
      </c>
      <c r="E21" s="1031">
        <f>+'EJEC-3II'!R19*FINANC!$G$49</f>
        <v>0</v>
      </c>
      <c r="F21" s="1031">
        <f>+'EJEC-3II'!R19*FINANC!$I$49</f>
        <v>0</v>
      </c>
      <c r="G21" s="1031">
        <f>+'EJEC-3II'!R19*FINANC!$K$49</f>
        <v>0</v>
      </c>
      <c r="H21" s="1031">
        <f>+'EJEC-3II'!R19*FINANC!$Q$49</f>
        <v>0</v>
      </c>
      <c r="I21" s="1032">
        <f t="shared" si="0"/>
        <v>0</v>
      </c>
    </row>
    <row r="22" spans="2:9" ht="12.75" customHeight="1" x14ac:dyDescent="0.25">
      <c r="B22" s="2862"/>
      <c r="C22" s="2867">
        <f>'POA-1'!I32</f>
        <v>0</v>
      </c>
      <c r="D22" s="1027" t="s">
        <v>361</v>
      </c>
      <c r="E22" s="1028" t="e">
        <f>'POA-3'!H19</f>
        <v>#REF!</v>
      </c>
      <c r="F22" s="1028" t="e">
        <f>'POA-3'!I19</f>
        <v>#REF!</v>
      </c>
      <c r="G22" s="1028" t="e">
        <f>'POA-3'!J19</f>
        <v>#REF!</v>
      </c>
      <c r="H22" s="1028" t="e">
        <f>'POA-3'!K19</f>
        <v>#REF!</v>
      </c>
      <c r="I22" s="1029" t="e">
        <f t="shared" si="0"/>
        <v>#REF!</v>
      </c>
    </row>
    <row r="23" spans="2:9" ht="12.75" customHeight="1" x14ac:dyDescent="0.25">
      <c r="B23" s="2862"/>
      <c r="C23" s="2865"/>
      <c r="D23" s="1030" t="s">
        <v>362</v>
      </c>
      <c r="E23" s="1031">
        <f>+'EJEC-3II'!R21*FINANC!$G$49</f>
        <v>0</v>
      </c>
      <c r="F23" s="1031">
        <f>+'EJEC-3II'!R21*FINANC!$I$49</f>
        <v>0</v>
      </c>
      <c r="G23" s="1031">
        <f>+'EJEC-3II'!R21*FINANC!$K$49</f>
        <v>0</v>
      </c>
      <c r="H23" s="1031">
        <f>+'EJEC-3II'!R21*FINANC!$Q$49</f>
        <v>0</v>
      </c>
      <c r="I23" s="1032">
        <f t="shared" si="0"/>
        <v>0</v>
      </c>
    </row>
    <row r="24" spans="2:9" ht="12.75" customHeight="1" thickBot="1" x14ac:dyDescent="0.3">
      <c r="B24" s="2862"/>
      <c r="C24" s="2866"/>
      <c r="D24" s="1030" t="s">
        <v>1161</v>
      </c>
      <c r="E24" s="1031">
        <f>+'EJEC-3II'!R22*FINANC!$G$49</f>
        <v>0</v>
      </c>
      <c r="F24" s="1031">
        <f>+'EJEC-3II'!R22*FINANC!$I$49</f>
        <v>0</v>
      </c>
      <c r="G24" s="1031">
        <f>+'EJEC-3II'!R22*FINANC!$K$49</f>
        <v>0</v>
      </c>
      <c r="H24" s="1031">
        <f>+'EJEC-3II'!R22*FINANC!$Q$49</f>
        <v>0</v>
      </c>
      <c r="I24" s="1032">
        <f t="shared" si="0"/>
        <v>0</v>
      </c>
    </row>
    <row r="25" spans="2:9" ht="12.75" customHeight="1" x14ac:dyDescent="0.25">
      <c r="B25" s="2862"/>
      <c r="C25" s="2867">
        <f>'POA-1'!I33</f>
        <v>0</v>
      </c>
      <c r="D25" s="1027" t="s">
        <v>361</v>
      </c>
      <c r="E25" s="1028">
        <f>'POA-3'!H20</f>
        <v>0</v>
      </c>
      <c r="F25" s="1028">
        <f>'POA-3'!I20</f>
        <v>0</v>
      </c>
      <c r="G25" s="1028">
        <f>'POA-3'!J20</f>
        <v>0</v>
      </c>
      <c r="H25" s="1028">
        <f>'POA-3'!K20</f>
        <v>0</v>
      </c>
      <c r="I25" s="1029">
        <f t="shared" si="0"/>
        <v>0</v>
      </c>
    </row>
    <row r="26" spans="2:9" ht="12.75" customHeight="1" x14ac:dyDescent="0.25">
      <c r="B26" s="2862"/>
      <c r="C26" s="2865"/>
      <c r="D26" s="1030" t="s">
        <v>362</v>
      </c>
      <c r="E26" s="1031">
        <f>+'EJEC-3II'!R24*FINANC!$G$49</f>
        <v>0</v>
      </c>
      <c r="F26" s="1031">
        <f>+'EJEC-3II'!R24*FINANC!$I$49</f>
        <v>0</v>
      </c>
      <c r="G26" s="1031">
        <f>+'EJEC-3II'!R24*FINANC!$K$49</f>
        <v>0</v>
      </c>
      <c r="H26" s="1031">
        <f>+'EJEC-3II'!R24*FINANC!$Q$49</f>
        <v>0</v>
      </c>
      <c r="I26" s="1032">
        <f t="shared" si="0"/>
        <v>0</v>
      </c>
    </row>
    <row r="27" spans="2:9" ht="12.75" customHeight="1" thickBot="1" x14ac:dyDescent="0.3">
      <c r="B27" s="2862"/>
      <c r="C27" s="2866"/>
      <c r="D27" s="1030" t="s">
        <v>1161</v>
      </c>
      <c r="E27" s="1031">
        <f>+'EJEC-3II'!R25*FINANC!$G$49</f>
        <v>0</v>
      </c>
      <c r="F27" s="1031">
        <f>+'EJEC-3II'!R25*FINANC!$I$49</f>
        <v>0</v>
      </c>
      <c r="G27" s="1031">
        <f>+'EJEC-3II'!R25*FINANC!$K$49</f>
        <v>0</v>
      </c>
      <c r="H27" s="1031">
        <f>+'EJEC-3II'!R25*FINANC!$Q$49</f>
        <v>0</v>
      </c>
      <c r="I27" s="1032">
        <f t="shared" si="0"/>
        <v>0</v>
      </c>
    </row>
    <row r="28" spans="2:9" ht="12.75" customHeight="1" x14ac:dyDescent="0.25">
      <c r="B28" s="2862"/>
      <c r="C28" s="2867">
        <f>'POA-1'!I34</f>
        <v>0</v>
      </c>
      <c r="D28" s="1027" t="s">
        <v>361</v>
      </c>
      <c r="E28" s="1028" t="e">
        <f>'POA-3'!H21</f>
        <v>#REF!</v>
      </c>
      <c r="F28" s="1028" t="e">
        <f>'POA-3'!I21</f>
        <v>#REF!</v>
      </c>
      <c r="G28" s="1028" t="e">
        <f>'POA-3'!J21</f>
        <v>#REF!</v>
      </c>
      <c r="H28" s="1028" t="e">
        <f>'POA-3'!K21</f>
        <v>#REF!</v>
      </c>
      <c r="I28" s="1029" t="e">
        <f t="shared" si="0"/>
        <v>#REF!</v>
      </c>
    </row>
    <row r="29" spans="2:9" ht="12.75" customHeight="1" x14ac:dyDescent="0.25">
      <c r="B29" s="2862"/>
      <c r="C29" s="2865"/>
      <c r="D29" s="1030" t="s">
        <v>362</v>
      </c>
      <c r="E29" s="1031">
        <f>+'EJEC-3II'!R27*FINANC!$G$49</f>
        <v>0</v>
      </c>
      <c r="F29" s="1031">
        <f>+'EJEC-3II'!R27*FINANC!$I$49</f>
        <v>0</v>
      </c>
      <c r="G29" s="1031">
        <f>+'EJEC-3II'!R27*FINANC!$K$49</f>
        <v>0</v>
      </c>
      <c r="H29" s="1031">
        <f>+'EJEC-3II'!R27*FINANC!$Q$49</f>
        <v>0</v>
      </c>
      <c r="I29" s="1032">
        <f t="shared" si="0"/>
        <v>0</v>
      </c>
    </row>
    <row r="30" spans="2:9" ht="12.75" customHeight="1" thickBot="1" x14ac:dyDescent="0.3">
      <c r="B30" s="2863"/>
      <c r="C30" s="2868"/>
      <c r="D30" s="1030" t="s">
        <v>1161</v>
      </c>
      <c r="E30" s="1031">
        <f>+'EJEC-3II'!R28*FINANC!$G$49</f>
        <v>0</v>
      </c>
      <c r="F30" s="1031">
        <f>+'EJEC-3II'!R28*FINANC!$I$49</f>
        <v>0</v>
      </c>
      <c r="G30" s="1031">
        <f>+'EJEC-3II'!R28*FINANC!$K$49</f>
        <v>0</v>
      </c>
      <c r="H30" s="1031">
        <f>+'EJEC-3II'!R28*FINANC!$Q$49</f>
        <v>0</v>
      </c>
      <c r="I30" s="1032">
        <f t="shared" si="0"/>
        <v>0</v>
      </c>
    </row>
    <row r="31" spans="2:9" ht="12.75" customHeight="1" x14ac:dyDescent="0.25">
      <c r="B31" s="2861" t="str">
        <f>Proyecto!C51</f>
        <v>Plantación de Material Vegetal al azar o por núcleos</v>
      </c>
      <c r="C31" s="2864">
        <f>'POA-1'!I35</f>
        <v>0</v>
      </c>
      <c r="D31" s="1027" t="s">
        <v>361</v>
      </c>
      <c r="E31" s="1028" t="e">
        <f>'POA-3'!H22</f>
        <v>#REF!</v>
      </c>
      <c r="F31" s="1028" t="e">
        <f>'POA-3'!I22</f>
        <v>#REF!</v>
      </c>
      <c r="G31" s="1028" t="e">
        <f>'POA-3'!J22</f>
        <v>#REF!</v>
      </c>
      <c r="H31" s="1028" t="e">
        <f>'POA-3'!K22</f>
        <v>#REF!</v>
      </c>
      <c r="I31" s="1029" t="e">
        <f t="shared" si="0"/>
        <v>#REF!</v>
      </c>
    </row>
    <row r="32" spans="2:9" ht="12.75" customHeight="1" x14ac:dyDescent="0.25">
      <c r="B32" s="2862"/>
      <c r="C32" s="2865"/>
      <c r="D32" s="1030" t="s">
        <v>362</v>
      </c>
      <c r="E32" s="1031">
        <f>+'EJEC-3II'!R30*FINANC!$G$49</f>
        <v>0</v>
      </c>
      <c r="F32" s="1031">
        <f>+'EJEC-3II'!R30*FINANC!$I$49</f>
        <v>0</v>
      </c>
      <c r="G32" s="1031">
        <f>+'EJEC-3II'!R30*FINANC!$K$49</f>
        <v>0</v>
      </c>
      <c r="H32" s="1031">
        <f>+'EJEC-3II'!R30*FINANC!$Q$49</f>
        <v>0</v>
      </c>
      <c r="I32" s="1032">
        <f t="shared" si="0"/>
        <v>0</v>
      </c>
    </row>
    <row r="33" spans="2:9" ht="12.75" customHeight="1" thickBot="1" x14ac:dyDescent="0.3">
      <c r="B33" s="2862"/>
      <c r="C33" s="2866"/>
      <c r="D33" s="1030" t="s">
        <v>1161</v>
      </c>
      <c r="E33" s="1031">
        <f>+'EJEC-3II'!R31*FINANC!$G$49</f>
        <v>0</v>
      </c>
      <c r="F33" s="1031">
        <f>+'EJEC-3II'!R31*FINANC!$I$49</f>
        <v>0</v>
      </c>
      <c r="G33" s="1031">
        <f>+'EJEC-3II'!R31*FINANC!$K$49</f>
        <v>0</v>
      </c>
      <c r="H33" s="1031">
        <f>+'EJEC-3II'!R31*FINANC!$Q$49</f>
        <v>0</v>
      </c>
      <c r="I33" s="1032">
        <f t="shared" si="0"/>
        <v>0</v>
      </c>
    </row>
    <row r="34" spans="2:9" ht="12.75" customHeight="1" x14ac:dyDescent="0.25">
      <c r="B34" s="2862"/>
      <c r="C34" s="2867">
        <f>'POA-1'!I36</f>
        <v>0</v>
      </c>
      <c r="D34" s="1027" t="s">
        <v>361</v>
      </c>
      <c r="E34" s="1028" t="e">
        <f>'POA-3'!H23</f>
        <v>#REF!</v>
      </c>
      <c r="F34" s="1028" t="e">
        <f>'POA-3'!I23</f>
        <v>#REF!</v>
      </c>
      <c r="G34" s="1028" t="e">
        <f>'POA-3'!J23</f>
        <v>#REF!</v>
      </c>
      <c r="H34" s="1028" t="e">
        <f>'POA-3'!K23</f>
        <v>#REF!</v>
      </c>
      <c r="I34" s="1029" t="e">
        <f t="shared" si="0"/>
        <v>#REF!</v>
      </c>
    </row>
    <row r="35" spans="2:9" ht="12.75" customHeight="1" x14ac:dyDescent="0.25">
      <c r="B35" s="2862"/>
      <c r="C35" s="2865"/>
      <c r="D35" s="1030" t="s">
        <v>362</v>
      </c>
      <c r="E35" s="1031">
        <f>+'EJEC-3II'!R33*FINANC!$G$49</f>
        <v>0</v>
      </c>
      <c r="F35" s="1031">
        <f>+'EJEC-3II'!R33*FINANC!$I$49</f>
        <v>0</v>
      </c>
      <c r="G35" s="1031">
        <f>+'EJEC-3II'!R33*FINANC!$K$49</f>
        <v>0</v>
      </c>
      <c r="H35" s="1031">
        <f>+'EJEC-3II'!R33*FINANC!$Q$49</f>
        <v>0</v>
      </c>
      <c r="I35" s="1032">
        <f t="shared" si="0"/>
        <v>0</v>
      </c>
    </row>
    <row r="36" spans="2:9" ht="12.75" customHeight="1" thickBot="1" x14ac:dyDescent="0.3">
      <c r="B36" s="2862"/>
      <c r="C36" s="2866"/>
      <c r="D36" s="1030" t="s">
        <v>1161</v>
      </c>
      <c r="E36" s="1031">
        <f>+'EJEC-3II'!R34*FINANC!$G$49</f>
        <v>0</v>
      </c>
      <c r="F36" s="1031">
        <f>+'EJEC-3II'!R34*FINANC!$I$49</f>
        <v>0</v>
      </c>
      <c r="G36" s="1031">
        <f>+'EJEC-3II'!R34*FINANC!$K$49</f>
        <v>0</v>
      </c>
      <c r="H36" s="1031">
        <f>+'EJEC-3II'!R34*FINANC!$Q$49</f>
        <v>0</v>
      </c>
      <c r="I36" s="1032">
        <f t="shared" si="0"/>
        <v>0</v>
      </c>
    </row>
    <row r="37" spans="2:9" ht="12.75" customHeight="1" x14ac:dyDescent="0.25">
      <c r="B37" s="2862"/>
      <c r="C37" s="2867">
        <f>'POA-1'!I37</f>
        <v>0</v>
      </c>
      <c r="D37" s="1027" t="s">
        <v>361</v>
      </c>
      <c r="E37" s="1028">
        <f>'POA-3'!H24</f>
        <v>0</v>
      </c>
      <c r="F37" s="1028">
        <f>'POA-3'!I24</f>
        <v>0</v>
      </c>
      <c r="G37" s="1028">
        <f>'POA-3'!J24</f>
        <v>0</v>
      </c>
      <c r="H37" s="1028">
        <f>'POA-3'!K24</f>
        <v>0</v>
      </c>
      <c r="I37" s="1029">
        <f t="shared" si="0"/>
        <v>0</v>
      </c>
    </row>
    <row r="38" spans="2:9" ht="12.75" customHeight="1" x14ac:dyDescent="0.25">
      <c r="B38" s="2862"/>
      <c r="C38" s="2865"/>
      <c r="D38" s="1030" t="s">
        <v>362</v>
      </c>
      <c r="E38" s="1031">
        <f>+'EJEC-3II'!R36*FINANC!$G$49</f>
        <v>0</v>
      </c>
      <c r="F38" s="1031">
        <f>+'EJEC-3II'!R36*FINANC!$I$49</f>
        <v>0</v>
      </c>
      <c r="G38" s="1031">
        <f>+'EJEC-3II'!R36*FINANC!$K$49</f>
        <v>0</v>
      </c>
      <c r="H38" s="1031">
        <f>+'EJEC-3II'!R36*FINANC!$Q$49</f>
        <v>0</v>
      </c>
      <c r="I38" s="1032">
        <f t="shared" si="0"/>
        <v>0</v>
      </c>
    </row>
    <row r="39" spans="2:9" ht="12.75" customHeight="1" thickBot="1" x14ac:dyDescent="0.3">
      <c r="B39" s="2862"/>
      <c r="C39" s="2866"/>
      <c r="D39" s="1030" t="s">
        <v>1161</v>
      </c>
      <c r="E39" s="1031">
        <f>+'EJEC-3II'!R37*FINANC!$G$49</f>
        <v>0</v>
      </c>
      <c r="F39" s="1031">
        <f>+'EJEC-3II'!R37*FINANC!$I$49</f>
        <v>0</v>
      </c>
      <c r="G39" s="1031">
        <f>+'EJEC-3II'!R37*FINANC!$K$49</f>
        <v>0</v>
      </c>
      <c r="H39" s="1031">
        <f>+'EJEC-3II'!R37*FINANC!$Q$49</f>
        <v>0</v>
      </c>
      <c r="I39" s="1032">
        <f t="shared" si="0"/>
        <v>0</v>
      </c>
    </row>
    <row r="40" spans="2:9" ht="12.75" customHeight="1" x14ac:dyDescent="0.25">
      <c r="B40" s="2862"/>
      <c r="C40" s="2867">
        <f>'POA-1'!I38</f>
        <v>0</v>
      </c>
      <c r="D40" s="1027" t="s">
        <v>361</v>
      </c>
      <c r="E40" s="1028" t="e">
        <f>'POA-3'!H25</f>
        <v>#REF!</v>
      </c>
      <c r="F40" s="1028" t="e">
        <f>'POA-3'!I25</f>
        <v>#REF!</v>
      </c>
      <c r="G40" s="1028" t="e">
        <f>'POA-3'!J25</f>
        <v>#REF!</v>
      </c>
      <c r="H40" s="1028" t="e">
        <f>'POA-3'!K25</f>
        <v>#REF!</v>
      </c>
      <c r="I40" s="1029" t="e">
        <f t="shared" si="0"/>
        <v>#REF!</v>
      </c>
    </row>
    <row r="41" spans="2:9" ht="12.75" customHeight="1" x14ac:dyDescent="0.25">
      <c r="B41" s="2862"/>
      <c r="C41" s="2865"/>
      <c r="D41" s="1030" t="s">
        <v>362</v>
      </c>
      <c r="E41" s="1031">
        <f>+'EJEC-3II'!R39*FINANC!$G$49</f>
        <v>0</v>
      </c>
      <c r="F41" s="1031">
        <f>+'EJEC-3II'!R39*FINANC!$I$49</f>
        <v>0</v>
      </c>
      <c r="G41" s="1031">
        <f>+'EJEC-3II'!R39*FINANC!$K$49</f>
        <v>0</v>
      </c>
      <c r="H41" s="1031">
        <f>+'EJEC-3II'!R39*FINANC!$Q$49</f>
        <v>0</v>
      </c>
      <c r="I41" s="1032">
        <f t="shared" si="0"/>
        <v>0</v>
      </c>
    </row>
    <row r="42" spans="2:9" ht="12.75" customHeight="1" thickBot="1" x14ac:dyDescent="0.3">
      <c r="B42" s="2863"/>
      <c r="C42" s="2868"/>
      <c r="D42" s="1030" t="s">
        <v>1161</v>
      </c>
      <c r="E42" s="1031">
        <f>+'EJEC-3II'!R40*FINANC!$G$49</f>
        <v>0</v>
      </c>
      <c r="F42" s="1031">
        <f>+'EJEC-3II'!R40*FINANC!$I$49</f>
        <v>0</v>
      </c>
      <c r="G42" s="1031">
        <f>+'EJEC-3II'!R40*FINANC!$K$49</f>
        <v>0</v>
      </c>
      <c r="H42" s="1031">
        <f>+'EJEC-3II'!R40*FINANC!$Q$49</f>
        <v>0</v>
      </c>
      <c r="I42" s="1032">
        <f t="shared" si="0"/>
        <v>0</v>
      </c>
    </row>
    <row r="43" spans="2:9" ht="12.75" customHeight="1" x14ac:dyDescent="0.25">
      <c r="B43" s="2862">
        <f>Proyecto!C52</f>
        <v>0</v>
      </c>
      <c r="C43" s="2865">
        <f>'POA-1'!I39</f>
        <v>0</v>
      </c>
      <c r="D43" s="1027" t="s">
        <v>361</v>
      </c>
      <c r="E43" s="1028" t="e">
        <f>'POA-3'!H26</f>
        <v>#REF!</v>
      </c>
      <c r="F43" s="1028" t="e">
        <f>'POA-3'!I26</f>
        <v>#REF!</v>
      </c>
      <c r="G43" s="1028" t="e">
        <f>'POA-3'!J26</f>
        <v>#REF!</v>
      </c>
      <c r="H43" s="1028" t="e">
        <f>'POA-3'!K26</f>
        <v>#REF!</v>
      </c>
      <c r="I43" s="1029" t="e">
        <f t="shared" si="0"/>
        <v>#REF!</v>
      </c>
    </row>
    <row r="44" spans="2:9" ht="12.75" customHeight="1" x14ac:dyDescent="0.25">
      <c r="B44" s="2862"/>
      <c r="C44" s="2865"/>
      <c r="D44" s="1030" t="s">
        <v>362</v>
      </c>
      <c r="E44" s="1031">
        <f>+'EJEC-3II'!R42*FINANC!$G$49</f>
        <v>0</v>
      </c>
      <c r="F44" s="1031">
        <f>+'EJEC-3II'!R42*FINANC!$I$49</f>
        <v>0</v>
      </c>
      <c r="G44" s="1031">
        <f>+'EJEC-3II'!R42*FINANC!$K$49</f>
        <v>0</v>
      </c>
      <c r="H44" s="1031">
        <f>+'EJEC-3II'!R42*FINANC!$Q$49</f>
        <v>0</v>
      </c>
      <c r="I44" s="1032">
        <f t="shared" si="0"/>
        <v>0</v>
      </c>
    </row>
    <row r="45" spans="2:9" ht="12.75" customHeight="1" thickBot="1" x14ac:dyDescent="0.3">
      <c r="B45" s="2862"/>
      <c r="C45" s="2866"/>
      <c r="D45" s="1030" t="s">
        <v>1161</v>
      </c>
      <c r="E45" s="1031">
        <f>+'EJEC-3II'!R43*FINANC!$G$49</f>
        <v>0</v>
      </c>
      <c r="F45" s="1031">
        <f>+'EJEC-3II'!R43*FINANC!$I$49</f>
        <v>0</v>
      </c>
      <c r="G45" s="1031">
        <f>+'EJEC-3II'!R43*FINANC!$K$49</f>
        <v>0</v>
      </c>
      <c r="H45" s="1031">
        <f>+'EJEC-3II'!R43*FINANC!$Q$49</f>
        <v>0</v>
      </c>
      <c r="I45" s="1032">
        <f t="shared" si="0"/>
        <v>0</v>
      </c>
    </row>
    <row r="46" spans="2:9" ht="12.75" customHeight="1" x14ac:dyDescent="0.25">
      <c r="B46" s="2862"/>
      <c r="C46" s="2867">
        <f>'POA-1'!I40</f>
        <v>0</v>
      </c>
      <c r="D46" s="1027" t="s">
        <v>361</v>
      </c>
      <c r="E46" s="1028" t="e">
        <f>'POA-3'!H27</f>
        <v>#REF!</v>
      </c>
      <c r="F46" s="1028" t="e">
        <f>'POA-3'!I27</f>
        <v>#REF!</v>
      </c>
      <c r="G46" s="1028" t="e">
        <f>'POA-3'!J27</f>
        <v>#REF!</v>
      </c>
      <c r="H46" s="1028" t="e">
        <f>'POA-3'!K27</f>
        <v>#REF!</v>
      </c>
      <c r="I46" s="1029" t="e">
        <f t="shared" si="0"/>
        <v>#REF!</v>
      </c>
    </row>
    <row r="47" spans="2:9" ht="12.75" customHeight="1" x14ac:dyDescent="0.25">
      <c r="B47" s="2862"/>
      <c r="C47" s="2865"/>
      <c r="D47" s="1030" t="s">
        <v>362</v>
      </c>
      <c r="E47" s="1031">
        <f>+'EJEC-3II'!R45*FINANC!$G$49</f>
        <v>0</v>
      </c>
      <c r="F47" s="1031">
        <f>+'EJEC-3II'!R45*FINANC!$I$49</f>
        <v>0</v>
      </c>
      <c r="G47" s="1031">
        <f>+'EJEC-3II'!R45*FINANC!$K$49</f>
        <v>0</v>
      </c>
      <c r="H47" s="1031">
        <f>+'EJEC-3II'!R45*FINANC!$Q$49</f>
        <v>0</v>
      </c>
      <c r="I47" s="1032">
        <f t="shared" si="0"/>
        <v>0</v>
      </c>
    </row>
    <row r="48" spans="2:9" ht="12.75" customHeight="1" thickBot="1" x14ac:dyDescent="0.3">
      <c r="B48" s="2862"/>
      <c r="C48" s="2866"/>
      <c r="D48" s="1030" t="s">
        <v>1161</v>
      </c>
      <c r="E48" s="1031">
        <f>+'EJEC-3II'!R46*FINANC!$G$49</f>
        <v>0</v>
      </c>
      <c r="F48" s="1031">
        <f>+'EJEC-3II'!R46*FINANC!$I$49</f>
        <v>0</v>
      </c>
      <c r="G48" s="1031">
        <f>+'EJEC-3II'!R46*FINANC!$K$49</f>
        <v>0</v>
      </c>
      <c r="H48" s="1031">
        <f>+'EJEC-3II'!R46*FINANC!$Q$49</f>
        <v>0</v>
      </c>
      <c r="I48" s="1032">
        <f t="shared" si="0"/>
        <v>0</v>
      </c>
    </row>
    <row r="49" spans="2:9" ht="12.75" customHeight="1" x14ac:dyDescent="0.25">
      <c r="B49" s="2862"/>
      <c r="C49" s="2867">
        <f>'POA-1'!I41</f>
        <v>0</v>
      </c>
      <c r="D49" s="1027" t="s">
        <v>361</v>
      </c>
      <c r="E49" s="1028">
        <f>'POA-3'!H28</f>
        <v>0</v>
      </c>
      <c r="F49" s="1028">
        <f>'POA-3'!I28</f>
        <v>0</v>
      </c>
      <c r="G49" s="1028">
        <f>'POA-3'!J28</f>
        <v>0</v>
      </c>
      <c r="H49" s="1028">
        <f>'POA-3'!K28</f>
        <v>0</v>
      </c>
      <c r="I49" s="1029">
        <f t="shared" si="0"/>
        <v>0</v>
      </c>
    </row>
    <row r="50" spans="2:9" ht="12.75" customHeight="1" x14ac:dyDescent="0.25">
      <c r="B50" s="2862"/>
      <c r="C50" s="2865"/>
      <c r="D50" s="1030" t="s">
        <v>362</v>
      </c>
      <c r="E50" s="1031">
        <f>+'EJEC-3II'!R48*FINANC!$G$49</f>
        <v>0</v>
      </c>
      <c r="F50" s="1031">
        <f>+'EJEC-3II'!R48*FINANC!$I$49</f>
        <v>0</v>
      </c>
      <c r="G50" s="1031">
        <f>+'EJEC-3II'!R48*FINANC!$K$49</f>
        <v>0</v>
      </c>
      <c r="H50" s="1031">
        <f>+'EJEC-3II'!R48*FINANC!$Q$49</f>
        <v>0</v>
      </c>
      <c r="I50" s="1032">
        <f t="shared" si="0"/>
        <v>0</v>
      </c>
    </row>
    <row r="51" spans="2:9" ht="12.75" customHeight="1" thickBot="1" x14ac:dyDescent="0.3">
      <c r="B51" s="2862"/>
      <c r="C51" s="2866"/>
      <c r="D51" s="1030" t="s">
        <v>1161</v>
      </c>
      <c r="E51" s="1031">
        <f>+'EJEC-3II'!R49*FINANC!$G$49</f>
        <v>0</v>
      </c>
      <c r="F51" s="1031">
        <f>+'EJEC-3II'!R49*FINANC!$I$49</f>
        <v>0</v>
      </c>
      <c r="G51" s="1031">
        <f>+'EJEC-3II'!R49*FINANC!$K$49</f>
        <v>0</v>
      </c>
      <c r="H51" s="1031">
        <f>+'EJEC-3II'!R49*FINANC!$Q$49</f>
        <v>0</v>
      </c>
      <c r="I51" s="1032">
        <f t="shared" si="0"/>
        <v>0</v>
      </c>
    </row>
    <row r="52" spans="2:9" ht="12.75" customHeight="1" x14ac:dyDescent="0.25">
      <c r="B52" s="2862"/>
      <c r="C52" s="2867">
        <f>'POA-1'!I42</f>
        <v>0</v>
      </c>
      <c r="D52" s="1027" t="s">
        <v>361</v>
      </c>
      <c r="E52" s="1028" t="e">
        <f>'POA-3'!H29</f>
        <v>#REF!</v>
      </c>
      <c r="F52" s="1028" t="e">
        <f>'POA-3'!I29</f>
        <v>#REF!</v>
      </c>
      <c r="G52" s="1028" t="e">
        <f>'POA-3'!J29</f>
        <v>#REF!</v>
      </c>
      <c r="H52" s="1028" t="e">
        <f>'POA-3'!K29</f>
        <v>#REF!</v>
      </c>
      <c r="I52" s="1029" t="e">
        <f t="shared" si="0"/>
        <v>#REF!</v>
      </c>
    </row>
    <row r="53" spans="2:9" ht="12.75" customHeight="1" x14ac:dyDescent="0.25">
      <c r="B53" s="2862"/>
      <c r="C53" s="2865"/>
      <c r="D53" s="1030" t="s">
        <v>362</v>
      </c>
      <c r="E53" s="1031">
        <f>+'EJEC-3II'!R51*FINANC!$G$49</f>
        <v>0</v>
      </c>
      <c r="F53" s="1031">
        <f>+'EJEC-3II'!R51*FINANC!$I$49</f>
        <v>0</v>
      </c>
      <c r="G53" s="1031">
        <f>+'EJEC-3II'!R51*FINANC!$K$49</f>
        <v>0</v>
      </c>
      <c r="H53" s="1031">
        <f>+'EJEC-3II'!R51*FINANC!$Q$49</f>
        <v>0</v>
      </c>
      <c r="I53" s="1032">
        <f t="shared" si="0"/>
        <v>0</v>
      </c>
    </row>
    <row r="54" spans="2:9" ht="12.75" customHeight="1" thickBot="1" x14ac:dyDescent="0.3">
      <c r="B54" s="2862"/>
      <c r="C54" s="2865"/>
      <c r="D54" s="1030" t="s">
        <v>1161</v>
      </c>
      <c r="E54" s="1031">
        <f>+'EJEC-3II'!R52*FINANC!$G$49</f>
        <v>0</v>
      </c>
      <c r="F54" s="1031">
        <f>+'EJEC-3II'!R52*FINANC!$I$49</f>
        <v>0</v>
      </c>
      <c r="G54" s="1031">
        <f>+'EJEC-3II'!R52*FINANC!$K$49</f>
        <v>0</v>
      </c>
      <c r="H54" s="1031">
        <f>+'EJEC-3II'!R52*FINANC!$Q$49</f>
        <v>0</v>
      </c>
      <c r="I54" s="1032">
        <f t="shared" si="0"/>
        <v>0</v>
      </c>
    </row>
    <row r="55" spans="2:9" ht="12.75" customHeight="1" x14ac:dyDescent="0.25">
      <c r="B55" s="2861" t="str">
        <f>Proyecto!C53</f>
        <v>Cobertura arbórea mediante Sistemas Agroforestales / Silvopastoriles (SAF/SSP)</v>
      </c>
      <c r="C55" s="2864">
        <f>'POA-1'!I43</f>
        <v>0</v>
      </c>
      <c r="D55" s="1027" t="s">
        <v>361</v>
      </c>
      <c r="E55" s="1028" t="e">
        <f>'POA-3'!H30</f>
        <v>#REF!</v>
      </c>
      <c r="F55" s="1028" t="e">
        <f>'POA-3'!I30</f>
        <v>#REF!</v>
      </c>
      <c r="G55" s="1028" t="e">
        <f>'POA-3'!J30</f>
        <v>#REF!</v>
      </c>
      <c r="H55" s="1028" t="e">
        <f>'POA-3'!K30</f>
        <v>#REF!</v>
      </c>
      <c r="I55" s="1029" t="e">
        <f t="shared" si="0"/>
        <v>#REF!</v>
      </c>
    </row>
    <row r="56" spans="2:9" ht="12.75" customHeight="1" x14ac:dyDescent="0.25">
      <c r="B56" s="2862"/>
      <c r="C56" s="2865"/>
      <c r="D56" s="1030" t="s">
        <v>362</v>
      </c>
      <c r="E56" s="1031">
        <f>+'EJEC-3II'!R54*FINANC!$G$49</f>
        <v>0</v>
      </c>
      <c r="F56" s="1031">
        <f>+'EJEC-3II'!R54*FINANC!$I$49</f>
        <v>0</v>
      </c>
      <c r="G56" s="1031">
        <f>+'EJEC-3II'!R54*FINANC!$K$49</f>
        <v>0</v>
      </c>
      <c r="H56" s="1031">
        <f>+'EJEC-3II'!R54*FINANC!$Q$49</f>
        <v>0</v>
      </c>
      <c r="I56" s="1032">
        <f t="shared" si="0"/>
        <v>0</v>
      </c>
    </row>
    <row r="57" spans="2:9" ht="12.75" customHeight="1" thickBot="1" x14ac:dyDescent="0.3">
      <c r="B57" s="2862"/>
      <c r="C57" s="2866"/>
      <c r="D57" s="1030" t="s">
        <v>1161</v>
      </c>
      <c r="E57" s="1031">
        <f>+'EJEC-3II'!R55*FINANC!$G$49</f>
        <v>0</v>
      </c>
      <c r="F57" s="1031">
        <f>+'EJEC-3II'!R55*FINANC!$I$49</f>
        <v>0</v>
      </c>
      <c r="G57" s="1031">
        <f>+'EJEC-3II'!R55*FINANC!$K$49</f>
        <v>0</v>
      </c>
      <c r="H57" s="1031">
        <f>+'EJEC-3II'!R55*FINANC!$Q$49</f>
        <v>0</v>
      </c>
      <c r="I57" s="1032">
        <f t="shared" si="0"/>
        <v>0</v>
      </c>
    </row>
    <row r="58" spans="2:9" ht="12.75" customHeight="1" x14ac:dyDescent="0.25">
      <c r="B58" s="2862"/>
      <c r="C58" s="2867">
        <f>'POA-1'!I44</f>
        <v>0</v>
      </c>
      <c r="D58" s="1027" t="s">
        <v>361</v>
      </c>
      <c r="E58" s="1028" t="e">
        <f>'POA-3'!H31</f>
        <v>#REF!</v>
      </c>
      <c r="F58" s="1028" t="e">
        <f>'POA-3'!I31</f>
        <v>#REF!</v>
      </c>
      <c r="G58" s="1028" t="e">
        <f>'POA-3'!J31</f>
        <v>#REF!</v>
      </c>
      <c r="H58" s="1028" t="e">
        <f>'POA-3'!K31</f>
        <v>#REF!</v>
      </c>
      <c r="I58" s="1029" t="e">
        <f t="shared" si="0"/>
        <v>#REF!</v>
      </c>
    </row>
    <row r="59" spans="2:9" ht="12.75" customHeight="1" x14ac:dyDescent="0.25">
      <c r="B59" s="2862"/>
      <c r="C59" s="2865"/>
      <c r="D59" s="1030" t="s">
        <v>362</v>
      </c>
      <c r="E59" s="1031">
        <f>+'EJEC-3II'!R57*FINANC!$G$49</f>
        <v>0</v>
      </c>
      <c r="F59" s="1031">
        <f>+'EJEC-3II'!R57*FINANC!$I$49</f>
        <v>0</v>
      </c>
      <c r="G59" s="1031">
        <f>+'EJEC-3II'!R57*FINANC!$K$49</f>
        <v>0</v>
      </c>
      <c r="H59" s="1031">
        <f>+'EJEC-3II'!R57*FINANC!$Q$49</f>
        <v>0</v>
      </c>
      <c r="I59" s="1032">
        <f t="shared" si="0"/>
        <v>0</v>
      </c>
    </row>
    <row r="60" spans="2:9" ht="12.75" customHeight="1" thickBot="1" x14ac:dyDescent="0.3">
      <c r="B60" s="2862"/>
      <c r="C60" s="2866"/>
      <c r="D60" s="1030" t="s">
        <v>1161</v>
      </c>
      <c r="E60" s="1031">
        <f>+'EJEC-3II'!R58*FINANC!$G$49</f>
        <v>0</v>
      </c>
      <c r="F60" s="1031">
        <f>+'EJEC-3II'!R58*FINANC!$I$49</f>
        <v>0</v>
      </c>
      <c r="G60" s="1031">
        <f>+'EJEC-3II'!R58*FINANC!$K$49</f>
        <v>0</v>
      </c>
      <c r="H60" s="1031">
        <f>+'EJEC-3II'!R58*FINANC!$Q$49</f>
        <v>0</v>
      </c>
      <c r="I60" s="1032">
        <f t="shared" si="0"/>
        <v>0</v>
      </c>
    </row>
    <row r="61" spans="2:9" ht="12.75" customHeight="1" x14ac:dyDescent="0.25">
      <c r="B61" s="2862"/>
      <c r="C61" s="2867">
        <f>'POA-1'!I45</f>
        <v>0</v>
      </c>
      <c r="D61" s="1027" t="s">
        <v>361</v>
      </c>
      <c r="E61" s="1028">
        <f>'POA-3'!H32</f>
        <v>0</v>
      </c>
      <c r="F61" s="1028">
        <f>'POA-3'!I32</f>
        <v>0</v>
      </c>
      <c r="G61" s="1028">
        <f>'POA-3'!J32</f>
        <v>0</v>
      </c>
      <c r="H61" s="1028">
        <f>'POA-3'!K32</f>
        <v>0</v>
      </c>
      <c r="I61" s="1029">
        <f t="shared" si="0"/>
        <v>0</v>
      </c>
    </row>
    <row r="62" spans="2:9" ht="12.75" customHeight="1" x14ac:dyDescent="0.25">
      <c r="B62" s="2862"/>
      <c r="C62" s="2865"/>
      <c r="D62" s="1030" t="s">
        <v>362</v>
      </c>
      <c r="E62" s="1031">
        <f>+'EJEC-3II'!R60*FINANC!$G$49</f>
        <v>0</v>
      </c>
      <c r="F62" s="1031">
        <f>+'EJEC-3II'!R60*FINANC!$I$49</f>
        <v>0</v>
      </c>
      <c r="G62" s="1031">
        <f>+'EJEC-3II'!R60*FINANC!$K$49</f>
        <v>0</v>
      </c>
      <c r="H62" s="1031">
        <f>+'EJEC-3II'!R60*FINANC!$Q$49</f>
        <v>0</v>
      </c>
      <c r="I62" s="1032">
        <f t="shared" si="0"/>
        <v>0</v>
      </c>
    </row>
    <row r="63" spans="2:9" ht="12.75" customHeight="1" thickBot="1" x14ac:dyDescent="0.3">
      <c r="B63" s="2862"/>
      <c r="C63" s="2866"/>
      <c r="D63" s="1030" t="s">
        <v>1161</v>
      </c>
      <c r="E63" s="1031">
        <f>+'EJEC-3II'!R61*FINANC!$G$49</f>
        <v>0</v>
      </c>
      <c r="F63" s="1031">
        <f>+'EJEC-3II'!R61*FINANC!$I$49</f>
        <v>0</v>
      </c>
      <c r="G63" s="1031">
        <f>+'EJEC-3II'!R61*FINANC!$K$49</f>
        <v>0</v>
      </c>
      <c r="H63" s="1031">
        <f>+'EJEC-3II'!R61*FINANC!$Q$49</f>
        <v>0</v>
      </c>
      <c r="I63" s="1032">
        <f t="shared" si="0"/>
        <v>0</v>
      </c>
    </row>
    <row r="64" spans="2:9" ht="12.75" customHeight="1" x14ac:dyDescent="0.25">
      <c r="B64" s="2862"/>
      <c r="C64" s="2867">
        <f>'POA-1'!I46</f>
        <v>0</v>
      </c>
      <c r="D64" s="1027" t="s">
        <v>361</v>
      </c>
      <c r="E64" s="1028" t="e">
        <f>'POA-3'!H33</f>
        <v>#REF!</v>
      </c>
      <c r="F64" s="1028" t="e">
        <f>'POA-3'!I33</f>
        <v>#REF!</v>
      </c>
      <c r="G64" s="1028" t="e">
        <f>'POA-3'!J33</f>
        <v>#REF!</v>
      </c>
      <c r="H64" s="1028" t="e">
        <f>'POA-3'!K33</f>
        <v>#REF!</v>
      </c>
      <c r="I64" s="1029" t="e">
        <f t="shared" si="0"/>
        <v>#REF!</v>
      </c>
    </row>
    <row r="65" spans="2:9" ht="12.75" customHeight="1" x14ac:dyDescent="0.25">
      <c r="B65" s="2862"/>
      <c r="C65" s="2865"/>
      <c r="D65" s="1030" t="s">
        <v>362</v>
      </c>
      <c r="E65" s="1031">
        <f>+'EJEC-3II'!R63*FINANC!$G$49</f>
        <v>0</v>
      </c>
      <c r="F65" s="1031">
        <f>+'EJEC-3II'!R63*FINANC!$I$49</f>
        <v>0</v>
      </c>
      <c r="G65" s="1031">
        <f>+'EJEC-3II'!R63*FINANC!$K$49</f>
        <v>0</v>
      </c>
      <c r="H65" s="1031">
        <f>+'EJEC-3II'!R63*FINANC!$Q$49</f>
        <v>0</v>
      </c>
      <c r="I65" s="1032">
        <f t="shared" si="0"/>
        <v>0</v>
      </c>
    </row>
    <row r="66" spans="2:9" ht="12.75" customHeight="1" thickBot="1" x14ac:dyDescent="0.3">
      <c r="B66" s="2863"/>
      <c r="C66" s="2868"/>
      <c r="D66" s="1030" t="s">
        <v>1161</v>
      </c>
      <c r="E66" s="1031">
        <f>+'EJEC-3II'!R64*FINANC!$G$49</f>
        <v>0</v>
      </c>
      <c r="F66" s="1031">
        <f>+'EJEC-3II'!R64*FINANC!$I$49</f>
        <v>0</v>
      </c>
      <c r="G66" s="1031">
        <f>+'EJEC-3II'!R64*FINANC!$K$49</f>
        <v>0</v>
      </c>
      <c r="H66" s="1031">
        <f>+'EJEC-3II'!R64*FINANC!$Q$49</f>
        <v>0</v>
      </c>
      <c r="I66" s="1032">
        <f t="shared" si="0"/>
        <v>0</v>
      </c>
    </row>
    <row r="67" spans="2:9" ht="12.75" customHeight="1" x14ac:dyDescent="0.25">
      <c r="B67" s="2862" t="str">
        <f>Proyecto!C54</f>
        <v>Cercas o Barreras Vivas (CV - BV)</v>
      </c>
      <c r="C67" s="2865">
        <f>'POA-1'!I47</f>
        <v>0</v>
      </c>
      <c r="D67" s="1027" t="s">
        <v>361</v>
      </c>
      <c r="E67" s="1028" t="e">
        <f>'POA-3'!H34</f>
        <v>#REF!</v>
      </c>
      <c r="F67" s="1028" t="e">
        <f>'POA-3'!I34</f>
        <v>#REF!</v>
      </c>
      <c r="G67" s="1028" t="e">
        <f>'POA-3'!J34</f>
        <v>#REF!</v>
      </c>
      <c r="H67" s="1028" t="e">
        <f>'POA-3'!K34</f>
        <v>#REF!</v>
      </c>
      <c r="I67" s="1029" t="e">
        <f t="shared" si="0"/>
        <v>#REF!</v>
      </c>
    </row>
    <row r="68" spans="2:9" ht="12.75" customHeight="1" x14ac:dyDescent="0.25">
      <c r="B68" s="2862"/>
      <c r="C68" s="2865"/>
      <c r="D68" s="1030" t="s">
        <v>362</v>
      </c>
      <c r="E68" s="1031">
        <f>+'EJEC-3II'!R66*FINANC!$G$49</f>
        <v>0</v>
      </c>
      <c r="F68" s="1031">
        <f>+'EJEC-3II'!R66*FINANC!$I$49</f>
        <v>0</v>
      </c>
      <c r="G68" s="1031">
        <f>+'EJEC-3II'!R66*FINANC!$K$49</f>
        <v>0</v>
      </c>
      <c r="H68" s="1031">
        <f>+'EJEC-3II'!R66*FINANC!$Q$49</f>
        <v>0</v>
      </c>
      <c r="I68" s="1032">
        <f t="shared" si="0"/>
        <v>0</v>
      </c>
    </row>
    <row r="69" spans="2:9" ht="12.75" customHeight="1" thickBot="1" x14ac:dyDescent="0.3">
      <c r="B69" s="2862"/>
      <c r="C69" s="2866"/>
      <c r="D69" s="1030" t="s">
        <v>1161</v>
      </c>
      <c r="E69" s="1031">
        <f>+'EJEC-3II'!R67*FINANC!$G$49</f>
        <v>0</v>
      </c>
      <c r="F69" s="1031">
        <f>+'EJEC-3II'!R67*FINANC!$I$49</f>
        <v>0</v>
      </c>
      <c r="G69" s="1031">
        <f>+'EJEC-3II'!R67*FINANC!$K$49</f>
        <v>0</v>
      </c>
      <c r="H69" s="1031">
        <f>+'EJEC-3II'!R67*FINANC!$Q$49</f>
        <v>0</v>
      </c>
      <c r="I69" s="1032">
        <f t="shared" si="0"/>
        <v>0</v>
      </c>
    </row>
    <row r="70" spans="2:9" ht="12.75" customHeight="1" x14ac:dyDescent="0.25">
      <c r="B70" s="2862"/>
      <c r="C70" s="2867">
        <f>'POA-1'!I48</f>
        <v>0</v>
      </c>
      <c r="D70" s="1027" t="s">
        <v>361</v>
      </c>
      <c r="E70" s="1028" t="e">
        <f>'POA-3'!H35</f>
        <v>#REF!</v>
      </c>
      <c r="F70" s="1028" t="e">
        <f>'POA-3'!I35</f>
        <v>#REF!</v>
      </c>
      <c r="G70" s="1028" t="e">
        <f>'POA-3'!J35</f>
        <v>#REF!</v>
      </c>
      <c r="H70" s="1028" t="e">
        <f>'POA-3'!K35</f>
        <v>#REF!</v>
      </c>
      <c r="I70" s="1029" t="e">
        <f t="shared" si="0"/>
        <v>#REF!</v>
      </c>
    </row>
    <row r="71" spans="2:9" ht="12.75" customHeight="1" x14ac:dyDescent="0.25">
      <c r="B71" s="2862"/>
      <c r="C71" s="2865"/>
      <c r="D71" s="1030" t="s">
        <v>362</v>
      </c>
      <c r="E71" s="1031">
        <f>+'EJEC-3II'!R69*FINANC!$G$49</f>
        <v>0</v>
      </c>
      <c r="F71" s="1031">
        <f>+'EJEC-3II'!R69*FINANC!$I$49</f>
        <v>0</v>
      </c>
      <c r="G71" s="1031">
        <f>+'EJEC-3II'!R69*FINANC!$K$49</f>
        <v>0</v>
      </c>
      <c r="H71" s="1031">
        <f>+'EJEC-3II'!R69*FINANC!$Q$49</f>
        <v>0</v>
      </c>
      <c r="I71" s="1032">
        <f t="shared" si="0"/>
        <v>0</v>
      </c>
    </row>
    <row r="72" spans="2:9" ht="12.75" customHeight="1" thickBot="1" x14ac:dyDescent="0.3">
      <c r="B72" s="2862"/>
      <c r="C72" s="2866"/>
      <c r="D72" s="1030" t="s">
        <v>1161</v>
      </c>
      <c r="E72" s="1031">
        <f>+'EJEC-3II'!R70*FINANC!$G$49</f>
        <v>0</v>
      </c>
      <c r="F72" s="1031">
        <f>+'EJEC-3II'!R70*FINANC!$I$49</f>
        <v>0</v>
      </c>
      <c r="G72" s="1031">
        <f>+'EJEC-3II'!R70*FINANC!$K$49</f>
        <v>0</v>
      </c>
      <c r="H72" s="1031">
        <f>+'EJEC-3II'!R70*FINANC!$Q$49</f>
        <v>0</v>
      </c>
      <c r="I72" s="1032">
        <f t="shared" si="0"/>
        <v>0</v>
      </c>
    </row>
    <row r="73" spans="2:9" ht="12.75" customHeight="1" x14ac:dyDescent="0.25">
      <c r="B73" s="2862"/>
      <c r="C73" s="2867">
        <f>'POA-1'!I49</f>
        <v>0</v>
      </c>
      <c r="D73" s="1027" t="s">
        <v>361</v>
      </c>
      <c r="E73" s="1028" t="e">
        <f>'POA-3'!H36</f>
        <v>#REF!</v>
      </c>
      <c r="F73" s="1028" t="e">
        <f>'POA-3'!I36</f>
        <v>#REF!</v>
      </c>
      <c r="G73" s="1028" t="e">
        <f>'POA-3'!J36</f>
        <v>#REF!</v>
      </c>
      <c r="H73" s="1028" t="e">
        <f>'POA-3'!K36</f>
        <v>#REF!</v>
      </c>
      <c r="I73" s="1029" t="e">
        <f t="shared" si="0"/>
        <v>#REF!</v>
      </c>
    </row>
    <row r="74" spans="2:9" ht="12.75" customHeight="1" x14ac:dyDescent="0.25">
      <c r="B74" s="2862"/>
      <c r="C74" s="2865"/>
      <c r="D74" s="1030" t="s">
        <v>362</v>
      </c>
      <c r="E74" s="1031">
        <f>+'EJEC-3II'!R72*FINANC!$G$49</f>
        <v>0</v>
      </c>
      <c r="F74" s="1031">
        <f>+'EJEC-3II'!R72*FINANC!$I$49</f>
        <v>0</v>
      </c>
      <c r="G74" s="1031">
        <f>+'EJEC-3II'!R72*FINANC!$K$49</f>
        <v>0</v>
      </c>
      <c r="H74" s="1031">
        <f>+'EJEC-3II'!R72*FINANC!$Q$49</f>
        <v>0</v>
      </c>
      <c r="I74" s="1032">
        <f t="shared" si="0"/>
        <v>0</v>
      </c>
    </row>
    <row r="75" spans="2:9" ht="12.75" customHeight="1" thickBot="1" x14ac:dyDescent="0.3">
      <c r="B75" s="2862"/>
      <c r="C75" s="2865"/>
      <c r="D75" s="1030" t="s">
        <v>1161</v>
      </c>
      <c r="E75" s="1031">
        <f>+'EJEC-3II'!R73*FINANC!$G$49</f>
        <v>0</v>
      </c>
      <c r="F75" s="1031">
        <f>+'EJEC-3II'!R73*FINANC!$I$49</f>
        <v>0</v>
      </c>
      <c r="G75" s="1031">
        <f>+'EJEC-3II'!R73*FINANC!$K$49</f>
        <v>0</v>
      </c>
      <c r="H75" s="1031">
        <f>+'EJEC-3II'!R73*FINANC!$Q$49</f>
        <v>0</v>
      </c>
      <c r="I75" s="1032">
        <f t="shared" si="0"/>
        <v>0</v>
      </c>
    </row>
    <row r="76" spans="2:9" ht="12.75" customHeight="1" x14ac:dyDescent="0.25">
      <c r="B76" s="2861">
        <f>Proyecto!C55</f>
        <v>0</v>
      </c>
      <c r="C76" s="2864">
        <f>'POA-1'!I50</f>
        <v>0</v>
      </c>
      <c r="D76" s="1027" t="s">
        <v>361</v>
      </c>
      <c r="E76" s="1028" t="e">
        <f>'POA-3'!H37</f>
        <v>#REF!</v>
      </c>
      <c r="F76" s="1028" t="e">
        <f>'POA-3'!I37</f>
        <v>#REF!</v>
      </c>
      <c r="G76" s="1028" t="e">
        <f>'POA-3'!J37</f>
        <v>#REF!</v>
      </c>
      <c r="H76" s="1028" t="e">
        <f>'POA-3'!K37</f>
        <v>#REF!</v>
      </c>
      <c r="I76" s="1029" t="e">
        <f t="shared" si="0"/>
        <v>#REF!</v>
      </c>
    </row>
    <row r="77" spans="2:9" ht="12.75" customHeight="1" x14ac:dyDescent="0.25">
      <c r="B77" s="2862"/>
      <c r="C77" s="2865"/>
      <c r="D77" s="1030" t="s">
        <v>362</v>
      </c>
      <c r="E77" s="1031">
        <f>+'EJEC-3II'!R75*FINANC!$G$49</f>
        <v>0</v>
      </c>
      <c r="F77" s="1031">
        <f>+'EJEC-3II'!R75*FINANC!$I$49</f>
        <v>0</v>
      </c>
      <c r="G77" s="1031">
        <f>+'EJEC-3II'!R75*FINANC!$K$49</f>
        <v>0</v>
      </c>
      <c r="H77" s="1031">
        <f>+'EJEC-3II'!R75*FINANC!$Q$49</f>
        <v>0</v>
      </c>
      <c r="I77" s="1032">
        <f t="shared" si="0"/>
        <v>0</v>
      </c>
    </row>
    <row r="78" spans="2:9" ht="12.75" customHeight="1" thickBot="1" x14ac:dyDescent="0.3">
      <c r="B78" s="2862"/>
      <c r="C78" s="2866"/>
      <c r="D78" s="1030" t="s">
        <v>1161</v>
      </c>
      <c r="E78" s="1031">
        <f>+'EJEC-3II'!R76*FINANC!$G$49</f>
        <v>0</v>
      </c>
      <c r="F78" s="1031">
        <f>+'EJEC-3II'!R76*FINANC!$I$49</f>
        <v>0</v>
      </c>
      <c r="G78" s="1031">
        <f>+'EJEC-3II'!R76*FINANC!$K$49</f>
        <v>0</v>
      </c>
      <c r="H78" s="1031">
        <f>+'EJEC-3II'!R76*FINANC!$Q$49</f>
        <v>0</v>
      </c>
      <c r="I78" s="1032">
        <f t="shared" si="0"/>
        <v>0</v>
      </c>
    </row>
    <row r="79" spans="2:9" ht="12.75" customHeight="1" x14ac:dyDescent="0.25">
      <c r="B79" s="2862"/>
      <c r="C79" s="2867">
        <f>'POA-1'!I51</f>
        <v>0</v>
      </c>
      <c r="D79" s="1027" t="s">
        <v>361</v>
      </c>
      <c r="E79" s="1028" t="e">
        <f>'POA-3'!H38</f>
        <v>#REF!</v>
      </c>
      <c r="F79" s="1028" t="e">
        <f>'POA-3'!I38</f>
        <v>#REF!</v>
      </c>
      <c r="G79" s="1028" t="e">
        <f>'POA-3'!J38</f>
        <v>#REF!</v>
      </c>
      <c r="H79" s="1028" t="e">
        <f>'POA-3'!K38</f>
        <v>#REF!</v>
      </c>
      <c r="I79" s="1029" t="e">
        <f t="shared" si="0"/>
        <v>#REF!</v>
      </c>
    </row>
    <row r="80" spans="2:9" ht="12.75" customHeight="1" x14ac:dyDescent="0.25">
      <c r="B80" s="2862"/>
      <c r="C80" s="2865"/>
      <c r="D80" s="1030" t="s">
        <v>362</v>
      </c>
      <c r="E80" s="1031">
        <f>+'EJEC-3II'!R78*FINANC!$G$49</f>
        <v>0</v>
      </c>
      <c r="F80" s="1031">
        <f>+'EJEC-3II'!R78*FINANC!$I$49</f>
        <v>0</v>
      </c>
      <c r="G80" s="1031">
        <f>+'EJEC-3II'!R78*FINANC!$K$49</f>
        <v>0</v>
      </c>
      <c r="H80" s="1031">
        <f>+'EJEC-3II'!R78*FINANC!$Q$49</f>
        <v>0</v>
      </c>
      <c r="I80" s="1032">
        <f t="shared" si="0"/>
        <v>0</v>
      </c>
    </row>
    <row r="81" spans="2:9" ht="12.75" customHeight="1" thickBot="1" x14ac:dyDescent="0.3">
      <c r="B81" s="2862"/>
      <c r="C81" s="2866"/>
      <c r="D81" s="1030" t="s">
        <v>1161</v>
      </c>
      <c r="E81" s="1031">
        <f>+'EJEC-3II'!R79*FINANC!$G$49</f>
        <v>0</v>
      </c>
      <c r="F81" s="1031">
        <f>+'EJEC-3II'!R79*FINANC!$I$49</f>
        <v>0</v>
      </c>
      <c r="G81" s="1031">
        <f>+'EJEC-3II'!R79*FINANC!$K$49</f>
        <v>0</v>
      </c>
      <c r="H81" s="1031">
        <f>+'EJEC-3II'!R79*FINANC!$Q$49</f>
        <v>0</v>
      </c>
      <c r="I81" s="1032">
        <f t="shared" si="0"/>
        <v>0</v>
      </c>
    </row>
    <row r="82" spans="2:9" ht="12.75" customHeight="1" x14ac:dyDescent="0.25">
      <c r="B82" s="2862"/>
      <c r="C82" s="2867">
        <f>'POA-1'!I52</f>
        <v>0</v>
      </c>
      <c r="D82" s="1027" t="s">
        <v>361</v>
      </c>
      <c r="E82" s="1028">
        <f>'POA-3'!H39</f>
        <v>0</v>
      </c>
      <c r="F82" s="1028">
        <f>'POA-3'!I39</f>
        <v>0</v>
      </c>
      <c r="G82" s="1028">
        <f>'POA-3'!J39</f>
        <v>0</v>
      </c>
      <c r="H82" s="1028">
        <f>'POA-3'!K39</f>
        <v>0</v>
      </c>
      <c r="I82" s="1029">
        <f t="shared" si="0"/>
        <v>0</v>
      </c>
    </row>
    <row r="83" spans="2:9" ht="12.75" customHeight="1" x14ac:dyDescent="0.25">
      <c r="B83" s="2862"/>
      <c r="C83" s="2865"/>
      <c r="D83" s="1030" t="s">
        <v>362</v>
      </c>
      <c r="E83" s="1031">
        <f>+'EJEC-3II'!R81*FINANC!$G$49</f>
        <v>0</v>
      </c>
      <c r="F83" s="1031">
        <f>+'EJEC-3II'!R81*FINANC!$I$49</f>
        <v>0</v>
      </c>
      <c r="G83" s="1031">
        <f>+'EJEC-3II'!R81*FINANC!$K$49</f>
        <v>0</v>
      </c>
      <c r="H83" s="1031">
        <f>+'EJEC-3II'!R81*FINANC!$Q$49</f>
        <v>0</v>
      </c>
      <c r="I83" s="1032">
        <f t="shared" si="0"/>
        <v>0</v>
      </c>
    </row>
    <row r="84" spans="2:9" ht="12.75" customHeight="1" thickBot="1" x14ac:dyDescent="0.3">
      <c r="B84" s="2862"/>
      <c r="C84" s="2866"/>
      <c r="D84" s="1030" t="s">
        <v>1161</v>
      </c>
      <c r="E84" s="1031">
        <f>+'EJEC-3II'!R82*FINANC!$G$49</f>
        <v>0</v>
      </c>
      <c r="F84" s="1031">
        <f>+'EJEC-3II'!R82*FINANC!$I$49</f>
        <v>0</v>
      </c>
      <c r="G84" s="1031">
        <f>+'EJEC-3II'!R82*FINANC!$K$49</f>
        <v>0</v>
      </c>
      <c r="H84" s="1031">
        <f>+'EJEC-3II'!R82*FINANC!$Q$49</f>
        <v>0</v>
      </c>
      <c r="I84" s="1032">
        <f t="shared" ref="I84:I96" si="1">SUM(E84:H84)</f>
        <v>0</v>
      </c>
    </row>
    <row r="85" spans="2:9" ht="12.75" customHeight="1" x14ac:dyDescent="0.25">
      <c r="B85" s="2862"/>
      <c r="C85" s="2867">
        <f>'POA-1'!I53</f>
        <v>0</v>
      </c>
      <c r="D85" s="1027" t="s">
        <v>361</v>
      </c>
      <c r="E85" s="1028" t="e">
        <f>'POA-3'!H40</f>
        <v>#REF!</v>
      </c>
      <c r="F85" s="1028" t="e">
        <f>'POA-3'!I40</f>
        <v>#REF!</v>
      </c>
      <c r="G85" s="1028" t="e">
        <f>'POA-3'!J40</f>
        <v>#REF!</v>
      </c>
      <c r="H85" s="1028" t="e">
        <f>'POA-3'!K40</f>
        <v>#REF!</v>
      </c>
      <c r="I85" s="1029" t="e">
        <f t="shared" si="1"/>
        <v>#REF!</v>
      </c>
    </row>
    <row r="86" spans="2:9" ht="12.75" customHeight="1" x14ac:dyDescent="0.25">
      <c r="B86" s="2862"/>
      <c r="C86" s="2865"/>
      <c r="D86" s="1030" t="s">
        <v>362</v>
      </c>
      <c r="E86" s="1031">
        <f>+'EJEC-3II'!R84*FINANC!$G$49</f>
        <v>0</v>
      </c>
      <c r="F86" s="1031">
        <f>+'EJEC-3II'!R84*FINANC!$I$49</f>
        <v>0</v>
      </c>
      <c r="G86" s="1031">
        <f>+'EJEC-3II'!R84*FINANC!$K$49</f>
        <v>0</v>
      </c>
      <c r="H86" s="1031">
        <f>+'EJEC-3II'!R84*FINANC!$Q$49</f>
        <v>0</v>
      </c>
      <c r="I86" s="1032">
        <f t="shared" si="1"/>
        <v>0</v>
      </c>
    </row>
    <row r="87" spans="2:9" ht="12.75" customHeight="1" thickBot="1" x14ac:dyDescent="0.3">
      <c r="B87" s="2863"/>
      <c r="C87" s="2868"/>
      <c r="D87" s="1030" t="s">
        <v>1161</v>
      </c>
      <c r="E87" s="1031">
        <f>+'EJEC-3II'!R85*FINANC!$G$49</f>
        <v>0</v>
      </c>
      <c r="F87" s="1031">
        <f>+'EJEC-3II'!R85*FINANC!$I$49</f>
        <v>0</v>
      </c>
      <c r="G87" s="1031">
        <f>+'EJEC-3II'!R85*FINANC!$K$49</f>
        <v>0</v>
      </c>
      <c r="H87" s="1031">
        <f>+'EJEC-3II'!R85*FINANC!$Q$49</f>
        <v>0</v>
      </c>
      <c r="I87" s="1032">
        <f t="shared" si="1"/>
        <v>0</v>
      </c>
    </row>
    <row r="88" spans="2:9" ht="12.75" customHeight="1" x14ac:dyDescent="0.25">
      <c r="B88" s="2861" t="str">
        <f>Proyecto!C56</f>
        <v>Aislamiento con material vegetal</v>
      </c>
      <c r="C88" s="2864">
        <f>'POA-1'!I54</f>
        <v>0</v>
      </c>
      <c r="D88" s="1027" t="s">
        <v>361</v>
      </c>
      <c r="E88" s="1028" t="e">
        <f>'POA-3'!H41</f>
        <v>#REF!</v>
      </c>
      <c r="F88" s="1028" t="e">
        <f>'POA-3'!I41</f>
        <v>#REF!</v>
      </c>
      <c r="G88" s="1028" t="e">
        <f>'POA-3'!J41</f>
        <v>#REF!</v>
      </c>
      <c r="H88" s="1028" t="e">
        <f>'POA-3'!K41</f>
        <v>#REF!</v>
      </c>
      <c r="I88" s="1029" t="e">
        <f t="shared" si="1"/>
        <v>#REF!</v>
      </c>
    </row>
    <row r="89" spans="2:9" ht="12.75" customHeight="1" x14ac:dyDescent="0.25">
      <c r="B89" s="2862"/>
      <c r="C89" s="2865"/>
      <c r="D89" s="1030" t="s">
        <v>362</v>
      </c>
      <c r="E89" s="1031">
        <f>+'EJEC-3II'!R87*FINANC!$G$49</f>
        <v>0</v>
      </c>
      <c r="F89" s="1031">
        <f>+'EJEC-3II'!R87*FINANC!$I$49</f>
        <v>0</v>
      </c>
      <c r="G89" s="1031">
        <f>+'EJEC-3II'!R87*FINANC!$K$49</f>
        <v>0</v>
      </c>
      <c r="H89" s="1031">
        <f>+'EJEC-3II'!R87*FINANC!$Q$49</f>
        <v>0</v>
      </c>
      <c r="I89" s="1032">
        <f t="shared" si="1"/>
        <v>0</v>
      </c>
    </row>
    <row r="90" spans="2:9" ht="12.75" customHeight="1" thickBot="1" x14ac:dyDescent="0.3">
      <c r="B90" s="2862"/>
      <c r="C90" s="2866"/>
      <c r="D90" s="1030" t="s">
        <v>1161</v>
      </c>
      <c r="E90" s="1031">
        <f>+'EJEC-3II'!R88*FINANC!$G$49</f>
        <v>0</v>
      </c>
      <c r="F90" s="1031">
        <f>+'EJEC-3II'!R88*FINANC!$I$49</f>
        <v>0</v>
      </c>
      <c r="G90" s="1031">
        <f>+'EJEC-3II'!R88*FINANC!$K$49</f>
        <v>0</v>
      </c>
      <c r="H90" s="1031">
        <f>+'EJEC-3II'!R88*FINANC!$Q$49</f>
        <v>0</v>
      </c>
      <c r="I90" s="1032">
        <f t="shared" si="1"/>
        <v>0</v>
      </c>
    </row>
    <row r="91" spans="2:9" ht="12.75" customHeight="1" x14ac:dyDescent="0.25">
      <c r="B91" s="2862"/>
      <c r="C91" s="2867">
        <f>'POA-1'!I55</f>
        <v>0</v>
      </c>
      <c r="D91" s="1027" t="s">
        <v>361</v>
      </c>
      <c r="E91" s="1028" t="e">
        <f>'POA-3'!H42</f>
        <v>#REF!</v>
      </c>
      <c r="F91" s="1028" t="e">
        <f>'POA-3'!I42</f>
        <v>#REF!</v>
      </c>
      <c r="G91" s="1028" t="e">
        <f>'POA-3'!J42</f>
        <v>#REF!</v>
      </c>
      <c r="H91" s="1028" t="e">
        <f>'POA-3'!K42</f>
        <v>#REF!</v>
      </c>
      <c r="I91" s="1029" t="e">
        <f t="shared" si="1"/>
        <v>#REF!</v>
      </c>
    </row>
    <row r="92" spans="2:9" ht="12.75" customHeight="1" x14ac:dyDescent="0.25">
      <c r="B92" s="2862"/>
      <c r="C92" s="2865"/>
      <c r="D92" s="1030" t="s">
        <v>362</v>
      </c>
      <c r="E92" s="1031">
        <f>+'EJEC-3II'!R90*FINANC!$G$49</f>
        <v>0</v>
      </c>
      <c r="F92" s="1031">
        <f>+'EJEC-3II'!R90*FINANC!$I$49</f>
        <v>0</v>
      </c>
      <c r="G92" s="1031">
        <f>+'EJEC-3II'!R90*FINANC!$K$49</f>
        <v>0</v>
      </c>
      <c r="H92" s="1031">
        <f>+'EJEC-3II'!R90*FINANC!$Q$49</f>
        <v>0</v>
      </c>
      <c r="I92" s="1032">
        <f t="shared" si="1"/>
        <v>0</v>
      </c>
    </row>
    <row r="93" spans="2:9" ht="12.75" customHeight="1" thickBot="1" x14ac:dyDescent="0.3">
      <c r="B93" s="2862"/>
      <c r="C93" s="2866"/>
      <c r="D93" s="1030" t="s">
        <v>1161</v>
      </c>
      <c r="E93" s="1031">
        <f>+'EJEC-3II'!R91*FINANC!$G$49</f>
        <v>0</v>
      </c>
      <c r="F93" s="1031">
        <f>+'EJEC-3II'!R91*FINANC!$I$49</f>
        <v>0</v>
      </c>
      <c r="G93" s="1031">
        <f>+'EJEC-3II'!R91*FINANC!$K$49</f>
        <v>0</v>
      </c>
      <c r="H93" s="1031">
        <f>+'EJEC-3II'!R91*FINANC!$Q$49</f>
        <v>0</v>
      </c>
      <c r="I93" s="1032">
        <f t="shared" si="1"/>
        <v>0</v>
      </c>
    </row>
    <row r="94" spans="2:9" ht="12.75" customHeight="1" x14ac:dyDescent="0.25">
      <c r="B94" s="2862"/>
      <c r="C94" s="2867">
        <f>'POA-1'!I56</f>
        <v>0</v>
      </c>
      <c r="D94" s="1027" t="s">
        <v>361</v>
      </c>
      <c r="E94" s="1028" t="e">
        <f>'POA-3'!H43</f>
        <v>#REF!</v>
      </c>
      <c r="F94" s="1028" t="e">
        <f>'POA-3'!I43</f>
        <v>#REF!</v>
      </c>
      <c r="G94" s="1028" t="e">
        <f>'POA-3'!J43</f>
        <v>#REF!</v>
      </c>
      <c r="H94" s="1028" t="e">
        <f>'POA-3'!K43</f>
        <v>#REF!</v>
      </c>
      <c r="I94" s="1029" t="e">
        <f t="shared" si="1"/>
        <v>#REF!</v>
      </c>
    </row>
    <row r="95" spans="2:9" ht="12.75" customHeight="1" x14ac:dyDescent="0.25">
      <c r="B95" s="2862"/>
      <c r="C95" s="2865"/>
      <c r="D95" s="1030" t="s">
        <v>362</v>
      </c>
      <c r="E95" s="1031">
        <f>+'EJEC-3II'!R93*FINANC!$G$49</f>
        <v>0</v>
      </c>
      <c r="F95" s="1031">
        <f>+'EJEC-3II'!R93*FINANC!$I$49</f>
        <v>0</v>
      </c>
      <c r="G95" s="1031">
        <f>+'EJEC-3II'!R93*FINANC!$K$49</f>
        <v>0</v>
      </c>
      <c r="H95" s="1031">
        <f>+'EJEC-3II'!R93*FINANC!$Q$49</f>
        <v>0</v>
      </c>
      <c r="I95" s="1032">
        <f t="shared" si="1"/>
        <v>0</v>
      </c>
    </row>
    <row r="96" spans="2:9" ht="12.75" customHeight="1" thickBot="1" x14ac:dyDescent="0.3">
      <c r="B96" s="2862"/>
      <c r="C96" s="2865"/>
      <c r="D96" s="1033" t="s">
        <v>1161</v>
      </c>
      <c r="E96" s="1031">
        <f>+'EJEC-3II'!R94*FINANC!$G$49</f>
        <v>0</v>
      </c>
      <c r="F96" s="1031">
        <f>+'EJEC-3II'!R94*FINANC!$I$49</f>
        <v>0</v>
      </c>
      <c r="G96" s="1031">
        <f>+'EJEC-3II'!R94*FINANC!$K$49</f>
        <v>0</v>
      </c>
      <c r="H96" s="1031">
        <f>+'EJEC-3II'!R94*FINANC!$Q$49</f>
        <v>0</v>
      </c>
      <c r="I96" s="1034">
        <f t="shared" si="1"/>
        <v>0</v>
      </c>
    </row>
    <row r="97" spans="1:9" s="1037" customFormat="1" ht="18.75" customHeight="1" x14ac:dyDescent="0.2">
      <c r="A97" s="1013"/>
      <c r="B97" s="2880" t="s">
        <v>1180</v>
      </c>
      <c r="C97" s="2881"/>
      <c r="D97" s="2881"/>
      <c r="E97" s="1035" t="e">
        <f>E94+E91+E88+E85+E82+E79+E76+E73+E70+E67+E64+E61+E58+E55+E52+E49+E46+E43+E40+E37+E34+E31+E28+E25+E22+E19</f>
        <v>#REF!</v>
      </c>
      <c r="F97" s="1035" t="e">
        <f t="shared" ref="F97:H97" si="2">F94+F91+F88+F85+F82+F79+F76+F73+F70+F67+F64+F61+F58+F55+F52+F49+F46+F43+F40+F37+F34+F31+F28+F25+F22+F19</f>
        <v>#REF!</v>
      </c>
      <c r="G97" s="1035" t="e">
        <f t="shared" si="2"/>
        <v>#REF!</v>
      </c>
      <c r="H97" s="1035" t="e">
        <f t="shared" si="2"/>
        <v>#REF!</v>
      </c>
      <c r="I97" s="1036" t="e">
        <f t="shared" ref="I97:I99" si="3">SUM(E97:H97)</f>
        <v>#REF!</v>
      </c>
    </row>
    <row r="98" spans="1:9" s="1037" customFormat="1" ht="17.25" customHeight="1" x14ac:dyDescent="0.2">
      <c r="A98" s="1013"/>
      <c r="B98" s="2882" t="s">
        <v>1181</v>
      </c>
      <c r="C98" s="2883"/>
      <c r="D98" s="2883"/>
      <c r="E98" s="1038">
        <f t="shared" ref="E98:H99" si="4">E95+E92+E89+E86+E83+E80+E77+E74+E71+E68+E65+E62+E59+E56+E53+E50+E47+E44+E41+E38+E35+E32+E29+E26+E23+E20</f>
        <v>0</v>
      </c>
      <c r="F98" s="1038">
        <f t="shared" si="4"/>
        <v>0</v>
      </c>
      <c r="G98" s="1038">
        <f t="shared" si="4"/>
        <v>0</v>
      </c>
      <c r="H98" s="1038">
        <f t="shared" si="4"/>
        <v>0</v>
      </c>
      <c r="I98" s="1039">
        <f t="shared" si="3"/>
        <v>0</v>
      </c>
    </row>
    <row r="99" spans="1:9" s="1037" customFormat="1" ht="19.5" customHeight="1" thickBot="1" x14ac:dyDescent="0.25">
      <c r="A99" s="1013"/>
      <c r="B99" s="2869" t="s">
        <v>1182</v>
      </c>
      <c r="C99" s="2870"/>
      <c r="D99" s="2870"/>
      <c r="E99" s="1040">
        <f t="shared" si="4"/>
        <v>0</v>
      </c>
      <c r="F99" s="1040">
        <f t="shared" si="4"/>
        <v>0</v>
      </c>
      <c r="G99" s="1040">
        <f t="shared" si="4"/>
        <v>0</v>
      </c>
      <c r="H99" s="1040">
        <f t="shared" si="4"/>
        <v>0</v>
      </c>
      <c r="I99" s="1041">
        <f t="shared" si="3"/>
        <v>0</v>
      </c>
    </row>
    <row r="100" spans="1:9" s="1015" customFormat="1" ht="14.25" thickBot="1" x14ac:dyDescent="0.3">
      <c r="A100" s="1013"/>
      <c r="B100" s="1042" t="s">
        <v>61</v>
      </c>
      <c r="C100" s="1043"/>
      <c r="D100" s="1044"/>
      <c r="E100" s="1043"/>
      <c r="F100" s="1043"/>
      <c r="G100" s="1043"/>
      <c r="H100" s="1043"/>
      <c r="I100" s="1045"/>
    </row>
    <row r="101" spans="1:9" s="1015" customFormat="1" x14ac:dyDescent="0.25">
      <c r="A101" s="1013"/>
      <c r="B101" s="2871"/>
      <c r="C101" s="2872"/>
      <c r="D101" s="2872"/>
      <c r="E101" s="2872"/>
      <c r="F101" s="2872"/>
      <c r="G101" s="2872"/>
      <c r="H101" s="2872"/>
      <c r="I101" s="2873"/>
    </row>
    <row r="102" spans="1:9" s="1015" customFormat="1" x14ac:dyDescent="0.25">
      <c r="A102" s="1013"/>
      <c r="B102" s="2874"/>
      <c r="C102" s="2875"/>
      <c r="D102" s="2875"/>
      <c r="E102" s="2875"/>
      <c r="F102" s="2875"/>
      <c r="G102" s="2875"/>
      <c r="H102" s="2875"/>
      <c r="I102" s="2876"/>
    </row>
    <row r="103" spans="1:9" s="1015" customFormat="1" x14ac:dyDescent="0.25">
      <c r="A103" s="1013"/>
      <c r="B103" s="2874"/>
      <c r="C103" s="2875"/>
      <c r="D103" s="2875"/>
      <c r="E103" s="2875"/>
      <c r="F103" s="2875"/>
      <c r="G103" s="2875"/>
      <c r="H103" s="2875"/>
      <c r="I103" s="2876"/>
    </row>
    <row r="104" spans="1:9" s="1015" customFormat="1" x14ac:dyDescent="0.25">
      <c r="A104" s="1013"/>
      <c r="B104" s="2874"/>
      <c r="C104" s="2875"/>
      <c r="D104" s="2875"/>
      <c r="E104" s="2875"/>
      <c r="F104" s="2875"/>
      <c r="G104" s="2875"/>
      <c r="H104" s="2875"/>
      <c r="I104" s="2876"/>
    </row>
    <row r="105" spans="1:9" s="1015" customFormat="1" ht="14.25" thickBot="1" x14ac:dyDescent="0.3">
      <c r="A105" s="1013"/>
      <c r="B105" s="2877"/>
      <c r="C105" s="2878"/>
      <c r="D105" s="2878"/>
      <c r="E105" s="2878"/>
      <c r="F105" s="2878"/>
      <c r="G105" s="2878"/>
      <c r="H105" s="2878"/>
      <c r="I105" s="2879"/>
    </row>
    <row r="106" spans="1:9" s="1015" customFormat="1" x14ac:dyDescent="0.25">
      <c r="A106" s="1013"/>
      <c r="B106" s="1013"/>
      <c r="C106" s="1013"/>
      <c r="D106" s="1014"/>
      <c r="E106" s="1013"/>
      <c r="F106" s="1013"/>
      <c r="G106" s="1013"/>
      <c r="H106" s="1013"/>
      <c r="I106" s="1013"/>
    </row>
    <row r="107" spans="1:9" s="1015" customFormat="1" x14ac:dyDescent="0.25">
      <c r="A107" s="1013"/>
      <c r="B107" s="1013"/>
      <c r="C107" s="1013"/>
      <c r="D107" s="1014"/>
      <c r="E107" s="1013"/>
      <c r="F107" s="1013"/>
      <c r="G107" s="1013"/>
      <c r="H107" s="1013"/>
      <c r="I107" s="1013"/>
    </row>
    <row r="108" spans="1:9" s="1015" customFormat="1" x14ac:dyDescent="0.25">
      <c r="A108" s="1013"/>
      <c r="B108" s="1013"/>
      <c r="C108" s="1013"/>
      <c r="D108" s="1014"/>
      <c r="E108" s="1013"/>
      <c r="F108" s="1013"/>
      <c r="G108" s="1013"/>
      <c r="H108" s="1013"/>
      <c r="I108" s="1013"/>
    </row>
    <row r="109" spans="1:9" s="1015" customFormat="1" x14ac:dyDescent="0.25">
      <c r="A109" s="1013"/>
      <c r="B109" s="1013"/>
      <c r="C109" s="1013"/>
      <c r="D109" s="1014"/>
      <c r="E109" s="1013"/>
      <c r="F109" s="1013"/>
      <c r="G109" s="1013"/>
      <c r="H109" s="1013"/>
      <c r="I109" s="1013"/>
    </row>
    <row r="110" spans="1:9" s="1015" customFormat="1" x14ac:dyDescent="0.25">
      <c r="A110" s="1013"/>
      <c r="B110" s="1013"/>
      <c r="C110" s="1013"/>
      <c r="D110" s="1014"/>
      <c r="E110" s="1013"/>
      <c r="F110" s="1013"/>
      <c r="G110" s="1013"/>
      <c r="H110" s="1013"/>
      <c r="I110" s="1013"/>
    </row>
    <row r="111" spans="1:9" s="1015" customFormat="1" x14ac:dyDescent="0.25">
      <c r="A111" s="1013"/>
      <c r="B111" s="1013"/>
      <c r="C111" s="1013"/>
      <c r="D111" s="1014"/>
      <c r="E111" s="1013"/>
      <c r="F111" s="1013"/>
      <c r="G111" s="1013"/>
      <c r="H111" s="1013"/>
      <c r="I111" s="1013"/>
    </row>
    <row r="112" spans="1:9" s="1015" customFormat="1" x14ac:dyDescent="0.25">
      <c r="A112" s="1013"/>
      <c r="B112" s="1013"/>
      <c r="C112" s="1013"/>
      <c r="D112" s="1014"/>
      <c r="E112" s="1013"/>
      <c r="F112" s="1013"/>
      <c r="G112" s="1013"/>
      <c r="H112" s="1013"/>
      <c r="I112" s="1013"/>
    </row>
    <row r="113" spans="1:9" s="1015" customFormat="1" x14ac:dyDescent="0.25">
      <c r="A113" s="1013"/>
      <c r="B113" s="1013"/>
      <c r="C113" s="1013"/>
      <c r="D113" s="1014"/>
      <c r="E113" s="1013"/>
      <c r="F113" s="1013"/>
      <c r="G113" s="1013"/>
      <c r="H113" s="1013"/>
      <c r="I113" s="1013"/>
    </row>
    <row r="114" spans="1:9" s="1015" customFormat="1" x14ac:dyDescent="0.25">
      <c r="A114" s="1013"/>
      <c r="B114" s="1013"/>
      <c r="C114" s="1013"/>
      <c r="D114" s="1014"/>
      <c r="E114" s="1013"/>
      <c r="F114" s="1013"/>
      <c r="G114" s="1013"/>
      <c r="H114" s="1013"/>
      <c r="I114" s="1013"/>
    </row>
    <row r="115" spans="1:9" s="1015" customFormat="1" x14ac:dyDescent="0.25">
      <c r="A115" s="1013"/>
      <c r="B115" s="1013"/>
      <c r="C115" s="1013"/>
      <c r="D115" s="1014"/>
      <c r="E115" s="1013"/>
      <c r="F115" s="1013"/>
      <c r="G115" s="1013"/>
      <c r="H115" s="1013"/>
      <c r="I115" s="1013"/>
    </row>
    <row r="116" spans="1:9" s="1015" customFormat="1" x14ac:dyDescent="0.25">
      <c r="A116" s="1013"/>
      <c r="B116" s="1013"/>
      <c r="C116" s="1013"/>
      <c r="D116" s="1014"/>
      <c r="E116" s="1013"/>
      <c r="F116" s="1013"/>
      <c r="G116" s="1013"/>
      <c r="H116" s="1013"/>
      <c r="I116" s="1013"/>
    </row>
    <row r="117" spans="1:9" s="1015" customFormat="1" x14ac:dyDescent="0.25">
      <c r="A117" s="1013"/>
      <c r="B117" s="1013"/>
      <c r="C117" s="1013"/>
      <c r="D117" s="1014"/>
      <c r="E117" s="1013"/>
      <c r="F117" s="1013"/>
      <c r="G117" s="1013"/>
      <c r="H117" s="1013"/>
      <c r="I117" s="1013"/>
    </row>
    <row r="118" spans="1:9" s="1015" customFormat="1" x14ac:dyDescent="0.25">
      <c r="A118" s="1013"/>
      <c r="B118" s="1013"/>
      <c r="C118" s="1013"/>
      <c r="D118" s="1014"/>
      <c r="E118" s="1013"/>
      <c r="F118" s="1013"/>
      <c r="G118" s="1013"/>
      <c r="H118" s="1013"/>
      <c r="I118" s="1013"/>
    </row>
    <row r="119" spans="1:9" s="1015" customFormat="1" x14ac:dyDescent="0.25">
      <c r="A119" s="1013"/>
      <c r="B119" s="1013"/>
      <c r="C119" s="1013"/>
      <c r="D119" s="1014"/>
      <c r="E119" s="1013"/>
      <c r="F119" s="1013"/>
      <c r="G119" s="1013"/>
      <c r="H119" s="1013"/>
      <c r="I119" s="1013"/>
    </row>
    <row r="120" spans="1:9" s="1015" customFormat="1" x14ac:dyDescent="0.25">
      <c r="A120" s="1013"/>
      <c r="B120" s="1013"/>
      <c r="C120" s="1013"/>
      <c r="D120" s="1014"/>
      <c r="E120" s="1013"/>
      <c r="F120" s="1013"/>
      <c r="G120" s="1013"/>
      <c r="H120" s="1013"/>
      <c r="I120" s="1013"/>
    </row>
    <row r="121" spans="1:9" s="1015" customFormat="1" x14ac:dyDescent="0.25">
      <c r="A121" s="1013"/>
      <c r="B121" s="1013"/>
      <c r="C121" s="1013"/>
      <c r="D121" s="1014"/>
      <c r="E121" s="1013"/>
      <c r="F121" s="1013"/>
      <c r="G121" s="1013"/>
      <c r="H121" s="1013"/>
      <c r="I121" s="1013"/>
    </row>
    <row r="122" spans="1:9" s="1015" customFormat="1" x14ac:dyDescent="0.25">
      <c r="A122" s="1013"/>
      <c r="B122" s="1013"/>
      <c r="C122" s="1013"/>
      <c r="D122" s="1014"/>
      <c r="E122" s="1013"/>
      <c r="F122" s="1013"/>
      <c r="G122" s="1013"/>
      <c r="H122" s="1013"/>
      <c r="I122" s="1013"/>
    </row>
    <row r="123" spans="1:9" s="1015" customFormat="1" x14ac:dyDescent="0.25">
      <c r="A123" s="1013"/>
      <c r="B123" s="1013"/>
      <c r="C123" s="1013"/>
      <c r="D123" s="1014"/>
      <c r="E123" s="1013"/>
      <c r="F123" s="1013"/>
      <c r="G123" s="1013"/>
      <c r="H123" s="1013"/>
      <c r="I123" s="1013"/>
    </row>
    <row r="124" spans="1:9" s="1015" customFormat="1" x14ac:dyDescent="0.25">
      <c r="A124" s="1013"/>
      <c r="B124" s="1013"/>
      <c r="C124" s="1013"/>
      <c r="D124" s="1014"/>
      <c r="E124" s="1013"/>
      <c r="F124" s="1013"/>
      <c r="G124" s="1013"/>
      <c r="H124" s="1013"/>
      <c r="I124" s="1013"/>
    </row>
    <row r="125" spans="1:9" s="1015" customFormat="1" x14ac:dyDescent="0.25">
      <c r="A125" s="1013"/>
      <c r="B125" s="1013"/>
      <c r="C125" s="1013"/>
      <c r="D125" s="1014"/>
      <c r="E125" s="1013"/>
      <c r="F125" s="1013"/>
      <c r="G125" s="1013"/>
      <c r="H125" s="1013"/>
      <c r="I125" s="1013"/>
    </row>
    <row r="126" spans="1:9" s="1015" customFormat="1" x14ac:dyDescent="0.25">
      <c r="A126" s="1013"/>
      <c r="B126" s="1013"/>
      <c r="C126" s="1013"/>
      <c r="D126" s="1014"/>
      <c r="E126" s="1013"/>
      <c r="F126" s="1013"/>
      <c r="G126" s="1013"/>
      <c r="H126" s="1013"/>
      <c r="I126" s="1013"/>
    </row>
    <row r="127" spans="1:9" s="1015" customFormat="1" x14ac:dyDescent="0.25">
      <c r="A127" s="1013"/>
      <c r="B127" s="1013"/>
      <c r="C127" s="1013"/>
      <c r="D127" s="1014"/>
      <c r="E127" s="1013"/>
      <c r="F127" s="1013"/>
      <c r="G127" s="1013"/>
      <c r="H127" s="1013"/>
      <c r="I127" s="1013"/>
    </row>
    <row r="128" spans="1:9" s="1015" customFormat="1" x14ac:dyDescent="0.25">
      <c r="A128" s="1013"/>
      <c r="B128" s="1013"/>
      <c r="C128" s="1013"/>
      <c r="D128" s="1014"/>
      <c r="E128" s="1013"/>
      <c r="F128" s="1013"/>
      <c r="G128" s="1013"/>
      <c r="H128" s="1013"/>
      <c r="I128" s="1013"/>
    </row>
    <row r="129" spans="1:9" s="1015" customFormat="1" x14ac:dyDescent="0.25">
      <c r="A129" s="1013"/>
      <c r="B129" s="1013"/>
      <c r="C129" s="1013"/>
      <c r="D129" s="1014"/>
      <c r="E129" s="1013"/>
      <c r="F129" s="1013"/>
      <c r="G129" s="1013"/>
      <c r="H129" s="1013"/>
      <c r="I129" s="1013"/>
    </row>
    <row r="130" spans="1:9" s="1015" customFormat="1" x14ac:dyDescent="0.25">
      <c r="A130" s="1013"/>
      <c r="B130" s="1013"/>
      <c r="C130" s="1013"/>
      <c r="D130" s="1014"/>
      <c r="E130" s="1013"/>
      <c r="F130" s="1013"/>
      <c r="G130" s="1013"/>
      <c r="H130" s="1013"/>
      <c r="I130" s="1013"/>
    </row>
    <row r="131" spans="1:9" s="1015" customFormat="1" x14ac:dyDescent="0.25">
      <c r="A131" s="1013"/>
      <c r="B131" s="1013"/>
      <c r="C131" s="1013"/>
      <c r="D131" s="1014"/>
      <c r="E131" s="1013"/>
      <c r="F131" s="1013"/>
      <c r="G131" s="1013"/>
      <c r="H131" s="1013"/>
      <c r="I131" s="1013"/>
    </row>
    <row r="132" spans="1:9" s="1015" customFormat="1" x14ac:dyDescent="0.25">
      <c r="A132" s="1013"/>
      <c r="B132" s="1013"/>
      <c r="C132" s="1013"/>
      <c r="D132" s="1014"/>
      <c r="E132" s="1013"/>
      <c r="F132" s="1013"/>
      <c r="G132" s="1013"/>
      <c r="H132" s="1013"/>
      <c r="I132" s="1013"/>
    </row>
    <row r="133" spans="1:9" s="1015" customFormat="1" x14ac:dyDescent="0.25">
      <c r="A133" s="1013"/>
      <c r="B133" s="1013"/>
      <c r="C133" s="1013"/>
      <c r="D133" s="1014"/>
      <c r="E133" s="1013"/>
      <c r="F133" s="1013"/>
      <c r="G133" s="1013"/>
      <c r="H133" s="1013"/>
      <c r="I133" s="1013"/>
    </row>
    <row r="134" spans="1:9" s="1015" customFormat="1" x14ac:dyDescent="0.25">
      <c r="A134" s="1013"/>
      <c r="B134" s="1013"/>
      <c r="C134" s="1013"/>
      <c r="D134" s="1014"/>
      <c r="E134" s="1013"/>
      <c r="F134" s="1013"/>
      <c r="G134" s="1013"/>
      <c r="H134" s="1013"/>
      <c r="I134" s="1013"/>
    </row>
    <row r="135" spans="1:9" s="1015" customFormat="1" x14ac:dyDescent="0.25">
      <c r="A135" s="1013"/>
      <c r="B135" s="1013"/>
      <c r="C135" s="1013"/>
      <c r="D135" s="1014"/>
      <c r="E135" s="1013"/>
      <c r="F135" s="1013"/>
      <c r="G135" s="1013"/>
      <c r="H135" s="1013"/>
      <c r="I135" s="1013"/>
    </row>
    <row r="136" spans="1:9" s="1015" customFormat="1" x14ac:dyDescent="0.25">
      <c r="A136" s="1013"/>
      <c r="B136" s="1013"/>
      <c r="C136" s="1013"/>
      <c r="D136" s="1014"/>
      <c r="E136" s="1013"/>
      <c r="F136" s="1013"/>
      <c r="G136" s="1013"/>
      <c r="H136" s="1013"/>
      <c r="I136" s="1013"/>
    </row>
    <row r="137" spans="1:9" s="1015" customFormat="1" x14ac:dyDescent="0.25">
      <c r="A137" s="1013"/>
      <c r="B137" s="1013"/>
      <c r="C137" s="1013"/>
      <c r="D137" s="1014"/>
      <c r="E137" s="1013"/>
      <c r="F137" s="1013"/>
      <c r="G137" s="1013"/>
      <c r="H137" s="1013"/>
      <c r="I137" s="1013"/>
    </row>
    <row r="138" spans="1:9" s="1015" customFormat="1" x14ac:dyDescent="0.25">
      <c r="A138" s="1013"/>
      <c r="B138" s="1013"/>
      <c r="C138" s="1013"/>
      <c r="D138" s="1014"/>
      <c r="E138" s="1013"/>
      <c r="F138" s="1013"/>
      <c r="G138" s="1013"/>
      <c r="H138" s="1013"/>
      <c r="I138" s="1013"/>
    </row>
    <row r="139" spans="1:9" s="1015" customFormat="1" x14ac:dyDescent="0.25">
      <c r="A139" s="1013"/>
      <c r="B139" s="1013"/>
      <c r="C139" s="1013"/>
      <c r="D139" s="1014"/>
      <c r="E139" s="1013"/>
      <c r="F139" s="1013"/>
      <c r="G139" s="1013"/>
      <c r="H139" s="1013"/>
      <c r="I139" s="1013"/>
    </row>
    <row r="140" spans="1:9" s="1015" customFormat="1" x14ac:dyDescent="0.25">
      <c r="A140" s="1013"/>
      <c r="B140" s="1013"/>
      <c r="C140" s="1013"/>
      <c r="D140" s="1014"/>
      <c r="E140" s="1013"/>
      <c r="F140" s="1013"/>
      <c r="G140" s="1013"/>
      <c r="H140" s="1013"/>
      <c r="I140" s="1013"/>
    </row>
    <row r="141" spans="1:9" s="1015" customFormat="1" x14ac:dyDescent="0.25">
      <c r="A141" s="1013"/>
      <c r="B141" s="1013"/>
      <c r="C141" s="1013"/>
      <c r="D141" s="1014"/>
      <c r="E141" s="1013"/>
      <c r="F141" s="1013"/>
      <c r="G141" s="1013"/>
      <c r="H141" s="1013"/>
      <c r="I141" s="1013"/>
    </row>
    <row r="142" spans="1:9" s="1015" customFormat="1" x14ac:dyDescent="0.25">
      <c r="A142" s="1013"/>
      <c r="B142" s="1013"/>
      <c r="C142" s="1013"/>
      <c r="D142" s="1014"/>
      <c r="E142" s="1013"/>
      <c r="F142" s="1013"/>
      <c r="G142" s="1013"/>
      <c r="H142" s="1013"/>
      <c r="I142" s="1013"/>
    </row>
    <row r="143" spans="1:9" s="1015" customFormat="1" x14ac:dyDescent="0.25">
      <c r="A143" s="1013"/>
      <c r="B143" s="1013"/>
      <c r="C143" s="1013"/>
      <c r="D143" s="1014"/>
      <c r="E143" s="1013"/>
      <c r="F143" s="1013"/>
      <c r="G143" s="1013"/>
      <c r="H143" s="1013"/>
      <c r="I143" s="1013"/>
    </row>
    <row r="144" spans="1:9" s="1015" customFormat="1" x14ac:dyDescent="0.25">
      <c r="A144" s="1013"/>
      <c r="B144" s="1013"/>
      <c r="C144" s="1013"/>
      <c r="D144" s="1014"/>
      <c r="E144" s="1013"/>
      <c r="F144" s="1013"/>
      <c r="G144" s="1013"/>
      <c r="H144" s="1013"/>
      <c r="I144" s="1013"/>
    </row>
  </sheetData>
  <mergeCells count="55">
    <mergeCell ref="B99:D99"/>
    <mergeCell ref="B101:I105"/>
    <mergeCell ref="B88:B96"/>
    <mergeCell ref="C88:C90"/>
    <mergeCell ref="C91:C93"/>
    <mergeCell ref="C94:C96"/>
    <mergeCell ref="B97:D97"/>
    <mergeCell ref="B98:D98"/>
    <mergeCell ref="B67:B75"/>
    <mergeCell ref="C67:C69"/>
    <mergeCell ref="C70:C72"/>
    <mergeCell ref="C73:C75"/>
    <mergeCell ref="B76:B87"/>
    <mergeCell ref="C76:C78"/>
    <mergeCell ref="C79:C81"/>
    <mergeCell ref="C82:C84"/>
    <mergeCell ref="C85:C87"/>
    <mergeCell ref="B43:B54"/>
    <mergeCell ref="C43:C45"/>
    <mergeCell ref="C46:C48"/>
    <mergeCell ref="C49:C51"/>
    <mergeCell ref="C52:C54"/>
    <mergeCell ref="B55:B66"/>
    <mergeCell ref="C55:C57"/>
    <mergeCell ref="C58:C60"/>
    <mergeCell ref="C61:C63"/>
    <mergeCell ref="C64:C66"/>
    <mergeCell ref="B19:B30"/>
    <mergeCell ref="C19:C21"/>
    <mergeCell ref="C22:C24"/>
    <mergeCell ref="C25:C27"/>
    <mergeCell ref="C28:C30"/>
    <mergeCell ref="B31:B42"/>
    <mergeCell ref="C31:C33"/>
    <mergeCell ref="C34:C36"/>
    <mergeCell ref="C37:C39"/>
    <mergeCell ref="C40:C42"/>
    <mergeCell ref="C15:I15"/>
    <mergeCell ref="B16:I16"/>
    <mergeCell ref="B17:B18"/>
    <mergeCell ref="C17:C18"/>
    <mergeCell ref="D17:D18"/>
    <mergeCell ref="E17:I17"/>
    <mergeCell ref="C9:I9"/>
    <mergeCell ref="C10:I10"/>
    <mergeCell ref="C11:D11"/>
    <mergeCell ref="G11:H11"/>
    <mergeCell ref="C13:D13"/>
    <mergeCell ref="G13:H13"/>
    <mergeCell ref="C8:I8"/>
    <mergeCell ref="C2:G5"/>
    <mergeCell ref="H2:I3"/>
    <mergeCell ref="B4:B5"/>
    <mergeCell ref="H4:I5"/>
    <mergeCell ref="C7:I7"/>
  </mergeCells>
  <printOptions horizontalCentered="1" verticalCentered="1"/>
  <pageMargins left="0.70866141732283472" right="0.70866141732283472" top="0.74803149606299213" bottom="0.74803149606299213" header="0.31496062992125984" footer="0.31496062992125984"/>
  <pageSetup scale="59" orientation="portrait" r:id="rId1"/>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tabColor rgb="FF00B050"/>
    <pageSetUpPr fitToPage="1"/>
  </sheetPr>
  <dimension ref="A1:Z114"/>
  <sheetViews>
    <sheetView showGridLines="0" topLeftCell="A34" zoomScale="85" zoomScaleNormal="85" workbookViewId="0">
      <selection activeCell="B39" sqref="A39:XFD42"/>
    </sheetView>
  </sheetViews>
  <sheetFormatPr baseColWidth="10" defaultColWidth="11.42578125" defaultRowHeight="12.75" x14ac:dyDescent="0.2"/>
  <cols>
    <col min="1" max="1" width="2.5703125" style="903" customWidth="1"/>
    <col min="2" max="2" width="34.140625" style="782" customWidth="1"/>
    <col min="3" max="3" width="29" style="782" customWidth="1"/>
    <col min="4" max="4" width="38.7109375" style="782" customWidth="1"/>
    <col min="5" max="5" width="11.42578125" style="782"/>
    <col min="6" max="10" width="12.7109375" style="782" customWidth="1"/>
    <col min="11" max="26" width="11.42578125" style="903"/>
    <col min="27" max="16384" width="11.42578125" style="782"/>
  </cols>
  <sheetData>
    <row r="1" spans="2:10" s="903" customFormat="1" ht="13.5" thickBot="1" x14ac:dyDescent="0.25"/>
    <row r="2" spans="2:10" ht="12.75" customHeight="1" x14ac:dyDescent="0.2">
      <c r="B2" s="904"/>
      <c r="C2" s="2699" t="s">
        <v>1275</v>
      </c>
      <c r="D2" s="2700"/>
      <c r="E2" s="2700"/>
      <c r="F2" s="2700"/>
      <c r="G2" s="2700"/>
      <c r="H2" s="2701"/>
      <c r="I2" s="2708">
        <f>'EJEC-4II'!H2</f>
        <v>0</v>
      </c>
      <c r="J2" s="2709"/>
    </row>
    <row r="3" spans="2:10" x14ac:dyDescent="0.2">
      <c r="B3" s="798"/>
      <c r="C3" s="2702"/>
      <c r="D3" s="2703"/>
      <c r="E3" s="2703"/>
      <c r="F3" s="2703"/>
      <c r="G3" s="2703"/>
      <c r="H3" s="2704"/>
      <c r="I3" s="2884"/>
      <c r="J3" s="2885"/>
    </row>
    <row r="4" spans="2:10" x14ac:dyDescent="0.2">
      <c r="B4" s="798"/>
      <c r="C4" s="2702"/>
      <c r="D4" s="2703"/>
      <c r="E4" s="2703"/>
      <c r="F4" s="2703"/>
      <c r="G4" s="2703"/>
      <c r="H4" s="2704"/>
      <c r="I4" s="2884"/>
      <c r="J4" s="2885"/>
    </row>
    <row r="5" spans="2:10" ht="18.75" customHeight="1" x14ac:dyDescent="0.2">
      <c r="B5" s="798"/>
      <c r="C5" s="2702"/>
      <c r="D5" s="2703"/>
      <c r="E5" s="2703"/>
      <c r="F5" s="2703"/>
      <c r="G5" s="2703"/>
      <c r="H5" s="2704"/>
      <c r="I5" s="2884"/>
      <c r="J5" s="2885"/>
    </row>
    <row r="6" spans="2:10" ht="18.75" customHeight="1" x14ac:dyDescent="0.2">
      <c r="B6" s="2886"/>
      <c r="C6" s="2702"/>
      <c r="D6" s="2703"/>
      <c r="E6" s="2703"/>
      <c r="F6" s="2703"/>
      <c r="G6" s="2703"/>
      <c r="H6" s="2704"/>
      <c r="I6" s="2888" t="str">
        <f>'EJEC-4II'!H4</f>
        <v>Código: F-E-GIP-53</v>
      </c>
      <c r="J6" s="2889"/>
    </row>
    <row r="7" spans="2:10" x14ac:dyDescent="0.2">
      <c r="B7" s="2886"/>
      <c r="C7" s="2702"/>
      <c r="D7" s="2703"/>
      <c r="E7" s="2703"/>
      <c r="F7" s="2703"/>
      <c r="G7" s="2703"/>
      <c r="H7" s="2704"/>
      <c r="I7" s="2682"/>
      <c r="J7" s="2683"/>
    </row>
    <row r="8" spans="2:10" x14ac:dyDescent="0.2">
      <c r="B8" s="2887"/>
      <c r="C8" s="2705"/>
      <c r="D8" s="2706"/>
      <c r="E8" s="2706"/>
      <c r="F8" s="2706"/>
      <c r="G8" s="2706"/>
      <c r="H8" s="2707"/>
      <c r="I8" s="2684"/>
      <c r="J8" s="2685"/>
    </row>
    <row r="9" spans="2:10" x14ac:dyDescent="0.2">
      <c r="B9" s="1047"/>
      <c r="C9" s="1048"/>
      <c r="D9" s="1048"/>
      <c r="E9" s="1048"/>
      <c r="F9" s="1048"/>
      <c r="G9" s="1048"/>
      <c r="H9" s="1048"/>
      <c r="I9" s="1048"/>
      <c r="J9" s="1049"/>
    </row>
    <row r="10" spans="2:10" ht="18.75" customHeight="1" x14ac:dyDescent="0.2">
      <c r="B10" s="938" t="s">
        <v>250</v>
      </c>
      <c r="C10" s="2781">
        <f>+Proyecto!C6</f>
        <v>0</v>
      </c>
      <c r="D10" s="2781"/>
      <c r="E10" s="2781"/>
      <c r="F10" s="2781"/>
      <c r="G10" s="2781"/>
      <c r="H10" s="2781"/>
      <c r="I10" s="2781"/>
      <c r="J10" s="2782"/>
    </row>
    <row r="11" spans="2:10" x14ac:dyDescent="0.2">
      <c r="B11" s="798"/>
      <c r="J11" s="786"/>
    </row>
    <row r="12" spans="2:10" ht="34.5" customHeight="1" x14ac:dyDescent="0.2">
      <c r="B12" s="938" t="s">
        <v>1133</v>
      </c>
      <c r="C12" s="2571">
        <f>+Proyecto!B16</f>
        <v>0</v>
      </c>
      <c r="D12" s="2571"/>
      <c r="E12" s="2571"/>
      <c r="F12" s="2571"/>
      <c r="G12" s="2571"/>
      <c r="H12" s="2571"/>
      <c r="I12" s="2571"/>
      <c r="J12" s="2572"/>
    </row>
    <row r="13" spans="2:10" x14ac:dyDescent="0.2">
      <c r="B13" s="938"/>
      <c r="C13" s="2783"/>
      <c r="D13" s="2783"/>
      <c r="E13" s="2783"/>
      <c r="F13" s="2783"/>
      <c r="G13" s="2783"/>
      <c r="H13" s="2783"/>
      <c r="I13" s="2783"/>
      <c r="J13" s="2784"/>
    </row>
    <row r="14" spans="2:10" ht="17.25" customHeight="1" x14ac:dyDescent="0.2">
      <c r="B14" s="938" t="s">
        <v>364</v>
      </c>
      <c r="C14" s="1050">
        <f>'EJEC-1II'!I11</f>
        <v>0</v>
      </c>
      <c r="D14" s="983"/>
      <c r="E14" s="983"/>
      <c r="F14" s="983"/>
      <c r="G14" s="983"/>
      <c r="H14" s="983"/>
      <c r="I14" s="983"/>
      <c r="J14" s="984"/>
    </row>
    <row r="15" spans="2:10" x14ac:dyDescent="0.2">
      <c r="B15" s="938"/>
      <c r="C15" s="983"/>
      <c r="D15" s="983"/>
      <c r="E15" s="983"/>
      <c r="F15" s="983"/>
      <c r="G15" s="983"/>
      <c r="H15" s="983"/>
      <c r="I15" s="983"/>
      <c r="J15" s="984"/>
    </row>
    <row r="16" spans="2:10" ht="21.75" customHeight="1" thickBot="1" x14ac:dyDescent="0.25">
      <c r="B16" s="2849" t="s">
        <v>366</v>
      </c>
      <c r="C16" s="2850"/>
      <c r="D16" s="2850"/>
      <c r="E16" s="2850"/>
      <c r="F16" s="2850"/>
      <c r="G16" s="2850"/>
      <c r="H16" s="2850"/>
      <c r="I16" s="2850"/>
      <c r="J16" s="2850"/>
    </row>
    <row r="17" spans="2:10" ht="12.75" customHeight="1" x14ac:dyDescent="0.2">
      <c r="B17" s="2809" t="s">
        <v>252</v>
      </c>
      <c r="C17" s="2810" t="s">
        <v>351</v>
      </c>
      <c r="D17" s="2896" t="s">
        <v>365</v>
      </c>
      <c r="E17" s="2897"/>
      <c r="F17" s="2897"/>
      <c r="G17" s="2897"/>
      <c r="H17" s="2897"/>
      <c r="I17" s="2897"/>
      <c r="J17" s="2898"/>
    </row>
    <row r="18" spans="2:10" ht="12.75" customHeight="1" x14ac:dyDescent="0.2">
      <c r="B18" s="2729"/>
      <c r="C18" s="2732"/>
      <c r="D18" s="2735"/>
      <c r="E18" s="2899"/>
      <c r="F18" s="2899"/>
      <c r="G18" s="2899"/>
      <c r="H18" s="2899"/>
      <c r="I18" s="2899"/>
      <c r="J18" s="2900"/>
    </row>
    <row r="19" spans="2:10" x14ac:dyDescent="0.2">
      <c r="B19" s="2730"/>
      <c r="C19" s="2733"/>
      <c r="D19" s="2735"/>
      <c r="E19" s="2899"/>
      <c r="F19" s="2899"/>
      <c r="G19" s="2899"/>
      <c r="H19" s="2899"/>
      <c r="I19" s="2899"/>
      <c r="J19" s="2900"/>
    </row>
    <row r="20" spans="2:10" ht="50.25" customHeight="1" x14ac:dyDescent="0.2">
      <c r="B20" s="2814" t="str">
        <f>Proyecto!C50</f>
        <v>Plantación de Material Vegetal en sistema tradicional</v>
      </c>
      <c r="C20" s="956">
        <f>'POA-1'!I31</f>
        <v>0</v>
      </c>
      <c r="D20" s="2891"/>
      <c r="E20" s="2891"/>
      <c r="F20" s="2891"/>
      <c r="G20" s="2891"/>
      <c r="H20" s="2891"/>
      <c r="I20" s="2891"/>
      <c r="J20" s="2892"/>
    </row>
    <row r="21" spans="2:10" ht="50.25" customHeight="1" x14ac:dyDescent="0.2">
      <c r="B21" s="2792"/>
      <c r="C21" s="956">
        <f>'POA-1'!I32</f>
        <v>0</v>
      </c>
      <c r="D21" s="2891"/>
      <c r="E21" s="2891"/>
      <c r="F21" s="2891"/>
      <c r="G21" s="2891"/>
      <c r="H21" s="2891"/>
      <c r="I21" s="2891"/>
      <c r="J21" s="2892"/>
    </row>
    <row r="22" spans="2:10" ht="50.25" customHeight="1" x14ac:dyDescent="0.2">
      <c r="B22" s="2792"/>
      <c r="C22" s="956">
        <f>'POA-1'!I33</f>
        <v>0</v>
      </c>
      <c r="D22" s="2891"/>
      <c r="E22" s="2891"/>
      <c r="F22" s="2891"/>
      <c r="G22" s="2891"/>
      <c r="H22" s="2891"/>
      <c r="I22" s="2891"/>
      <c r="J22" s="2892"/>
    </row>
    <row r="23" spans="2:10" ht="50.25" customHeight="1" x14ac:dyDescent="0.2">
      <c r="B23" s="2890"/>
      <c r="C23" s="956">
        <f>'POA-1'!I34</f>
        <v>0</v>
      </c>
      <c r="D23" s="2891"/>
      <c r="E23" s="2891"/>
      <c r="F23" s="2891"/>
      <c r="G23" s="2891"/>
      <c r="H23" s="2891"/>
      <c r="I23" s="2891"/>
      <c r="J23" s="2892"/>
    </row>
    <row r="24" spans="2:10" ht="50.25" customHeight="1" x14ac:dyDescent="0.2">
      <c r="B24" s="2814" t="str">
        <f>Proyecto!C51</f>
        <v>Plantación de Material Vegetal al azar o por núcleos</v>
      </c>
      <c r="C24" s="956">
        <f>'POA-1'!I35</f>
        <v>0</v>
      </c>
      <c r="D24" s="2891">
        <f>+D20</f>
        <v>0</v>
      </c>
      <c r="E24" s="2891"/>
      <c r="F24" s="2891"/>
      <c r="G24" s="2891"/>
      <c r="H24" s="2891"/>
      <c r="I24" s="2891"/>
      <c r="J24" s="2892"/>
    </row>
    <row r="25" spans="2:10" ht="50.25" customHeight="1" x14ac:dyDescent="0.2">
      <c r="B25" s="2792"/>
      <c r="C25" s="956">
        <f>'POA-1'!I36</f>
        <v>0</v>
      </c>
      <c r="D25" s="2891"/>
      <c r="E25" s="2891"/>
      <c r="F25" s="2891"/>
      <c r="G25" s="2891"/>
      <c r="H25" s="2891"/>
      <c r="I25" s="2891"/>
      <c r="J25" s="2892"/>
    </row>
    <row r="26" spans="2:10" ht="50.25" customHeight="1" x14ac:dyDescent="0.2">
      <c r="B26" s="2792"/>
      <c r="C26" s="956">
        <f>'POA-1'!I37</f>
        <v>0</v>
      </c>
      <c r="D26" s="2891"/>
      <c r="E26" s="2891"/>
      <c r="F26" s="2891"/>
      <c r="G26" s="2891"/>
      <c r="H26" s="2891"/>
      <c r="I26" s="2891"/>
      <c r="J26" s="2892"/>
    </row>
    <row r="27" spans="2:10" ht="50.25" customHeight="1" x14ac:dyDescent="0.2">
      <c r="B27" s="2890"/>
      <c r="C27" s="956">
        <f>'POA-1'!I38</f>
        <v>0</v>
      </c>
      <c r="D27" s="2891">
        <f>+D23</f>
        <v>0</v>
      </c>
      <c r="E27" s="2891"/>
      <c r="F27" s="2891"/>
      <c r="G27" s="2891"/>
      <c r="H27" s="2891"/>
      <c r="I27" s="2891"/>
      <c r="J27" s="2892"/>
    </row>
    <row r="28" spans="2:10" ht="50.25" customHeight="1" x14ac:dyDescent="0.2">
      <c r="B28" s="2814">
        <f>Proyecto!C52</f>
        <v>0</v>
      </c>
      <c r="C28" s="956">
        <f>'POA-1'!I39</f>
        <v>0</v>
      </c>
      <c r="D28" s="2891">
        <f>+D20</f>
        <v>0</v>
      </c>
      <c r="E28" s="2891"/>
      <c r="F28" s="2891"/>
      <c r="G28" s="2891"/>
      <c r="H28" s="2891"/>
      <c r="I28" s="2891"/>
      <c r="J28" s="2892"/>
    </row>
    <row r="29" spans="2:10" ht="50.25" customHeight="1" x14ac:dyDescent="0.2">
      <c r="B29" s="2792"/>
      <c r="C29" s="956">
        <f>'POA-1'!I40</f>
        <v>0</v>
      </c>
      <c r="D29" s="2891"/>
      <c r="E29" s="2891"/>
      <c r="F29" s="2891"/>
      <c r="G29" s="2891"/>
      <c r="H29" s="2891"/>
      <c r="I29" s="2891"/>
      <c r="J29" s="2892"/>
    </row>
    <row r="30" spans="2:10" ht="50.25" customHeight="1" x14ac:dyDescent="0.2">
      <c r="B30" s="2792"/>
      <c r="C30" s="956">
        <f>'POA-1'!I41</f>
        <v>0</v>
      </c>
      <c r="D30" s="2891"/>
      <c r="E30" s="2891"/>
      <c r="F30" s="2891"/>
      <c r="G30" s="2891"/>
      <c r="H30" s="2891"/>
      <c r="I30" s="2891"/>
      <c r="J30" s="2892"/>
    </row>
    <row r="31" spans="2:10" ht="50.25" customHeight="1" x14ac:dyDescent="0.2">
      <c r="B31" s="2890"/>
      <c r="C31" s="956">
        <f>'POA-1'!I42</f>
        <v>0</v>
      </c>
      <c r="D31" s="2891">
        <f>+D23</f>
        <v>0</v>
      </c>
      <c r="E31" s="2891"/>
      <c r="F31" s="2891"/>
      <c r="G31" s="2891"/>
      <c r="H31" s="2891"/>
      <c r="I31" s="2891"/>
      <c r="J31" s="2892"/>
    </row>
    <row r="32" spans="2:10" ht="50.25" customHeight="1" x14ac:dyDescent="0.2">
      <c r="B32" s="2814" t="str">
        <f>Proyecto!C53</f>
        <v>Cobertura arbórea mediante Sistemas Agroforestales / Silvopastoriles (SAF/SSP)</v>
      </c>
      <c r="C32" s="956">
        <f>'POA-1'!I43</f>
        <v>0</v>
      </c>
      <c r="D32" s="2891">
        <f>+D20</f>
        <v>0</v>
      </c>
      <c r="E32" s="2891"/>
      <c r="F32" s="2891"/>
      <c r="G32" s="2891"/>
      <c r="H32" s="2891"/>
      <c r="I32" s="2891"/>
      <c r="J32" s="2892"/>
    </row>
    <row r="33" spans="2:10" ht="50.25" customHeight="1" x14ac:dyDescent="0.2">
      <c r="B33" s="2792"/>
      <c r="C33" s="956">
        <f>'POA-1'!I44</f>
        <v>0</v>
      </c>
      <c r="D33" s="2891"/>
      <c r="E33" s="2891"/>
      <c r="F33" s="2891"/>
      <c r="G33" s="2891"/>
      <c r="H33" s="2891"/>
      <c r="I33" s="2891"/>
      <c r="J33" s="2892"/>
    </row>
    <row r="34" spans="2:10" ht="50.25" customHeight="1" x14ac:dyDescent="0.2">
      <c r="B34" s="2792"/>
      <c r="C34" s="956">
        <f>'POA-1'!I45</f>
        <v>0</v>
      </c>
      <c r="D34" s="2891"/>
      <c r="E34" s="2891"/>
      <c r="F34" s="2891"/>
      <c r="G34" s="2891"/>
      <c r="H34" s="2891"/>
      <c r="I34" s="2891"/>
      <c r="J34" s="2892"/>
    </row>
    <row r="35" spans="2:10" ht="50.25" customHeight="1" x14ac:dyDescent="0.2">
      <c r="B35" s="2890"/>
      <c r="C35" s="956">
        <f>'POA-1'!I46</f>
        <v>0</v>
      </c>
      <c r="D35" s="2891">
        <f>+D23</f>
        <v>0</v>
      </c>
      <c r="E35" s="2891"/>
      <c r="F35" s="2891"/>
      <c r="G35" s="2891"/>
      <c r="H35" s="2891"/>
      <c r="I35" s="2891"/>
      <c r="J35" s="2892"/>
    </row>
    <row r="36" spans="2:10" ht="50.25" customHeight="1" x14ac:dyDescent="0.2">
      <c r="B36" s="2814" t="str">
        <f>Proyecto!C54</f>
        <v>Cercas o Barreras Vivas (CV - BV)</v>
      </c>
      <c r="C36" s="956">
        <f>'POA-1'!I47</f>
        <v>0</v>
      </c>
      <c r="D36" s="2891">
        <f>+D20</f>
        <v>0</v>
      </c>
      <c r="E36" s="2891"/>
      <c r="F36" s="2891"/>
      <c r="G36" s="2891"/>
      <c r="H36" s="2891"/>
      <c r="I36" s="2891"/>
      <c r="J36" s="2892"/>
    </row>
    <row r="37" spans="2:10" ht="50.25" customHeight="1" x14ac:dyDescent="0.2">
      <c r="B37" s="2792"/>
      <c r="C37" s="956">
        <f>'POA-1'!I48</f>
        <v>0</v>
      </c>
      <c r="D37" s="2891"/>
      <c r="E37" s="2891"/>
      <c r="F37" s="2891"/>
      <c r="G37" s="2891"/>
      <c r="H37" s="2891"/>
      <c r="I37" s="2891"/>
      <c r="J37" s="2892"/>
    </row>
    <row r="38" spans="2:10" ht="50.25" customHeight="1" x14ac:dyDescent="0.2">
      <c r="B38" s="2792"/>
      <c r="C38" s="956">
        <f>'POA-1'!I49</f>
        <v>0</v>
      </c>
      <c r="D38" s="2891">
        <f>+D23</f>
        <v>0</v>
      </c>
      <c r="E38" s="2891"/>
      <c r="F38" s="2891"/>
      <c r="G38" s="2891"/>
      <c r="H38" s="2891"/>
      <c r="I38" s="2891"/>
      <c r="J38" s="2892"/>
    </row>
    <row r="39" spans="2:10" ht="50.25" customHeight="1" x14ac:dyDescent="0.2">
      <c r="B39" s="2814">
        <f>Proyecto!C55</f>
        <v>0</v>
      </c>
      <c r="C39" s="956">
        <f>'POA-1'!I50</f>
        <v>0</v>
      </c>
      <c r="D39" s="2891">
        <f>+D20</f>
        <v>0</v>
      </c>
      <c r="E39" s="2891"/>
      <c r="F39" s="2891"/>
      <c r="G39" s="2891"/>
      <c r="H39" s="2891"/>
      <c r="I39" s="2891"/>
      <c r="J39" s="2892"/>
    </row>
    <row r="40" spans="2:10" ht="50.25" customHeight="1" x14ac:dyDescent="0.2">
      <c r="B40" s="2792"/>
      <c r="C40" s="956">
        <f>'POA-1'!I51</f>
        <v>0</v>
      </c>
      <c r="D40" s="2891"/>
      <c r="E40" s="2891"/>
      <c r="F40" s="2891"/>
      <c r="G40" s="2891"/>
      <c r="H40" s="2891"/>
      <c r="I40" s="2891"/>
      <c r="J40" s="2892"/>
    </row>
    <row r="41" spans="2:10" ht="50.25" customHeight="1" x14ac:dyDescent="0.2">
      <c r="B41" s="2792"/>
      <c r="C41" s="956">
        <f>'POA-1'!I52</f>
        <v>0</v>
      </c>
      <c r="D41" s="2891"/>
      <c r="E41" s="2891"/>
      <c r="F41" s="2891"/>
      <c r="G41" s="2891"/>
      <c r="H41" s="2891"/>
      <c r="I41" s="2891"/>
      <c r="J41" s="2892"/>
    </row>
    <row r="42" spans="2:10" ht="50.25" customHeight="1" x14ac:dyDescent="0.2">
      <c r="B42" s="2890"/>
      <c r="C42" s="956">
        <f>'POA-1'!I53</f>
        <v>0</v>
      </c>
      <c r="D42" s="2891">
        <f>+D23</f>
        <v>0</v>
      </c>
      <c r="E42" s="2891"/>
      <c r="F42" s="2891"/>
      <c r="G42" s="2891"/>
      <c r="H42" s="2891"/>
      <c r="I42" s="2891"/>
      <c r="J42" s="2892"/>
    </row>
    <row r="43" spans="2:10" ht="50.25" customHeight="1" x14ac:dyDescent="0.2">
      <c r="B43" s="2814" t="str">
        <f>Proyecto!C56</f>
        <v>Aislamiento con material vegetal</v>
      </c>
      <c r="C43" s="956">
        <f>'POA-1'!I54</f>
        <v>0</v>
      </c>
      <c r="D43" s="2891">
        <f>+D20</f>
        <v>0</v>
      </c>
      <c r="E43" s="2891"/>
      <c r="F43" s="2891"/>
      <c r="G43" s="2891"/>
      <c r="H43" s="2891"/>
      <c r="I43" s="2891"/>
      <c r="J43" s="2892"/>
    </row>
    <row r="44" spans="2:10" ht="50.25" customHeight="1" x14ac:dyDescent="0.2">
      <c r="B44" s="2792"/>
      <c r="C44" s="956">
        <f>'POA-1'!I55</f>
        <v>0</v>
      </c>
      <c r="D44" s="2891"/>
      <c r="E44" s="2891"/>
      <c r="F44" s="2891"/>
      <c r="G44" s="2891"/>
      <c r="H44" s="2891"/>
      <c r="I44" s="2891"/>
      <c r="J44" s="2892"/>
    </row>
    <row r="45" spans="2:10" ht="50.25" customHeight="1" thickBot="1" x14ac:dyDescent="0.25">
      <c r="B45" s="2793"/>
      <c r="C45" s="973">
        <f>'POA-1'!I56</f>
        <v>0</v>
      </c>
      <c r="D45" s="2901">
        <f>+D23</f>
        <v>0</v>
      </c>
      <c r="E45" s="2901"/>
      <c r="F45" s="2901"/>
      <c r="G45" s="2901"/>
      <c r="H45" s="2901"/>
      <c r="I45" s="2901"/>
      <c r="J45" s="2902"/>
    </row>
    <row r="46" spans="2:10" s="903" customFormat="1" x14ac:dyDescent="0.2"/>
    <row r="47" spans="2:10" s="903" customFormat="1" x14ac:dyDescent="0.2"/>
    <row r="48" spans="2:10" s="903" customFormat="1" x14ac:dyDescent="0.2"/>
    <row r="49" s="903" customFormat="1" x14ac:dyDescent="0.2"/>
    <row r="50" s="903" customFormat="1" x14ac:dyDescent="0.2"/>
    <row r="51" s="903" customFormat="1" x14ac:dyDescent="0.2"/>
    <row r="52" s="903" customFormat="1" x14ac:dyDescent="0.2"/>
    <row r="53" s="903" customFormat="1" x14ac:dyDescent="0.2"/>
    <row r="54" s="903" customFormat="1" x14ac:dyDescent="0.2"/>
    <row r="55" s="903" customFormat="1" x14ac:dyDescent="0.2"/>
    <row r="56" s="903" customFormat="1" x14ac:dyDescent="0.2"/>
    <row r="57" s="903" customFormat="1" x14ac:dyDescent="0.2"/>
    <row r="58" s="903" customFormat="1" x14ac:dyDescent="0.2"/>
    <row r="59" s="903" customFormat="1" x14ac:dyDescent="0.2"/>
    <row r="60" s="903" customFormat="1" x14ac:dyDescent="0.2"/>
    <row r="61" s="903" customFormat="1" x14ac:dyDescent="0.2"/>
    <row r="62" s="903" customFormat="1" x14ac:dyDescent="0.2"/>
    <row r="63" s="903" customFormat="1" x14ac:dyDescent="0.2"/>
    <row r="64" s="903" customFormat="1" x14ac:dyDescent="0.2"/>
    <row r="65" s="903" customFormat="1" x14ac:dyDescent="0.2"/>
    <row r="66" s="903" customFormat="1" x14ac:dyDescent="0.2"/>
    <row r="67" s="903" customFormat="1" x14ac:dyDescent="0.2"/>
    <row r="68" s="903" customFormat="1" x14ac:dyDescent="0.2"/>
    <row r="69" s="903" customFormat="1" x14ac:dyDescent="0.2"/>
    <row r="70" s="903" customFormat="1" x14ac:dyDescent="0.2"/>
    <row r="71" s="903" customFormat="1" x14ac:dyDescent="0.2"/>
    <row r="72" s="903" customFormat="1" x14ac:dyDescent="0.2"/>
    <row r="73" s="903" customFormat="1" x14ac:dyDescent="0.2"/>
    <row r="74" s="903" customFormat="1" x14ac:dyDescent="0.2"/>
    <row r="75" s="903" customFormat="1" x14ac:dyDescent="0.2"/>
    <row r="76" s="903" customFormat="1" x14ac:dyDescent="0.2"/>
    <row r="77" s="903" customFormat="1" x14ac:dyDescent="0.2"/>
    <row r="78" s="903" customFormat="1" x14ac:dyDescent="0.2"/>
    <row r="79" s="903" customFormat="1" x14ac:dyDescent="0.2"/>
    <row r="80" s="903" customFormat="1" x14ac:dyDescent="0.2"/>
    <row r="81" s="903" customFormat="1" x14ac:dyDescent="0.2"/>
    <row r="82" s="903" customFormat="1" x14ac:dyDescent="0.2"/>
    <row r="83" s="903" customFormat="1" x14ac:dyDescent="0.2"/>
    <row r="84" s="903" customFormat="1" x14ac:dyDescent="0.2"/>
    <row r="85" s="903" customFormat="1" x14ac:dyDescent="0.2"/>
    <row r="86" s="903" customFormat="1" x14ac:dyDescent="0.2"/>
    <row r="87" s="903" customFormat="1" x14ac:dyDescent="0.2"/>
    <row r="88" s="903" customFormat="1" x14ac:dyDescent="0.2"/>
    <row r="89" s="903" customFormat="1" x14ac:dyDescent="0.2"/>
    <row r="90" s="903" customFormat="1" x14ac:dyDescent="0.2"/>
    <row r="91" s="903" customFormat="1" x14ac:dyDescent="0.2"/>
    <row r="92" s="903" customFormat="1" x14ac:dyDescent="0.2"/>
    <row r="93" s="903" customFormat="1" x14ac:dyDescent="0.2"/>
    <row r="94" s="903" customFormat="1" x14ac:dyDescent="0.2"/>
    <row r="95" s="903" customFormat="1" x14ac:dyDescent="0.2"/>
    <row r="96"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row r="113" s="903" customFormat="1" x14ac:dyDescent="0.2"/>
    <row r="114" s="903" customFormat="1" x14ac:dyDescent="0.2"/>
  </sheetData>
  <mergeCells count="44">
    <mergeCell ref="B43:B45"/>
    <mergeCell ref="D43:J43"/>
    <mergeCell ref="D44:J44"/>
    <mergeCell ref="D45:J45"/>
    <mergeCell ref="B32:B35"/>
    <mergeCell ref="D32:J32"/>
    <mergeCell ref="D33:J33"/>
    <mergeCell ref="D34:J34"/>
    <mergeCell ref="D35:J35"/>
    <mergeCell ref="B36:B38"/>
    <mergeCell ref="D36:J36"/>
    <mergeCell ref="D37:J37"/>
    <mergeCell ref="D38:J38"/>
    <mergeCell ref="B39:B42"/>
    <mergeCell ref="D39:J39"/>
    <mergeCell ref="D40:J40"/>
    <mergeCell ref="D41:J41"/>
    <mergeCell ref="D42:J42"/>
    <mergeCell ref="B24:B27"/>
    <mergeCell ref="D24:J24"/>
    <mergeCell ref="D25:J25"/>
    <mergeCell ref="D26:J26"/>
    <mergeCell ref="D27:J27"/>
    <mergeCell ref="B28:B31"/>
    <mergeCell ref="D28:J28"/>
    <mergeCell ref="D29:J29"/>
    <mergeCell ref="D30:J30"/>
    <mergeCell ref="D31:J31"/>
    <mergeCell ref="C13:J13"/>
    <mergeCell ref="B16:J16"/>
    <mergeCell ref="B17:B19"/>
    <mergeCell ref="C17:C19"/>
    <mergeCell ref="D17:J19"/>
    <mergeCell ref="B20:B23"/>
    <mergeCell ref="D20:J20"/>
    <mergeCell ref="D21:J21"/>
    <mergeCell ref="D22:J22"/>
    <mergeCell ref="D23:J23"/>
    <mergeCell ref="C12:J12"/>
    <mergeCell ref="C2:H8"/>
    <mergeCell ref="I2:J5"/>
    <mergeCell ref="B6:B8"/>
    <mergeCell ref="I6:J8"/>
    <mergeCell ref="C10:J10"/>
  </mergeCells>
  <printOptions horizontalCentered="1" verticalCentered="1"/>
  <pageMargins left="0.70866141732283472" right="0.70866141732283472" top="0.74803149606299213" bottom="0.74803149606299213" header="0.31496062992125984" footer="0.31496062992125984"/>
  <pageSetup scale="52" orientation="portrait"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tabColor rgb="FF0070C0"/>
    <pageSetUpPr fitToPage="1"/>
  </sheetPr>
  <dimension ref="A1:AJ112"/>
  <sheetViews>
    <sheetView showGridLines="0" topLeftCell="A22" zoomScale="85" zoomScaleNormal="85" workbookViewId="0">
      <selection activeCell="B41" sqref="A41:XFD42"/>
    </sheetView>
  </sheetViews>
  <sheetFormatPr baseColWidth="10" defaultColWidth="11.42578125" defaultRowHeight="12.75" x14ac:dyDescent="0.2"/>
  <cols>
    <col min="1" max="1" width="2.140625" style="903" customWidth="1"/>
    <col min="2" max="2" width="34.140625" style="782" customWidth="1"/>
    <col min="3" max="3" width="27.7109375" style="782" customWidth="1"/>
    <col min="4" max="4" width="14.28515625" style="782" customWidth="1"/>
    <col min="5" max="5" width="19.140625" style="782" customWidth="1"/>
    <col min="6" max="17" width="12.7109375" style="782" customWidth="1"/>
    <col min="18" max="19" width="11.42578125" style="782"/>
    <col min="20" max="36" width="11.42578125" style="903"/>
    <col min="37" max="16384" width="11.42578125" style="782"/>
  </cols>
  <sheetData>
    <row r="1" spans="1:36" s="903" customFormat="1" ht="13.5" thickBot="1" x14ac:dyDescent="0.25"/>
    <row r="2" spans="1:36" ht="32.25" customHeight="1" x14ac:dyDescent="0.2">
      <c r="B2" s="904"/>
      <c r="C2" s="2699" t="s">
        <v>1268</v>
      </c>
      <c r="D2" s="2700"/>
      <c r="E2" s="2700"/>
      <c r="F2" s="2700"/>
      <c r="G2" s="2700"/>
      <c r="H2" s="2700"/>
      <c r="I2" s="2700"/>
      <c r="J2" s="2700"/>
      <c r="K2" s="2700"/>
      <c r="L2" s="2700"/>
      <c r="M2" s="2700"/>
      <c r="N2" s="2700"/>
      <c r="O2" s="2700"/>
      <c r="P2" s="2700"/>
      <c r="Q2" s="2701"/>
      <c r="R2" s="2708">
        <f>'POA-5'!N2</f>
        <v>0</v>
      </c>
      <c r="S2" s="2709"/>
    </row>
    <row r="3" spans="1:36" ht="32.25" customHeight="1" x14ac:dyDescent="0.2">
      <c r="B3" s="798"/>
      <c r="C3" s="2702"/>
      <c r="D3" s="2703"/>
      <c r="E3" s="2703"/>
      <c r="F3" s="2703"/>
      <c r="G3" s="2703"/>
      <c r="H3" s="2703"/>
      <c r="I3" s="2703"/>
      <c r="J3" s="2703"/>
      <c r="K3" s="2703"/>
      <c r="L3" s="2703"/>
      <c r="M3" s="2703"/>
      <c r="N3" s="2703"/>
      <c r="O3" s="2703"/>
      <c r="P3" s="2703"/>
      <c r="Q3" s="2704"/>
      <c r="R3" s="2710"/>
      <c r="S3" s="2711"/>
    </row>
    <row r="4" spans="1:36" ht="17.25" customHeight="1" x14ac:dyDescent="0.2">
      <c r="B4" s="2680"/>
      <c r="C4" s="2702"/>
      <c r="D4" s="2703"/>
      <c r="E4" s="2703"/>
      <c r="F4" s="2703"/>
      <c r="G4" s="2703"/>
      <c r="H4" s="2703"/>
      <c r="I4" s="2703"/>
      <c r="J4" s="2703"/>
      <c r="K4" s="2703"/>
      <c r="L4" s="2703"/>
      <c r="M4" s="2703"/>
      <c r="N4" s="2703"/>
      <c r="O4" s="2703"/>
      <c r="P4" s="2703"/>
      <c r="Q4" s="2704"/>
      <c r="R4" s="2682" t="str">
        <f>'POA-5'!N6</f>
        <v>Código: F-E-GIP-53</v>
      </c>
      <c r="S4" s="2683"/>
    </row>
    <row r="5" spans="1:36" ht="17.25" customHeight="1" x14ac:dyDescent="0.2">
      <c r="B5" s="2681"/>
      <c r="C5" s="2705"/>
      <c r="D5" s="2706"/>
      <c r="E5" s="2706"/>
      <c r="F5" s="2706"/>
      <c r="G5" s="2706"/>
      <c r="H5" s="2706"/>
      <c r="I5" s="2706"/>
      <c r="J5" s="2706"/>
      <c r="K5" s="2706"/>
      <c r="L5" s="2706"/>
      <c r="M5" s="2706"/>
      <c r="N5" s="2706"/>
      <c r="O5" s="2706"/>
      <c r="P5" s="2706"/>
      <c r="Q5" s="2707"/>
      <c r="R5" s="2684"/>
      <c r="S5" s="2685"/>
    </row>
    <row r="6" spans="1:36" ht="12.75" customHeight="1" x14ac:dyDescent="0.2">
      <c r="B6" s="798"/>
      <c r="C6" s="905"/>
      <c r="D6" s="905"/>
      <c r="E6" s="905"/>
      <c r="F6" s="905"/>
      <c r="G6" s="905"/>
      <c r="H6" s="905"/>
      <c r="I6" s="905"/>
      <c r="J6" s="905"/>
      <c r="K6" s="905"/>
      <c r="L6" s="905"/>
      <c r="M6" s="905"/>
      <c r="N6" s="905"/>
      <c r="O6" s="905"/>
      <c r="P6" s="905"/>
      <c r="Q6" s="905"/>
      <c r="S6" s="906"/>
    </row>
    <row r="7" spans="1:36" ht="16.5" x14ac:dyDescent="0.2">
      <c r="B7" s="907" t="s">
        <v>250</v>
      </c>
      <c r="C7" s="2686">
        <f>+Proyecto!C6</f>
        <v>0</v>
      </c>
      <c r="D7" s="2686"/>
      <c r="E7" s="2686"/>
      <c r="F7" s="2686"/>
      <c r="G7" s="2686"/>
      <c r="H7" s="2686"/>
      <c r="I7" s="2686"/>
      <c r="J7" s="2686"/>
      <c r="K7" s="2686"/>
      <c r="L7" s="2686"/>
      <c r="M7" s="2686"/>
      <c r="N7" s="2686"/>
      <c r="O7" s="2686"/>
      <c r="P7" s="2686"/>
      <c r="Q7" s="2686"/>
      <c r="R7" s="2686"/>
      <c r="S7" s="2687"/>
    </row>
    <row r="8" spans="1:36" ht="9.75" customHeight="1" x14ac:dyDescent="0.2">
      <c r="B8" s="798"/>
      <c r="S8" s="786"/>
    </row>
    <row r="9" spans="1:36" ht="16.5" x14ac:dyDescent="0.3">
      <c r="B9" s="907" t="s">
        <v>1133</v>
      </c>
      <c r="C9" s="2688">
        <f>+Proyecto!B16</f>
        <v>0</v>
      </c>
      <c r="D9" s="2688"/>
      <c r="E9" s="2688"/>
      <c r="F9" s="2688"/>
      <c r="G9" s="2688"/>
      <c r="H9" s="2688"/>
      <c r="I9" s="2688"/>
      <c r="J9" s="2688"/>
      <c r="K9" s="2688"/>
      <c r="L9" s="2688"/>
      <c r="M9" s="2688"/>
      <c r="N9" s="2688"/>
      <c r="O9" s="2688"/>
      <c r="P9" s="2688"/>
      <c r="Q9" s="2688"/>
      <c r="R9" s="2688"/>
      <c r="S9" s="2689"/>
    </row>
    <row r="10" spans="1:36" ht="9.75" customHeight="1" x14ac:dyDescent="0.2">
      <c r="B10" s="798"/>
      <c r="S10" s="786"/>
    </row>
    <row r="11" spans="1:36" ht="16.5" x14ac:dyDescent="0.3">
      <c r="B11" s="907" t="s">
        <v>1154</v>
      </c>
      <c r="C11" s="2690">
        <f>+Seguimiento!C11</f>
        <v>0</v>
      </c>
      <c r="D11" s="2691"/>
      <c r="E11" s="2691"/>
      <c r="F11" s="895"/>
      <c r="G11" s="2692" t="s">
        <v>364</v>
      </c>
      <c r="H11" s="2692"/>
      <c r="I11" s="2693">
        <f>Seguimiento!BB11</f>
        <v>0</v>
      </c>
      <c r="J11" s="2693"/>
      <c r="K11" s="2693"/>
      <c r="L11" s="908"/>
      <c r="M11" s="895"/>
      <c r="N11" s="795" t="s">
        <v>1155</v>
      </c>
      <c r="O11" s="908"/>
      <c r="P11" s="2694">
        <f>Seguimiento!BG11</f>
        <v>0</v>
      </c>
      <c r="Q11" s="2694"/>
      <c r="R11" s="2694"/>
      <c r="S11" s="2695"/>
    </row>
    <row r="12" spans="1:36" s="908" customFormat="1" ht="9.75" customHeight="1" x14ac:dyDescent="0.3">
      <c r="A12" s="903"/>
      <c r="B12" s="909"/>
      <c r="S12" s="910"/>
      <c r="T12" s="903"/>
      <c r="U12" s="903"/>
      <c r="V12" s="903"/>
      <c r="W12" s="903"/>
      <c r="X12" s="903"/>
      <c r="Y12" s="903"/>
      <c r="Z12" s="903"/>
      <c r="AA12" s="903"/>
      <c r="AB12" s="903"/>
      <c r="AC12" s="903"/>
      <c r="AD12" s="903"/>
      <c r="AE12" s="903"/>
      <c r="AF12" s="903"/>
      <c r="AG12" s="903"/>
      <c r="AH12" s="903"/>
      <c r="AI12" s="903"/>
      <c r="AJ12" s="903"/>
    </row>
    <row r="13" spans="1:36" ht="31.5" customHeight="1" x14ac:dyDescent="0.3">
      <c r="B13" s="911" t="s">
        <v>1156</v>
      </c>
      <c r="C13" s="2696" t="e">
        <f>FINANC!E49</f>
        <v>#REF!</v>
      </c>
      <c r="D13" s="2696"/>
      <c r="E13" s="908"/>
      <c r="F13" s="2697" t="s">
        <v>1157</v>
      </c>
      <c r="G13" s="2697"/>
      <c r="H13" s="2697"/>
      <c r="I13" s="2696" t="e">
        <f>FINANC!F49</f>
        <v>#REF!</v>
      </c>
      <c r="J13" s="2696"/>
      <c r="K13" s="2696"/>
      <c r="M13" s="2698" t="s">
        <v>1158</v>
      </c>
      <c r="N13" s="2698"/>
      <c r="O13" s="2698"/>
      <c r="P13" s="676" t="e">
        <f>+I13/C13</f>
        <v>#REF!</v>
      </c>
      <c r="Q13" s="895"/>
      <c r="R13" s="895"/>
      <c r="S13" s="912"/>
    </row>
    <row r="14" spans="1:36" ht="9.75" customHeight="1" x14ac:dyDescent="0.2">
      <c r="B14" s="798"/>
      <c r="C14" s="905"/>
      <c r="D14" s="905"/>
      <c r="E14" s="905"/>
      <c r="F14" s="905"/>
      <c r="G14" s="905"/>
      <c r="H14" s="905"/>
      <c r="I14" s="905"/>
      <c r="J14" s="905"/>
      <c r="K14" s="905"/>
      <c r="L14" s="905"/>
      <c r="M14" s="905"/>
      <c r="N14" s="905"/>
      <c r="O14" s="905"/>
      <c r="P14" s="905"/>
      <c r="Q14" s="905"/>
      <c r="R14" s="913"/>
      <c r="S14" s="906"/>
    </row>
    <row r="15" spans="1:36" ht="22.5" customHeight="1" x14ac:dyDescent="0.2">
      <c r="B15" s="911" t="s">
        <v>1266</v>
      </c>
      <c r="C15" s="914">
        <f>OBJETIVOS!M12</f>
        <v>0</v>
      </c>
      <c r="D15" s="915">
        <f>+OBJETIVOS!Q12</f>
        <v>0</v>
      </c>
      <c r="E15" s="905"/>
      <c r="F15" s="905"/>
      <c r="G15" s="2697" t="s">
        <v>1267</v>
      </c>
      <c r="H15" s="2697"/>
      <c r="I15" s="2715">
        <f>OBJETIVOS!M16</f>
        <v>0</v>
      </c>
      <c r="J15" s="2715"/>
      <c r="K15" s="915">
        <f>+OBJETIVOS!Q16</f>
        <v>0</v>
      </c>
      <c r="L15" s="905"/>
      <c r="M15" s="905"/>
      <c r="N15" s="905"/>
      <c r="O15" s="905"/>
      <c r="P15" s="905"/>
      <c r="Q15" s="905"/>
      <c r="R15" s="913"/>
      <c r="S15" s="906"/>
    </row>
    <row r="16" spans="1:36" s="908" customFormat="1" ht="9.75" customHeight="1" x14ac:dyDescent="0.3">
      <c r="A16" s="903"/>
      <c r="B16" s="909"/>
      <c r="E16" s="916"/>
      <c r="S16" s="910"/>
      <c r="T16" s="903"/>
      <c r="U16" s="903"/>
      <c r="V16" s="903"/>
      <c r="W16" s="903"/>
      <c r="X16" s="903"/>
      <c r="Y16" s="903"/>
      <c r="Z16" s="903"/>
      <c r="AA16" s="903"/>
      <c r="AB16" s="903"/>
      <c r="AC16" s="903"/>
      <c r="AD16" s="903"/>
      <c r="AE16" s="903"/>
      <c r="AF16" s="903"/>
      <c r="AG16" s="903"/>
      <c r="AH16" s="903"/>
      <c r="AI16" s="903"/>
      <c r="AJ16" s="903"/>
    </row>
    <row r="17" spans="1:36" s="833" customFormat="1" ht="18" customHeight="1" x14ac:dyDescent="0.2">
      <c r="A17" s="917"/>
      <c r="B17" s="918"/>
      <c r="C17" s="919" t="s">
        <v>180</v>
      </c>
      <c r="D17" s="2716" t="s">
        <v>267</v>
      </c>
      <c r="E17" s="2717"/>
      <c r="F17" s="2716" t="s">
        <v>1200</v>
      </c>
      <c r="G17" s="2718"/>
      <c r="H17" s="2717"/>
      <c r="I17" s="2716" t="s">
        <v>1201</v>
      </c>
      <c r="J17" s="2718"/>
      <c r="K17" s="2717"/>
      <c r="L17" s="2716" t="s">
        <v>1202</v>
      </c>
      <c r="M17" s="2718"/>
      <c r="N17" s="2717"/>
      <c r="O17" s="920"/>
      <c r="P17" s="920"/>
      <c r="Q17" s="920"/>
      <c r="R17" s="920"/>
      <c r="S17" s="921"/>
      <c r="T17" s="917"/>
      <c r="U17" s="917"/>
      <c r="V17" s="917"/>
      <c r="W17" s="917"/>
      <c r="X17" s="917"/>
      <c r="Y17" s="917"/>
      <c r="Z17" s="917"/>
      <c r="AA17" s="917"/>
      <c r="AB17" s="917"/>
      <c r="AC17" s="917"/>
      <c r="AD17" s="917"/>
      <c r="AE17" s="917"/>
      <c r="AF17" s="917"/>
      <c r="AG17" s="917"/>
      <c r="AH17" s="917"/>
      <c r="AI17" s="917"/>
      <c r="AJ17" s="917"/>
    </row>
    <row r="18" spans="1:36" ht="17.25" customHeight="1" x14ac:dyDescent="0.3">
      <c r="B18" s="922"/>
      <c r="C18" s="923">
        <f>'POA-1'!C18</f>
        <v>0</v>
      </c>
      <c r="D18" s="2712">
        <f>'POA-1'!E18</f>
        <v>0</v>
      </c>
      <c r="E18" s="2713"/>
      <c r="F18" s="2712">
        <f>'POA-1'!I18</f>
        <v>0</v>
      </c>
      <c r="G18" s="2714"/>
      <c r="H18" s="2713"/>
      <c r="I18" s="2712">
        <f>'POA-1'!K18</f>
        <v>0</v>
      </c>
      <c r="J18" s="2714"/>
      <c r="K18" s="2713"/>
      <c r="L18" s="2712">
        <f>'POA-1'!M18</f>
        <v>0</v>
      </c>
      <c r="M18" s="2714"/>
      <c r="N18" s="2713"/>
      <c r="O18" s="924"/>
      <c r="P18" s="924"/>
      <c r="Q18" s="924"/>
      <c r="R18" s="924"/>
      <c r="S18" s="925"/>
    </row>
    <row r="19" spans="1:36" ht="17.25" customHeight="1" x14ac:dyDescent="0.3">
      <c r="B19" s="922"/>
      <c r="C19" s="926">
        <f>'POA-1'!C19</f>
        <v>0</v>
      </c>
      <c r="D19" s="2712">
        <f>'POA-1'!E19</f>
        <v>0</v>
      </c>
      <c r="E19" s="2713"/>
      <c r="F19" s="2712">
        <f>'POA-1'!I19</f>
        <v>0</v>
      </c>
      <c r="G19" s="2714"/>
      <c r="H19" s="2713"/>
      <c r="I19" s="2712">
        <f>'POA-1'!K19</f>
        <v>0</v>
      </c>
      <c r="J19" s="2714"/>
      <c r="K19" s="2713"/>
      <c r="L19" s="2712">
        <f>'POA-1'!M19</f>
        <v>0</v>
      </c>
      <c r="M19" s="2714"/>
      <c r="N19" s="2713"/>
      <c r="O19" s="924"/>
      <c r="P19" s="924"/>
      <c r="Q19" s="924"/>
      <c r="R19" s="924"/>
      <c r="S19" s="925"/>
    </row>
    <row r="20" spans="1:36" ht="17.25" customHeight="1" x14ac:dyDescent="0.3">
      <c r="B20" s="922"/>
      <c r="C20" s="926">
        <f>'POA-1'!C20</f>
        <v>0</v>
      </c>
      <c r="D20" s="2712">
        <f>'POA-1'!E20</f>
        <v>0</v>
      </c>
      <c r="E20" s="2713"/>
      <c r="F20" s="2712">
        <f>'POA-1'!I20</f>
        <v>0</v>
      </c>
      <c r="G20" s="2714"/>
      <c r="H20" s="2713"/>
      <c r="I20" s="2712">
        <f>'POA-1'!K20</f>
        <v>0</v>
      </c>
      <c r="J20" s="2714"/>
      <c r="K20" s="2713"/>
      <c r="L20" s="2712">
        <f>'POA-1'!M20</f>
        <v>0</v>
      </c>
      <c r="M20" s="2714"/>
      <c r="N20" s="2713"/>
      <c r="O20" s="924"/>
      <c r="P20" s="924"/>
      <c r="Q20" s="924"/>
      <c r="R20" s="924"/>
      <c r="S20" s="925"/>
    </row>
    <row r="21" spans="1:36" ht="17.25" customHeight="1" x14ac:dyDescent="0.3">
      <c r="B21" s="922"/>
      <c r="C21" s="926">
        <f>'POA-1'!C21</f>
        <v>0</v>
      </c>
      <c r="D21" s="2712">
        <f>'POA-1'!E21</f>
        <v>0</v>
      </c>
      <c r="E21" s="2713"/>
      <c r="F21" s="2712">
        <f>'POA-1'!I21</f>
        <v>0</v>
      </c>
      <c r="G21" s="2714"/>
      <c r="H21" s="2713"/>
      <c r="I21" s="2712">
        <f>'POA-1'!K21</f>
        <v>0</v>
      </c>
      <c r="J21" s="2714"/>
      <c r="K21" s="2713"/>
      <c r="L21" s="2712">
        <f>'POA-1'!M21</f>
        <v>0</v>
      </c>
      <c r="M21" s="2714"/>
      <c r="N21" s="2713"/>
      <c r="O21" s="924"/>
      <c r="P21" s="924"/>
      <c r="Q21" s="924"/>
      <c r="R21" s="924"/>
      <c r="S21" s="925"/>
    </row>
    <row r="22" spans="1:36" ht="17.25" customHeight="1" x14ac:dyDescent="0.3">
      <c r="B22" s="922"/>
      <c r="C22" s="926">
        <f>'POA-1'!C22</f>
        <v>0</v>
      </c>
      <c r="D22" s="2712">
        <f>'POA-1'!E22</f>
        <v>0</v>
      </c>
      <c r="E22" s="2713"/>
      <c r="F22" s="2712">
        <f>'POA-1'!I22</f>
        <v>0</v>
      </c>
      <c r="G22" s="2714"/>
      <c r="H22" s="2713"/>
      <c r="I22" s="2712">
        <f>'POA-1'!K22</f>
        <v>0</v>
      </c>
      <c r="J22" s="2714"/>
      <c r="K22" s="2713"/>
      <c r="L22" s="2712">
        <f>'POA-1'!M22</f>
        <v>0</v>
      </c>
      <c r="M22" s="2714"/>
      <c r="N22" s="2713"/>
      <c r="O22" s="924"/>
      <c r="P22" s="924"/>
      <c r="Q22" s="924"/>
      <c r="R22" s="924"/>
      <c r="S22" s="925"/>
    </row>
    <row r="23" spans="1:36" ht="17.25" customHeight="1" x14ac:dyDescent="0.3">
      <c r="B23" s="922"/>
      <c r="C23" s="926">
        <f>'POA-1'!C23</f>
        <v>0</v>
      </c>
      <c r="D23" s="2712">
        <f>'POA-1'!E23</f>
        <v>0</v>
      </c>
      <c r="E23" s="2713"/>
      <c r="F23" s="2712">
        <f>'POA-1'!I23</f>
        <v>0</v>
      </c>
      <c r="G23" s="2714"/>
      <c r="H23" s="2713"/>
      <c r="I23" s="2712">
        <f>'POA-1'!K23</f>
        <v>0</v>
      </c>
      <c r="J23" s="2714"/>
      <c r="K23" s="2713"/>
      <c r="L23" s="2712">
        <f>'POA-1'!M23</f>
        <v>0</v>
      </c>
      <c r="M23" s="2714"/>
      <c r="N23" s="2713"/>
      <c r="O23" s="924"/>
      <c r="P23" s="924"/>
      <c r="Q23" s="924"/>
      <c r="R23" s="924"/>
      <c r="S23" s="925"/>
    </row>
    <row r="24" spans="1:36" ht="17.25" customHeight="1" x14ac:dyDescent="0.3">
      <c r="B24" s="922"/>
      <c r="C24" s="926">
        <f>'POA-1'!C24</f>
        <v>0</v>
      </c>
      <c r="D24" s="2712">
        <f>'POA-1'!E24</f>
        <v>0</v>
      </c>
      <c r="E24" s="2713"/>
      <c r="F24" s="2712">
        <f>'POA-1'!I24</f>
        <v>0</v>
      </c>
      <c r="G24" s="2714"/>
      <c r="H24" s="2713"/>
      <c r="I24" s="2712">
        <f>'POA-1'!K24</f>
        <v>0</v>
      </c>
      <c r="J24" s="2714"/>
      <c r="K24" s="2713"/>
      <c r="L24" s="2712">
        <f>'POA-1'!M24</f>
        <v>0</v>
      </c>
      <c r="M24" s="2714"/>
      <c r="N24" s="2713"/>
      <c r="O24" s="924"/>
      <c r="P24" s="924"/>
      <c r="Q24" s="924"/>
      <c r="R24" s="924"/>
      <c r="S24" s="925"/>
    </row>
    <row r="25" spans="1:36" ht="12.75" customHeight="1" x14ac:dyDescent="0.3">
      <c r="B25" s="922"/>
      <c r="C25" s="924"/>
      <c r="D25" s="924"/>
      <c r="E25" s="924"/>
      <c r="F25" s="924"/>
      <c r="G25" s="924"/>
      <c r="H25" s="924"/>
      <c r="I25" s="924"/>
      <c r="J25" s="924"/>
      <c r="K25" s="924"/>
      <c r="L25" s="924"/>
      <c r="M25" s="924"/>
      <c r="N25" s="924"/>
      <c r="O25" s="924"/>
      <c r="P25" s="924"/>
      <c r="Q25" s="924"/>
      <c r="R25" s="924"/>
      <c r="S25" s="925"/>
    </row>
    <row r="26" spans="1:36" ht="12.75" customHeight="1" x14ac:dyDescent="0.2">
      <c r="B26" s="2722" t="s">
        <v>1159</v>
      </c>
      <c r="C26" s="2723">
        <f>OBJETIVOS!B36</f>
        <v>0</v>
      </c>
      <c r="D26" s="2723"/>
      <c r="E26" s="2723"/>
      <c r="F26" s="2723"/>
      <c r="G26" s="2723"/>
      <c r="H26" s="2723"/>
      <c r="I26" s="2723"/>
      <c r="J26" s="2723"/>
      <c r="K26" s="2723"/>
      <c r="L26" s="2723"/>
      <c r="M26" s="2723"/>
      <c r="N26" s="2723"/>
      <c r="O26" s="2723"/>
      <c r="P26" s="2723"/>
      <c r="Q26" s="2723"/>
      <c r="R26" s="2723"/>
      <c r="S26" s="2724"/>
    </row>
    <row r="27" spans="1:36" ht="21" customHeight="1" x14ac:dyDescent="0.2">
      <c r="B27" s="2722"/>
      <c r="C27" s="2723"/>
      <c r="D27" s="2723"/>
      <c r="E27" s="2723"/>
      <c r="F27" s="2723"/>
      <c r="G27" s="2723"/>
      <c r="H27" s="2723"/>
      <c r="I27" s="2723"/>
      <c r="J27" s="2723"/>
      <c r="K27" s="2723"/>
      <c r="L27" s="2723"/>
      <c r="M27" s="2723"/>
      <c r="N27" s="2723"/>
      <c r="O27" s="2723"/>
      <c r="P27" s="2723"/>
      <c r="Q27" s="2723"/>
      <c r="R27" s="2723"/>
      <c r="S27" s="2724"/>
    </row>
    <row r="28" spans="1:36" ht="12.75" customHeight="1" x14ac:dyDescent="0.3">
      <c r="B28" s="922"/>
      <c r="C28" s="924"/>
      <c r="D28" s="924"/>
      <c r="E28" s="924"/>
      <c r="F28" s="924"/>
      <c r="G28" s="924"/>
      <c r="H28" s="924"/>
      <c r="I28" s="924"/>
      <c r="J28" s="924"/>
      <c r="K28" s="924"/>
      <c r="L28" s="924"/>
      <c r="M28" s="924"/>
      <c r="N28" s="924"/>
      <c r="O28" s="924"/>
      <c r="P28" s="924"/>
      <c r="Q28" s="924"/>
      <c r="R28" s="924"/>
      <c r="S28" s="925"/>
    </row>
    <row r="29" spans="1:36" ht="12.75" customHeight="1" x14ac:dyDescent="0.3">
      <c r="B29" s="922" t="s">
        <v>1160</v>
      </c>
      <c r="C29" s="924"/>
      <c r="J29" s="924"/>
      <c r="K29" s="924"/>
      <c r="L29" s="924"/>
      <c r="M29" s="924"/>
      <c r="N29" s="924"/>
      <c r="O29" s="924"/>
      <c r="P29" s="924"/>
      <c r="Q29" s="924"/>
      <c r="R29" s="924"/>
      <c r="S29" s="925"/>
    </row>
    <row r="30" spans="1:36" ht="12.75" customHeight="1" x14ac:dyDescent="0.3">
      <c r="B30" s="922"/>
      <c r="C30" s="924"/>
      <c r="D30" s="924"/>
      <c r="E30" s="924"/>
      <c r="F30" s="924"/>
      <c r="G30" s="924"/>
      <c r="H30" s="924"/>
      <c r="I30" s="924"/>
      <c r="J30" s="924"/>
      <c r="K30" s="924"/>
      <c r="L30" s="924"/>
      <c r="M30" s="924"/>
      <c r="N30" s="924"/>
      <c r="O30" s="924"/>
      <c r="P30" s="924"/>
      <c r="Q30" s="924"/>
      <c r="R30" s="924"/>
      <c r="S30" s="925"/>
    </row>
    <row r="31" spans="1:36" s="833" customFormat="1" ht="19.5" customHeight="1" x14ac:dyDescent="0.2">
      <c r="A31" s="917"/>
      <c r="B31" s="2719">
        <f>Proyecto!C20</f>
        <v>0</v>
      </c>
      <c r="C31" s="2720"/>
      <c r="D31" s="2720"/>
      <c r="E31" s="2720"/>
      <c r="F31" s="2720"/>
      <c r="G31" s="2720"/>
      <c r="H31" s="2720"/>
      <c r="I31" s="2720"/>
      <c r="J31" s="2720"/>
      <c r="K31" s="2720"/>
      <c r="L31" s="2720"/>
      <c r="M31" s="2720"/>
      <c r="N31" s="2720"/>
      <c r="O31" s="2720"/>
      <c r="P31" s="2720"/>
      <c r="Q31" s="2720"/>
      <c r="R31" s="2720"/>
      <c r="S31" s="2721"/>
      <c r="T31" s="917"/>
      <c r="U31" s="917"/>
      <c r="V31" s="917"/>
      <c r="W31" s="917"/>
      <c r="X31" s="917"/>
      <c r="Y31" s="917"/>
      <c r="Z31" s="917"/>
      <c r="AA31" s="917"/>
      <c r="AB31" s="917"/>
      <c r="AC31" s="917"/>
      <c r="AD31" s="917"/>
      <c r="AE31" s="917"/>
      <c r="AF31" s="917"/>
      <c r="AG31" s="917"/>
      <c r="AH31" s="917"/>
      <c r="AI31" s="917"/>
      <c r="AJ31" s="917"/>
    </row>
    <row r="32" spans="1:36" ht="7.5" customHeight="1" x14ac:dyDescent="0.3">
      <c r="B32" s="927"/>
      <c r="C32" s="928"/>
      <c r="D32" s="928"/>
      <c r="E32" s="928"/>
      <c r="F32" s="928"/>
      <c r="G32" s="928"/>
      <c r="H32" s="928"/>
      <c r="I32" s="928"/>
      <c r="J32" s="928"/>
      <c r="K32" s="928"/>
      <c r="L32" s="928"/>
      <c r="M32" s="928"/>
      <c r="N32" s="928"/>
      <c r="O32" s="928"/>
      <c r="P32" s="928"/>
      <c r="Q32" s="928"/>
      <c r="R32" s="928"/>
      <c r="S32" s="929"/>
    </row>
    <row r="33" spans="1:36" s="833" customFormat="1" ht="19.5" customHeight="1" x14ac:dyDescent="0.2">
      <c r="A33" s="917"/>
      <c r="B33" s="2719">
        <f>Proyecto!C24</f>
        <v>0</v>
      </c>
      <c r="C33" s="2720"/>
      <c r="D33" s="2720"/>
      <c r="E33" s="2720"/>
      <c r="F33" s="2720"/>
      <c r="G33" s="2720"/>
      <c r="H33" s="2720"/>
      <c r="I33" s="2720"/>
      <c r="J33" s="2720"/>
      <c r="K33" s="2720"/>
      <c r="L33" s="2720"/>
      <c r="M33" s="2720"/>
      <c r="N33" s="2720"/>
      <c r="O33" s="2720"/>
      <c r="P33" s="2720"/>
      <c r="Q33" s="2720"/>
      <c r="R33" s="2720"/>
      <c r="S33" s="2721"/>
      <c r="T33" s="917"/>
      <c r="U33" s="917"/>
      <c r="V33" s="917"/>
      <c r="W33" s="917"/>
      <c r="X33" s="917"/>
      <c r="Y33" s="917"/>
      <c r="Z33" s="917"/>
      <c r="AA33" s="917"/>
      <c r="AB33" s="917"/>
      <c r="AC33" s="917"/>
      <c r="AD33" s="917"/>
      <c r="AE33" s="917"/>
      <c r="AF33" s="917"/>
      <c r="AG33" s="917"/>
      <c r="AH33" s="917"/>
      <c r="AI33" s="917"/>
      <c r="AJ33" s="917"/>
    </row>
    <row r="34" spans="1:36" ht="8.25" customHeight="1" x14ac:dyDescent="0.3">
      <c r="B34" s="927"/>
      <c r="C34" s="928"/>
      <c r="D34" s="928"/>
      <c r="E34" s="928"/>
      <c r="F34" s="928"/>
      <c r="G34" s="928"/>
      <c r="H34" s="928"/>
      <c r="I34" s="928"/>
      <c r="J34" s="928"/>
      <c r="K34" s="928"/>
      <c r="L34" s="928"/>
      <c r="M34" s="928"/>
      <c r="N34" s="928"/>
      <c r="O34" s="928"/>
      <c r="P34" s="928"/>
      <c r="Q34" s="928"/>
      <c r="R34" s="928"/>
      <c r="S34" s="929"/>
    </row>
    <row r="35" spans="1:36" s="833" customFormat="1" ht="19.5" customHeight="1" x14ac:dyDescent="0.2">
      <c r="A35" s="917"/>
      <c r="B35" s="2719">
        <f>Proyecto!C28</f>
        <v>0</v>
      </c>
      <c r="C35" s="2720"/>
      <c r="D35" s="2720"/>
      <c r="E35" s="2720"/>
      <c r="F35" s="2720"/>
      <c r="G35" s="2720"/>
      <c r="H35" s="2720"/>
      <c r="I35" s="2720"/>
      <c r="J35" s="2720"/>
      <c r="K35" s="2720"/>
      <c r="L35" s="2720"/>
      <c r="M35" s="2720"/>
      <c r="N35" s="2720"/>
      <c r="O35" s="2720"/>
      <c r="P35" s="2720"/>
      <c r="Q35" s="2720"/>
      <c r="R35" s="2720"/>
      <c r="S35" s="2721"/>
      <c r="T35" s="917"/>
      <c r="U35" s="917"/>
      <c r="V35" s="917"/>
      <c r="W35" s="917"/>
      <c r="X35" s="917"/>
      <c r="Y35" s="917"/>
      <c r="Z35" s="917"/>
      <c r="AA35" s="917"/>
      <c r="AB35" s="917"/>
      <c r="AC35" s="917"/>
      <c r="AD35" s="917"/>
      <c r="AE35" s="917"/>
      <c r="AF35" s="917"/>
      <c r="AG35" s="917"/>
      <c r="AH35" s="917"/>
      <c r="AI35" s="917"/>
      <c r="AJ35" s="917"/>
    </row>
    <row r="36" spans="1:36" ht="6.75" customHeight="1" x14ac:dyDescent="0.3">
      <c r="B36" s="927"/>
      <c r="C36" s="928"/>
      <c r="D36" s="928"/>
      <c r="E36" s="928"/>
      <c r="F36" s="928"/>
      <c r="G36" s="928"/>
      <c r="H36" s="928"/>
      <c r="I36" s="928"/>
      <c r="J36" s="928"/>
      <c r="K36" s="928"/>
      <c r="L36" s="928"/>
      <c r="M36" s="928"/>
      <c r="N36" s="928"/>
      <c r="O36" s="928"/>
      <c r="P36" s="928"/>
      <c r="Q36" s="928"/>
      <c r="R36" s="928"/>
      <c r="S36" s="929"/>
    </row>
    <row r="37" spans="1:36" s="833" customFormat="1" ht="19.5" customHeight="1" x14ac:dyDescent="0.2">
      <c r="A37" s="917"/>
      <c r="B37" s="2719">
        <f>Proyecto!C32</f>
        <v>0</v>
      </c>
      <c r="C37" s="2720"/>
      <c r="D37" s="2720"/>
      <c r="E37" s="2720"/>
      <c r="F37" s="2720"/>
      <c r="G37" s="2720"/>
      <c r="H37" s="2720"/>
      <c r="I37" s="2720"/>
      <c r="J37" s="2720"/>
      <c r="K37" s="2720"/>
      <c r="L37" s="2720"/>
      <c r="M37" s="2720"/>
      <c r="N37" s="2720"/>
      <c r="O37" s="2720"/>
      <c r="P37" s="2720"/>
      <c r="Q37" s="2720"/>
      <c r="R37" s="2720"/>
      <c r="S37" s="2721"/>
      <c r="T37" s="917"/>
      <c r="U37" s="917"/>
      <c r="V37" s="917"/>
      <c r="W37" s="917"/>
      <c r="X37" s="917"/>
      <c r="Y37" s="917"/>
      <c r="Z37" s="917"/>
      <c r="AA37" s="917"/>
      <c r="AB37" s="917"/>
      <c r="AC37" s="917"/>
      <c r="AD37" s="917"/>
      <c r="AE37" s="917"/>
      <c r="AF37" s="917"/>
      <c r="AG37" s="917"/>
      <c r="AH37" s="917"/>
      <c r="AI37" s="917"/>
      <c r="AJ37" s="917"/>
    </row>
    <row r="38" spans="1:36" ht="7.5" customHeight="1" x14ac:dyDescent="0.3">
      <c r="B38" s="927"/>
      <c r="C38" s="928"/>
      <c r="D38" s="928"/>
      <c r="E38" s="928"/>
      <c r="F38" s="928"/>
      <c r="G38" s="928"/>
      <c r="H38" s="928"/>
      <c r="I38" s="928"/>
      <c r="J38" s="928"/>
      <c r="K38" s="928"/>
      <c r="L38" s="928"/>
      <c r="M38" s="928"/>
      <c r="N38" s="928"/>
      <c r="O38" s="928"/>
      <c r="P38" s="928"/>
      <c r="Q38" s="928"/>
      <c r="R38" s="928"/>
      <c r="S38" s="929"/>
    </row>
    <row r="39" spans="1:36" s="833" customFormat="1" ht="19.5" customHeight="1" x14ac:dyDescent="0.2">
      <c r="A39" s="917"/>
      <c r="B39" s="2719">
        <f>Proyecto!C36</f>
        <v>0</v>
      </c>
      <c r="C39" s="2720"/>
      <c r="D39" s="2720"/>
      <c r="E39" s="2720"/>
      <c r="F39" s="2720"/>
      <c r="G39" s="2720"/>
      <c r="H39" s="2720"/>
      <c r="I39" s="2720"/>
      <c r="J39" s="2720"/>
      <c r="K39" s="2720"/>
      <c r="L39" s="2720"/>
      <c r="M39" s="2720"/>
      <c r="N39" s="2720"/>
      <c r="O39" s="2720"/>
      <c r="P39" s="2720"/>
      <c r="Q39" s="2720"/>
      <c r="R39" s="2720"/>
      <c r="S39" s="2721"/>
      <c r="T39" s="917"/>
      <c r="U39" s="917"/>
      <c r="V39" s="917"/>
      <c r="W39" s="917"/>
      <c r="X39" s="917"/>
      <c r="Y39" s="917"/>
      <c r="Z39" s="917"/>
      <c r="AA39" s="917"/>
      <c r="AB39" s="917"/>
      <c r="AC39" s="917"/>
      <c r="AD39" s="917"/>
      <c r="AE39" s="917"/>
      <c r="AF39" s="917"/>
      <c r="AG39" s="917"/>
      <c r="AH39" s="917"/>
      <c r="AI39" s="917"/>
      <c r="AJ39" s="917"/>
    </row>
    <row r="40" spans="1:36" ht="7.5" customHeight="1" x14ac:dyDescent="0.3">
      <c r="B40" s="927"/>
      <c r="C40" s="928"/>
      <c r="D40" s="928"/>
      <c r="E40" s="928"/>
      <c r="F40" s="928"/>
      <c r="G40" s="928"/>
      <c r="H40" s="928"/>
      <c r="I40" s="928"/>
      <c r="J40" s="928"/>
      <c r="K40" s="928"/>
      <c r="L40" s="928"/>
      <c r="M40" s="928"/>
      <c r="N40" s="928"/>
      <c r="O40" s="928"/>
      <c r="P40" s="928"/>
      <c r="Q40" s="928"/>
      <c r="R40" s="928"/>
      <c r="S40" s="929"/>
    </row>
    <row r="41" spans="1:36" s="833" customFormat="1" ht="19.5" customHeight="1" x14ac:dyDescent="0.2">
      <c r="A41" s="917"/>
      <c r="B41" s="2719">
        <f>Proyecto!C39</f>
        <v>0</v>
      </c>
      <c r="C41" s="2720"/>
      <c r="D41" s="2720"/>
      <c r="E41" s="2720"/>
      <c r="F41" s="2720"/>
      <c r="G41" s="2720"/>
      <c r="H41" s="2720"/>
      <c r="I41" s="2720"/>
      <c r="J41" s="2720"/>
      <c r="K41" s="2720"/>
      <c r="L41" s="2720"/>
      <c r="M41" s="2720"/>
      <c r="N41" s="2720"/>
      <c r="O41" s="2720"/>
      <c r="P41" s="2720"/>
      <c r="Q41" s="2720"/>
      <c r="R41" s="2720"/>
      <c r="S41" s="2721"/>
      <c r="T41" s="917"/>
      <c r="U41" s="917"/>
      <c r="V41" s="917"/>
      <c r="W41" s="917"/>
      <c r="X41" s="917"/>
      <c r="Y41" s="917"/>
      <c r="Z41" s="917"/>
      <c r="AA41" s="917"/>
      <c r="AB41" s="917"/>
      <c r="AC41" s="917"/>
      <c r="AD41" s="917"/>
      <c r="AE41" s="917"/>
      <c r="AF41" s="917"/>
      <c r="AG41" s="917"/>
      <c r="AH41" s="917"/>
      <c r="AI41" s="917"/>
      <c r="AJ41" s="917"/>
    </row>
    <row r="42" spans="1:36" ht="7.5" customHeight="1" x14ac:dyDescent="0.3">
      <c r="B42" s="927"/>
      <c r="C42" s="928"/>
      <c r="D42" s="928"/>
      <c r="E42" s="928"/>
      <c r="F42" s="928"/>
      <c r="G42" s="928"/>
      <c r="H42" s="928"/>
      <c r="I42" s="928"/>
      <c r="J42" s="928"/>
      <c r="K42" s="928"/>
      <c r="L42" s="928"/>
      <c r="M42" s="928"/>
      <c r="N42" s="928"/>
      <c r="O42" s="928"/>
      <c r="P42" s="928"/>
      <c r="Q42" s="928"/>
      <c r="R42" s="928"/>
      <c r="S42" s="929"/>
    </row>
    <row r="43" spans="1:36" s="833" customFormat="1" ht="19.5" customHeight="1" x14ac:dyDescent="0.2">
      <c r="A43" s="917"/>
      <c r="B43" s="2719">
        <f>Proyecto!C43</f>
        <v>0</v>
      </c>
      <c r="C43" s="2720"/>
      <c r="D43" s="2720"/>
      <c r="E43" s="2720"/>
      <c r="F43" s="2720"/>
      <c r="G43" s="2720"/>
      <c r="H43" s="2720"/>
      <c r="I43" s="2720"/>
      <c r="J43" s="2720"/>
      <c r="K43" s="2720"/>
      <c r="L43" s="2720"/>
      <c r="M43" s="2720"/>
      <c r="N43" s="2720"/>
      <c r="O43" s="2720"/>
      <c r="P43" s="2720"/>
      <c r="Q43" s="2720"/>
      <c r="R43" s="2720"/>
      <c r="S43" s="2721"/>
      <c r="T43" s="917"/>
      <c r="U43" s="917"/>
      <c r="V43" s="917"/>
      <c r="W43" s="917"/>
      <c r="X43" s="917"/>
      <c r="Y43" s="917"/>
      <c r="Z43" s="917"/>
      <c r="AA43" s="917"/>
      <c r="AB43" s="917"/>
      <c r="AC43" s="917"/>
      <c r="AD43" s="917"/>
      <c r="AE43" s="917"/>
      <c r="AF43" s="917"/>
      <c r="AG43" s="917"/>
      <c r="AH43" s="917"/>
      <c r="AI43" s="917"/>
      <c r="AJ43" s="917"/>
    </row>
    <row r="44" spans="1:36" ht="6" customHeight="1" x14ac:dyDescent="0.3">
      <c r="B44" s="922"/>
      <c r="C44" s="924"/>
      <c r="D44" s="924"/>
      <c r="E44" s="924"/>
      <c r="F44" s="924"/>
      <c r="G44" s="924"/>
      <c r="H44" s="924"/>
      <c r="I44" s="924"/>
      <c r="J44" s="924"/>
      <c r="K44" s="924"/>
      <c r="L44" s="924"/>
      <c r="M44" s="924"/>
      <c r="N44" s="924"/>
      <c r="O44" s="924"/>
      <c r="P44" s="924"/>
      <c r="Q44" s="924"/>
      <c r="R44" s="924"/>
      <c r="S44" s="925"/>
    </row>
    <row r="45" spans="1:36" ht="21" customHeight="1" thickBot="1" x14ac:dyDescent="0.25">
      <c r="B45" s="2725" t="s">
        <v>355</v>
      </c>
      <c r="C45" s="2726"/>
      <c r="D45" s="2726"/>
      <c r="E45" s="2726"/>
      <c r="F45" s="2726"/>
      <c r="G45" s="2726"/>
      <c r="H45" s="2726"/>
      <c r="I45" s="2726"/>
      <c r="J45" s="2726"/>
      <c r="K45" s="2726"/>
      <c r="L45" s="2726"/>
      <c r="M45" s="2726"/>
      <c r="N45" s="2726"/>
      <c r="O45" s="2726"/>
      <c r="P45" s="2726"/>
      <c r="Q45" s="2726"/>
      <c r="R45" s="2726"/>
      <c r="S45" s="2727"/>
    </row>
    <row r="46" spans="1:36" s="833" customFormat="1" ht="18" customHeight="1" x14ac:dyDescent="0.2">
      <c r="A46" s="917"/>
      <c r="B46" s="2728" t="s">
        <v>252</v>
      </c>
      <c r="C46" s="2731" t="s">
        <v>347</v>
      </c>
      <c r="D46" s="2731" t="s">
        <v>348</v>
      </c>
      <c r="E46" s="2734" t="s">
        <v>350</v>
      </c>
      <c r="F46" s="2737" t="s">
        <v>356</v>
      </c>
      <c r="G46" s="2737"/>
      <c r="H46" s="2737"/>
      <c r="I46" s="2737"/>
      <c r="J46" s="2737"/>
      <c r="K46" s="2737"/>
      <c r="L46" s="2737"/>
      <c r="M46" s="2737"/>
      <c r="N46" s="2737"/>
      <c r="O46" s="2737"/>
      <c r="P46" s="2737"/>
      <c r="Q46" s="2737"/>
      <c r="R46" s="2737"/>
      <c r="S46" s="2738"/>
      <c r="T46" s="917"/>
      <c r="U46" s="917"/>
      <c r="V46" s="917"/>
      <c r="W46" s="917"/>
      <c r="X46" s="917"/>
      <c r="Y46" s="917"/>
      <c r="Z46" s="917"/>
      <c r="AA46" s="917"/>
      <c r="AB46" s="917"/>
      <c r="AC46" s="917"/>
      <c r="AD46" s="917"/>
      <c r="AE46" s="917"/>
      <c r="AF46" s="917"/>
      <c r="AG46" s="917"/>
      <c r="AH46" s="917"/>
      <c r="AI46" s="917"/>
      <c r="AJ46" s="917"/>
    </row>
    <row r="47" spans="1:36" hidden="1" x14ac:dyDescent="0.2">
      <c r="B47" s="2729"/>
      <c r="C47" s="2732"/>
      <c r="D47" s="2732"/>
      <c r="E47" s="2735"/>
      <c r="F47" s="930" t="s">
        <v>125</v>
      </c>
      <c r="G47" s="930" t="s">
        <v>126</v>
      </c>
      <c r="H47" s="930" t="s">
        <v>127</v>
      </c>
      <c r="I47" s="930" t="s">
        <v>128</v>
      </c>
      <c r="J47" s="930" t="s">
        <v>129</v>
      </c>
      <c r="K47" s="930" t="s">
        <v>130</v>
      </c>
      <c r="L47" s="930" t="s">
        <v>131</v>
      </c>
      <c r="M47" s="930" t="s">
        <v>132</v>
      </c>
      <c r="N47" s="930" t="s">
        <v>133</v>
      </c>
      <c r="O47" s="930" t="s">
        <v>134</v>
      </c>
      <c r="P47" s="930" t="s">
        <v>135</v>
      </c>
      <c r="Q47" s="930" t="s">
        <v>136</v>
      </c>
      <c r="R47" s="2739" t="s">
        <v>64</v>
      </c>
      <c r="S47" s="2740" t="s">
        <v>357</v>
      </c>
    </row>
    <row r="48" spans="1:36" ht="26.25" customHeight="1" x14ac:dyDescent="0.2">
      <c r="B48" s="2730"/>
      <c r="C48" s="2733"/>
      <c r="D48" s="2733"/>
      <c r="E48" s="2736"/>
      <c r="F48" s="931" t="e">
        <f>'POA-5'!D16</f>
        <v>#VALUE!</v>
      </c>
      <c r="G48" s="931" t="e">
        <f>'POA-5'!E16</f>
        <v>#VALUE!</v>
      </c>
      <c r="H48" s="931" t="e">
        <f>'POA-5'!F16</f>
        <v>#VALUE!</v>
      </c>
      <c r="I48" s="931" t="e">
        <f>'POA-5'!G16</f>
        <v>#VALUE!</v>
      </c>
      <c r="J48" s="931" t="e">
        <f>'POA-5'!H16</f>
        <v>#VALUE!</v>
      </c>
      <c r="K48" s="931" t="e">
        <f>'POA-5'!I16</f>
        <v>#VALUE!</v>
      </c>
      <c r="L48" s="931" t="e">
        <f>'POA-5'!J16</f>
        <v>#VALUE!</v>
      </c>
      <c r="M48" s="931" t="e">
        <f>'POA-5'!K16</f>
        <v>#VALUE!</v>
      </c>
      <c r="N48" s="931" t="e">
        <f>'POA-5'!L16</f>
        <v>#VALUE!</v>
      </c>
      <c r="O48" s="931" t="e">
        <f>'POA-5'!M16</f>
        <v>#VALUE!</v>
      </c>
      <c r="P48" s="931" t="e">
        <f>'POA-5'!N16</f>
        <v>#VALUE!</v>
      </c>
      <c r="Q48" s="931" t="e">
        <f>'POA-5'!O16</f>
        <v>#VALUE!</v>
      </c>
      <c r="R48" s="2739"/>
      <c r="S48" s="2740"/>
    </row>
    <row r="49" spans="2:19" x14ac:dyDescent="0.2">
      <c r="B49" s="2744" t="str">
        <f>Proyecto!C50</f>
        <v>Plantación de Material Vegetal en sistema tradicional</v>
      </c>
      <c r="C49" s="2747" t="str">
        <f>'POA-2'!E17</f>
        <v>Hectáreas reforestadas o restauradas</v>
      </c>
      <c r="D49" s="2750">
        <f>'POA-2'!F17</f>
        <v>0</v>
      </c>
      <c r="E49" s="2751">
        <f>'POA-2'!H17</f>
        <v>0</v>
      </c>
      <c r="F49" s="2741"/>
      <c r="G49" s="2741"/>
      <c r="H49" s="2757">
        <f>Seguimiento!$J$38</f>
        <v>0</v>
      </c>
      <c r="I49" s="2741"/>
      <c r="J49" s="2741"/>
      <c r="K49" s="2741">
        <f>+Seguimiento!$AC$38</f>
        <v>0</v>
      </c>
      <c r="L49" s="2741"/>
      <c r="M49" s="2741"/>
      <c r="N49" s="2741">
        <f>+Seguimiento!$AV$38</f>
        <v>0</v>
      </c>
      <c r="O49" s="2741"/>
      <c r="P49" s="2741"/>
      <c r="Q49" s="2741"/>
      <c r="R49" s="2742">
        <f>SUM(F49:Q52)</f>
        <v>0</v>
      </c>
      <c r="S49" s="2743" t="e">
        <f>R49/D49</f>
        <v>#DIV/0!</v>
      </c>
    </row>
    <row r="50" spans="2:19" x14ac:dyDescent="0.2">
      <c r="B50" s="2745"/>
      <c r="C50" s="2748"/>
      <c r="D50" s="2748"/>
      <c r="E50" s="2752"/>
      <c r="F50" s="2741"/>
      <c r="G50" s="2741"/>
      <c r="H50" s="2758"/>
      <c r="I50" s="2741"/>
      <c r="J50" s="2741"/>
      <c r="K50" s="2741"/>
      <c r="L50" s="2741"/>
      <c r="M50" s="2741"/>
      <c r="N50" s="2741"/>
      <c r="O50" s="2741"/>
      <c r="P50" s="2741"/>
      <c r="Q50" s="2741"/>
      <c r="R50" s="2742"/>
      <c r="S50" s="2743"/>
    </row>
    <row r="51" spans="2:19" x14ac:dyDescent="0.2">
      <c r="B51" s="2745"/>
      <c r="C51" s="2748"/>
      <c r="D51" s="2748"/>
      <c r="E51" s="2752"/>
      <c r="F51" s="2741"/>
      <c r="G51" s="2741"/>
      <c r="H51" s="2758"/>
      <c r="I51" s="2741"/>
      <c r="J51" s="2741"/>
      <c r="K51" s="2741"/>
      <c r="L51" s="2741"/>
      <c r="M51" s="2741"/>
      <c r="N51" s="2741"/>
      <c r="O51" s="2741"/>
      <c r="P51" s="2741"/>
      <c r="Q51" s="2741"/>
      <c r="R51" s="2742"/>
      <c r="S51" s="2743"/>
    </row>
    <row r="52" spans="2:19" x14ac:dyDescent="0.2">
      <c r="B52" s="2746"/>
      <c r="C52" s="2749"/>
      <c r="D52" s="2749"/>
      <c r="E52" s="2753"/>
      <c r="F52" s="2741"/>
      <c r="G52" s="2741"/>
      <c r="H52" s="2759"/>
      <c r="I52" s="2741"/>
      <c r="J52" s="2741"/>
      <c r="K52" s="2741"/>
      <c r="L52" s="2741"/>
      <c r="M52" s="2741"/>
      <c r="N52" s="2741"/>
      <c r="O52" s="2741"/>
      <c r="P52" s="2741"/>
      <c r="Q52" s="2741"/>
      <c r="R52" s="2742"/>
      <c r="S52" s="2743"/>
    </row>
    <row r="53" spans="2:19" x14ac:dyDescent="0.2">
      <c r="B53" s="2744" t="str">
        <f>Proyecto!C51</f>
        <v>Plantación de Material Vegetal al azar o por núcleos</v>
      </c>
      <c r="C53" s="2747" t="str">
        <f>'POA-2'!E22</f>
        <v>Hectáreas reforestadas o restauradas</v>
      </c>
      <c r="D53" s="2750">
        <f>'POA-2'!F22</f>
        <v>0</v>
      </c>
      <c r="E53" s="2751">
        <f>'POA-2'!H22</f>
        <v>0</v>
      </c>
      <c r="F53" s="2741"/>
      <c r="G53" s="2741"/>
      <c r="H53" s="2757">
        <f>Seguimiento!$J$60</f>
        <v>0</v>
      </c>
      <c r="I53" s="2741"/>
      <c r="J53" s="2741"/>
      <c r="K53" s="2741">
        <f>+Seguimiento!$AC$60</f>
        <v>0</v>
      </c>
      <c r="L53" s="2741"/>
      <c r="M53" s="2741"/>
      <c r="N53" s="2741">
        <f>+Seguimiento!$AV$60</f>
        <v>0</v>
      </c>
      <c r="O53" s="2741"/>
      <c r="P53" s="2741"/>
      <c r="Q53" s="2741"/>
      <c r="R53" s="2742">
        <f>SUM(F53:Q56)</f>
        <v>0</v>
      </c>
      <c r="S53" s="2743" t="e">
        <f t="shared" ref="S53" si="0">R53/D53</f>
        <v>#DIV/0!</v>
      </c>
    </row>
    <row r="54" spans="2:19" x14ac:dyDescent="0.2">
      <c r="B54" s="2745"/>
      <c r="C54" s="2748"/>
      <c r="D54" s="2748"/>
      <c r="E54" s="2752"/>
      <c r="F54" s="2741"/>
      <c r="G54" s="2741"/>
      <c r="H54" s="2758"/>
      <c r="I54" s="2741"/>
      <c r="J54" s="2741"/>
      <c r="K54" s="2741"/>
      <c r="L54" s="2741"/>
      <c r="M54" s="2741"/>
      <c r="N54" s="2741"/>
      <c r="O54" s="2741"/>
      <c r="P54" s="2741"/>
      <c r="Q54" s="2741"/>
      <c r="R54" s="2742"/>
      <c r="S54" s="2743"/>
    </row>
    <row r="55" spans="2:19" x14ac:dyDescent="0.2">
      <c r="B55" s="2745"/>
      <c r="C55" s="2748"/>
      <c r="D55" s="2748"/>
      <c r="E55" s="2752"/>
      <c r="F55" s="2741"/>
      <c r="G55" s="2741"/>
      <c r="H55" s="2758"/>
      <c r="I55" s="2741"/>
      <c r="J55" s="2741"/>
      <c r="K55" s="2741"/>
      <c r="L55" s="2741"/>
      <c r="M55" s="2741"/>
      <c r="N55" s="2741"/>
      <c r="O55" s="2741"/>
      <c r="P55" s="2741"/>
      <c r="Q55" s="2741"/>
      <c r="R55" s="2742"/>
      <c r="S55" s="2743"/>
    </row>
    <row r="56" spans="2:19" x14ac:dyDescent="0.2">
      <c r="B56" s="2746"/>
      <c r="C56" s="2749"/>
      <c r="D56" s="2749"/>
      <c r="E56" s="2753"/>
      <c r="F56" s="2741"/>
      <c r="G56" s="2741"/>
      <c r="H56" s="2759"/>
      <c r="I56" s="2741"/>
      <c r="J56" s="2741"/>
      <c r="K56" s="2741"/>
      <c r="L56" s="2741"/>
      <c r="M56" s="2741"/>
      <c r="N56" s="2741"/>
      <c r="O56" s="2741"/>
      <c r="P56" s="2741"/>
      <c r="Q56" s="2741"/>
      <c r="R56" s="2742"/>
      <c r="S56" s="2743"/>
    </row>
    <row r="57" spans="2:19" x14ac:dyDescent="0.2">
      <c r="B57" s="2744">
        <f>Proyecto!C52</f>
        <v>0</v>
      </c>
      <c r="C57" s="2747" t="str">
        <f>'POA-2'!E27</f>
        <v>Hectáreas reforestadas o restauradas</v>
      </c>
      <c r="D57" s="2750" t="e">
        <f>'POA-2'!F27</f>
        <v>#REF!</v>
      </c>
      <c r="E57" s="2751">
        <f>'POA-2'!H27</f>
        <v>0</v>
      </c>
      <c r="F57" s="2741"/>
      <c r="G57" s="2741"/>
      <c r="H57" s="2757">
        <f>Seguimiento!$J$82</f>
        <v>0</v>
      </c>
      <c r="I57" s="2741"/>
      <c r="J57" s="2741"/>
      <c r="K57" s="2741">
        <f>+Seguimiento!$AC$82</f>
        <v>0</v>
      </c>
      <c r="L57" s="2741"/>
      <c r="M57" s="2741"/>
      <c r="N57" s="2741">
        <f>+Seguimiento!$AV$82</f>
        <v>0</v>
      </c>
      <c r="O57" s="2741"/>
      <c r="P57" s="2741"/>
      <c r="Q57" s="2741"/>
      <c r="R57" s="2742">
        <f>SUM(F57:Q60)</f>
        <v>0</v>
      </c>
      <c r="S57" s="2743" t="e">
        <f t="shared" ref="S57" si="1">R57/D57</f>
        <v>#REF!</v>
      </c>
    </row>
    <row r="58" spans="2:19" x14ac:dyDescent="0.2">
      <c r="B58" s="2745"/>
      <c r="C58" s="2748"/>
      <c r="D58" s="2748"/>
      <c r="E58" s="2752"/>
      <c r="F58" s="2741"/>
      <c r="G58" s="2741"/>
      <c r="H58" s="2758"/>
      <c r="I58" s="2741"/>
      <c r="J58" s="2741"/>
      <c r="K58" s="2741"/>
      <c r="L58" s="2741"/>
      <c r="M58" s="2741"/>
      <c r="N58" s="2741"/>
      <c r="O58" s="2741"/>
      <c r="P58" s="2741"/>
      <c r="Q58" s="2741"/>
      <c r="R58" s="2742"/>
      <c r="S58" s="2743"/>
    </row>
    <row r="59" spans="2:19" x14ac:dyDescent="0.2">
      <c r="B59" s="2745"/>
      <c r="C59" s="2748"/>
      <c r="D59" s="2748"/>
      <c r="E59" s="2752"/>
      <c r="F59" s="2741"/>
      <c r="G59" s="2741"/>
      <c r="H59" s="2758"/>
      <c r="I59" s="2741"/>
      <c r="J59" s="2741"/>
      <c r="K59" s="2741"/>
      <c r="L59" s="2741"/>
      <c r="M59" s="2741"/>
      <c r="N59" s="2741"/>
      <c r="O59" s="2741"/>
      <c r="P59" s="2741"/>
      <c r="Q59" s="2741"/>
      <c r="R59" s="2742"/>
      <c r="S59" s="2743"/>
    </row>
    <row r="60" spans="2:19" x14ac:dyDescent="0.2">
      <c r="B60" s="2746"/>
      <c r="C60" s="2749"/>
      <c r="D60" s="2749"/>
      <c r="E60" s="2753"/>
      <c r="F60" s="2741"/>
      <c r="G60" s="2741"/>
      <c r="H60" s="2759"/>
      <c r="I60" s="2741"/>
      <c r="J60" s="2741"/>
      <c r="K60" s="2741"/>
      <c r="L60" s="2741"/>
      <c r="M60" s="2741"/>
      <c r="N60" s="2741"/>
      <c r="O60" s="2741"/>
      <c r="P60" s="2741"/>
      <c r="Q60" s="2741"/>
      <c r="R60" s="2742"/>
      <c r="S60" s="2743"/>
    </row>
    <row r="61" spans="2:19" x14ac:dyDescent="0.2">
      <c r="B61" s="2744" t="str">
        <f>Proyecto!C53</f>
        <v>Cobertura arbórea mediante Sistemas Agroforestales / Silvopastoriles (SAF/SSP)</v>
      </c>
      <c r="C61" s="2747" t="str">
        <f>'POA-2'!E32</f>
        <v>Hectáreas reforestadas o restauradas</v>
      </c>
      <c r="D61" s="2750" t="e">
        <f>'POA-2'!F32</f>
        <v>#REF!</v>
      </c>
      <c r="E61" s="2751">
        <f>'POA-2'!H32</f>
        <v>0</v>
      </c>
      <c r="F61" s="2741"/>
      <c r="G61" s="2741"/>
      <c r="H61" s="2757">
        <f>Seguimiento!$J$104</f>
        <v>0</v>
      </c>
      <c r="I61" s="2741"/>
      <c r="J61" s="2741"/>
      <c r="K61" s="2741">
        <f>+Seguimiento!$AC$104</f>
        <v>0</v>
      </c>
      <c r="L61" s="2741"/>
      <c r="M61" s="2741"/>
      <c r="N61" s="2741">
        <f>+Seguimiento!$AV$104</f>
        <v>0</v>
      </c>
      <c r="O61" s="2741"/>
      <c r="P61" s="2741"/>
      <c r="Q61" s="2741"/>
      <c r="R61" s="2742">
        <f>SUM(F61:Q64)</f>
        <v>0</v>
      </c>
      <c r="S61" s="2743" t="e">
        <f t="shared" ref="S61" si="2">R61/D61</f>
        <v>#REF!</v>
      </c>
    </row>
    <row r="62" spans="2:19" x14ac:dyDescent="0.2">
      <c r="B62" s="2745"/>
      <c r="C62" s="2748"/>
      <c r="D62" s="2748"/>
      <c r="E62" s="2752"/>
      <c r="F62" s="2741"/>
      <c r="G62" s="2741"/>
      <c r="H62" s="2758"/>
      <c r="I62" s="2741"/>
      <c r="J62" s="2741"/>
      <c r="K62" s="2741"/>
      <c r="L62" s="2741"/>
      <c r="M62" s="2741"/>
      <c r="N62" s="2741"/>
      <c r="O62" s="2741"/>
      <c r="P62" s="2741"/>
      <c r="Q62" s="2741"/>
      <c r="R62" s="2742"/>
      <c r="S62" s="2743"/>
    </row>
    <row r="63" spans="2:19" x14ac:dyDescent="0.2">
      <c r="B63" s="2745"/>
      <c r="C63" s="2748"/>
      <c r="D63" s="2748"/>
      <c r="E63" s="2752"/>
      <c r="F63" s="2741"/>
      <c r="G63" s="2741"/>
      <c r="H63" s="2758"/>
      <c r="I63" s="2741"/>
      <c r="J63" s="2741"/>
      <c r="K63" s="2741"/>
      <c r="L63" s="2741"/>
      <c r="M63" s="2741"/>
      <c r="N63" s="2741"/>
      <c r="O63" s="2741"/>
      <c r="P63" s="2741"/>
      <c r="Q63" s="2741"/>
      <c r="R63" s="2742"/>
      <c r="S63" s="2743"/>
    </row>
    <row r="64" spans="2:19" x14ac:dyDescent="0.2">
      <c r="B64" s="2746"/>
      <c r="C64" s="2749"/>
      <c r="D64" s="2749"/>
      <c r="E64" s="2753"/>
      <c r="F64" s="2741"/>
      <c r="G64" s="2741"/>
      <c r="H64" s="2759"/>
      <c r="I64" s="2741"/>
      <c r="J64" s="2741"/>
      <c r="K64" s="2741"/>
      <c r="L64" s="2741"/>
      <c r="M64" s="2741"/>
      <c r="N64" s="2741"/>
      <c r="O64" s="2741"/>
      <c r="P64" s="2741"/>
      <c r="Q64" s="2741"/>
      <c r="R64" s="2742"/>
      <c r="S64" s="2743"/>
    </row>
    <row r="65" spans="1:36" x14ac:dyDescent="0.2">
      <c r="B65" s="2744" t="str">
        <f>Proyecto!C54</f>
        <v>Cercas o Barreras Vivas (CV - BV)</v>
      </c>
      <c r="C65" s="2747" t="str">
        <f>'POA-2'!E37</f>
        <v>Hectáreas reforestadas o restauradas</v>
      </c>
      <c r="D65" s="2750" t="e">
        <f>'POA-2'!F37</f>
        <v>#REF!</v>
      </c>
      <c r="E65" s="2751">
        <f>'POA-2'!H37</f>
        <v>0</v>
      </c>
      <c r="F65" s="2741"/>
      <c r="G65" s="2741"/>
      <c r="H65" s="2757">
        <f>Seguimiento!$J$126</f>
        <v>0</v>
      </c>
      <c r="I65" s="2741"/>
      <c r="J65" s="2741"/>
      <c r="K65" s="2741">
        <f>+Seguimiento!$AC$126</f>
        <v>0</v>
      </c>
      <c r="L65" s="2741"/>
      <c r="M65" s="2741"/>
      <c r="N65" s="2741">
        <f>+Seguimiento!$AV$126</f>
        <v>0</v>
      </c>
      <c r="O65" s="2741"/>
      <c r="P65" s="2741"/>
      <c r="Q65" s="2741"/>
      <c r="R65" s="2742">
        <f>SUM(F65:Q67)</f>
        <v>0</v>
      </c>
      <c r="S65" s="2743" t="e">
        <f>R65/D65</f>
        <v>#REF!</v>
      </c>
    </row>
    <row r="66" spans="1:36" x14ac:dyDescent="0.2">
      <c r="B66" s="2745"/>
      <c r="C66" s="2748"/>
      <c r="D66" s="2748"/>
      <c r="E66" s="2752"/>
      <c r="F66" s="2741"/>
      <c r="G66" s="2741"/>
      <c r="H66" s="2758"/>
      <c r="I66" s="2741"/>
      <c r="J66" s="2741"/>
      <c r="K66" s="2741"/>
      <c r="L66" s="2741"/>
      <c r="M66" s="2741"/>
      <c r="N66" s="2741"/>
      <c r="O66" s="2741"/>
      <c r="P66" s="2741"/>
      <c r="Q66" s="2741"/>
      <c r="R66" s="2742"/>
      <c r="S66" s="2743"/>
    </row>
    <row r="67" spans="1:36" x14ac:dyDescent="0.2">
      <c r="B67" s="2745"/>
      <c r="C67" s="2748"/>
      <c r="D67" s="2748"/>
      <c r="E67" s="2752"/>
      <c r="F67" s="2741"/>
      <c r="G67" s="2741"/>
      <c r="H67" s="2759"/>
      <c r="I67" s="2741"/>
      <c r="J67" s="2741"/>
      <c r="K67" s="2741"/>
      <c r="L67" s="2741"/>
      <c r="M67" s="2741"/>
      <c r="N67" s="2741"/>
      <c r="O67" s="2741"/>
      <c r="P67" s="2741"/>
      <c r="Q67" s="2741"/>
      <c r="R67" s="2742"/>
      <c r="S67" s="2743"/>
    </row>
    <row r="68" spans="1:36" x14ac:dyDescent="0.2">
      <c r="B68" s="2744">
        <f>Proyecto!C55</f>
        <v>0</v>
      </c>
      <c r="C68" s="2747" t="str">
        <f>'POA-2'!E41</f>
        <v>Hectáreas reforestadas o restauradas</v>
      </c>
      <c r="D68" s="2750" t="e">
        <f>'POA-2'!F41</f>
        <v>#REF!</v>
      </c>
      <c r="E68" s="2751">
        <f>'POA-2'!H41</f>
        <v>0</v>
      </c>
      <c r="F68" s="2741"/>
      <c r="G68" s="2741"/>
      <c r="H68" s="2757">
        <f>Seguimiento!$J$148</f>
        <v>0</v>
      </c>
      <c r="I68" s="2741"/>
      <c r="J68" s="2741"/>
      <c r="K68" s="2741">
        <f>+Seguimiento!$AC$148</f>
        <v>0</v>
      </c>
      <c r="L68" s="2741"/>
      <c r="M68" s="2741"/>
      <c r="N68" s="2741">
        <f>+Seguimiento!$AV$148</f>
        <v>0</v>
      </c>
      <c r="O68" s="2741"/>
      <c r="P68" s="2741"/>
      <c r="Q68" s="2741"/>
      <c r="R68" s="2742">
        <f>SUM(F68:Q71)</f>
        <v>0</v>
      </c>
      <c r="S68" s="2743" t="e">
        <f>R68/D68</f>
        <v>#REF!</v>
      </c>
    </row>
    <row r="69" spans="1:36" x14ac:dyDescent="0.2">
      <c r="B69" s="2745"/>
      <c r="C69" s="2748"/>
      <c r="D69" s="2748"/>
      <c r="E69" s="2752"/>
      <c r="F69" s="2741"/>
      <c r="G69" s="2741"/>
      <c r="H69" s="2758"/>
      <c r="I69" s="2741"/>
      <c r="J69" s="2741"/>
      <c r="K69" s="2741"/>
      <c r="L69" s="2741"/>
      <c r="M69" s="2741"/>
      <c r="N69" s="2741"/>
      <c r="O69" s="2741"/>
      <c r="P69" s="2741"/>
      <c r="Q69" s="2741"/>
      <c r="R69" s="2742"/>
      <c r="S69" s="2743"/>
    </row>
    <row r="70" spans="1:36" x14ac:dyDescent="0.2">
      <c r="B70" s="2745"/>
      <c r="C70" s="2748"/>
      <c r="D70" s="2748"/>
      <c r="E70" s="2752"/>
      <c r="F70" s="2741"/>
      <c r="G70" s="2741"/>
      <c r="H70" s="2758"/>
      <c r="I70" s="2741"/>
      <c r="J70" s="2741"/>
      <c r="K70" s="2741"/>
      <c r="L70" s="2741"/>
      <c r="M70" s="2741"/>
      <c r="N70" s="2741"/>
      <c r="O70" s="2741"/>
      <c r="P70" s="2741"/>
      <c r="Q70" s="2741"/>
      <c r="R70" s="2742"/>
      <c r="S70" s="2743"/>
    </row>
    <row r="71" spans="1:36" x14ac:dyDescent="0.2">
      <c r="B71" s="2746"/>
      <c r="C71" s="2749"/>
      <c r="D71" s="2749"/>
      <c r="E71" s="2753"/>
      <c r="F71" s="2741"/>
      <c r="G71" s="2741"/>
      <c r="H71" s="2759"/>
      <c r="I71" s="2741"/>
      <c r="J71" s="2741"/>
      <c r="K71" s="2741"/>
      <c r="L71" s="2741"/>
      <c r="M71" s="2741"/>
      <c r="N71" s="2741"/>
      <c r="O71" s="2741"/>
      <c r="P71" s="2741"/>
      <c r="Q71" s="2741"/>
      <c r="R71" s="2742"/>
      <c r="S71" s="2743"/>
    </row>
    <row r="72" spans="1:36" x14ac:dyDescent="0.2">
      <c r="B72" s="2904" t="str">
        <f>Proyecto!C56</f>
        <v>Aislamiento con material vegetal</v>
      </c>
      <c r="C72" s="2774" t="str">
        <f>'POA-2'!E46</f>
        <v>Hectáreas conservadas y monitoreadas</v>
      </c>
      <c r="D72" s="2776" t="e">
        <f>'POA-2'!F46</f>
        <v>#REF!</v>
      </c>
      <c r="E72" s="2751">
        <f>'POA-2'!H46</f>
        <v>0</v>
      </c>
      <c r="F72" s="2741"/>
      <c r="G72" s="2741"/>
      <c r="H72" s="2757">
        <f>Seguimiento!$J$170</f>
        <v>0</v>
      </c>
      <c r="I72" s="2741"/>
      <c r="J72" s="2741"/>
      <c r="K72" s="2741">
        <f>+Seguimiento!$AC$170</f>
        <v>0</v>
      </c>
      <c r="L72" s="2741"/>
      <c r="M72" s="2741"/>
      <c r="N72" s="2741">
        <f>+Seguimiento!$AV$170</f>
        <v>0</v>
      </c>
      <c r="O72" s="2741"/>
      <c r="P72" s="2741"/>
      <c r="Q72" s="2741"/>
      <c r="R72" s="2742">
        <f>SUM(F72:Q74)</f>
        <v>0</v>
      </c>
      <c r="S72" s="2743" t="e">
        <f>R72/D72</f>
        <v>#REF!</v>
      </c>
    </row>
    <row r="73" spans="1:36" x14ac:dyDescent="0.2">
      <c r="B73" s="2905"/>
      <c r="C73" s="2774"/>
      <c r="D73" s="2774"/>
      <c r="E73" s="2752"/>
      <c r="F73" s="2741"/>
      <c r="G73" s="2741"/>
      <c r="H73" s="2758"/>
      <c r="I73" s="2741"/>
      <c r="J73" s="2741"/>
      <c r="K73" s="2741"/>
      <c r="L73" s="2741"/>
      <c r="M73" s="2741"/>
      <c r="N73" s="2741"/>
      <c r="O73" s="2741"/>
      <c r="P73" s="2741"/>
      <c r="Q73" s="2741"/>
      <c r="R73" s="2742"/>
      <c r="S73" s="2743"/>
    </row>
    <row r="74" spans="1:36" ht="13.5" thickBot="1" x14ac:dyDescent="0.25">
      <c r="B74" s="2906"/>
      <c r="C74" s="2775"/>
      <c r="D74" s="2775"/>
      <c r="E74" s="2907"/>
      <c r="F74" s="2756"/>
      <c r="G74" s="2756"/>
      <c r="H74" s="2760"/>
      <c r="I74" s="2756"/>
      <c r="J74" s="2756"/>
      <c r="K74" s="2756"/>
      <c r="L74" s="2756"/>
      <c r="M74" s="2756"/>
      <c r="N74" s="2756"/>
      <c r="O74" s="2756"/>
      <c r="P74" s="2756"/>
      <c r="Q74" s="2756"/>
      <c r="R74" s="2770"/>
      <c r="S74" s="2903"/>
    </row>
    <row r="75" spans="1:36" s="903" customFormat="1" x14ac:dyDescent="0.2">
      <c r="B75" s="792"/>
      <c r="C75" s="791"/>
      <c r="D75" s="791"/>
      <c r="E75" s="791"/>
      <c r="F75" s="791"/>
      <c r="G75" s="791"/>
      <c r="H75" s="791"/>
      <c r="I75" s="791"/>
      <c r="J75" s="791"/>
      <c r="K75" s="791"/>
      <c r="L75" s="791"/>
      <c r="M75" s="791"/>
      <c r="N75" s="791"/>
      <c r="O75" s="791"/>
      <c r="P75" s="791"/>
      <c r="Q75" s="791"/>
      <c r="R75" s="791"/>
      <c r="S75" s="932"/>
    </row>
    <row r="76" spans="1:36" s="908" customFormat="1" ht="16.5" x14ac:dyDescent="0.3">
      <c r="A76" s="903"/>
      <c r="B76" s="933" t="s">
        <v>61</v>
      </c>
      <c r="C76" s="895"/>
      <c r="D76" s="895"/>
      <c r="E76" s="895"/>
      <c r="F76" s="895"/>
      <c r="G76" s="895"/>
      <c r="H76" s="895"/>
      <c r="I76" s="895"/>
      <c r="J76" s="895"/>
      <c r="K76" s="895"/>
      <c r="L76" s="895"/>
      <c r="M76" s="895"/>
      <c r="N76" s="895"/>
      <c r="O76" s="895"/>
      <c r="P76" s="895"/>
      <c r="Q76" s="895"/>
      <c r="R76" s="895"/>
      <c r="S76" s="912"/>
      <c r="T76" s="903"/>
      <c r="U76" s="903"/>
      <c r="V76" s="903"/>
      <c r="W76" s="903"/>
      <c r="X76" s="903"/>
      <c r="Y76" s="903"/>
      <c r="Z76" s="903"/>
      <c r="AA76" s="903"/>
      <c r="AB76" s="903"/>
      <c r="AC76" s="903"/>
      <c r="AD76" s="903"/>
      <c r="AE76" s="903"/>
      <c r="AF76" s="903"/>
      <c r="AG76" s="903"/>
      <c r="AH76" s="903"/>
      <c r="AI76" s="903"/>
      <c r="AJ76" s="903"/>
    </row>
    <row r="77" spans="1:36" s="903" customFormat="1" ht="13.5" thickBot="1" x14ac:dyDescent="0.25">
      <c r="B77" s="792"/>
      <c r="C77" s="791"/>
      <c r="D77" s="791"/>
      <c r="E77" s="791"/>
      <c r="F77" s="791"/>
      <c r="G77" s="791"/>
      <c r="H77" s="791"/>
      <c r="I77" s="791"/>
      <c r="J77" s="791"/>
      <c r="K77" s="791"/>
      <c r="L77" s="791"/>
      <c r="M77" s="791"/>
      <c r="N77" s="791"/>
      <c r="O77" s="791"/>
      <c r="P77" s="791"/>
      <c r="Q77" s="791"/>
      <c r="R77" s="791"/>
      <c r="S77" s="932"/>
    </row>
    <row r="78" spans="1:36" s="903" customFormat="1" x14ac:dyDescent="0.2">
      <c r="B78" s="2761"/>
      <c r="C78" s="2762"/>
      <c r="D78" s="2762"/>
      <c r="E78" s="2762"/>
      <c r="F78" s="2762"/>
      <c r="G78" s="2762"/>
      <c r="H78" s="2762"/>
      <c r="I78" s="2762"/>
      <c r="J78" s="2762"/>
      <c r="K78" s="2762"/>
      <c r="L78" s="2762"/>
      <c r="M78" s="2762"/>
      <c r="N78" s="2762"/>
      <c r="O78" s="2762"/>
      <c r="P78" s="2762"/>
      <c r="Q78" s="2762"/>
      <c r="R78" s="2762"/>
      <c r="S78" s="2763"/>
    </row>
    <row r="79" spans="1:36" s="903" customFormat="1" x14ac:dyDescent="0.2">
      <c r="B79" s="2764"/>
      <c r="C79" s="2765"/>
      <c r="D79" s="2765"/>
      <c r="E79" s="2765"/>
      <c r="F79" s="2765"/>
      <c r="G79" s="2765"/>
      <c r="H79" s="2765"/>
      <c r="I79" s="2765"/>
      <c r="J79" s="2765"/>
      <c r="K79" s="2765"/>
      <c r="L79" s="2765"/>
      <c r="M79" s="2765"/>
      <c r="N79" s="2765"/>
      <c r="O79" s="2765"/>
      <c r="P79" s="2765"/>
      <c r="Q79" s="2765"/>
      <c r="R79" s="2765"/>
      <c r="S79" s="2766"/>
    </row>
    <row r="80" spans="1:36" s="903" customFormat="1" x14ac:dyDescent="0.2">
      <c r="B80" s="2764"/>
      <c r="C80" s="2765"/>
      <c r="D80" s="2765"/>
      <c r="E80" s="2765"/>
      <c r="F80" s="2765"/>
      <c r="G80" s="2765"/>
      <c r="H80" s="2765"/>
      <c r="I80" s="2765"/>
      <c r="J80" s="2765"/>
      <c r="K80" s="2765"/>
      <c r="L80" s="2765"/>
      <c r="M80" s="2765"/>
      <c r="N80" s="2765"/>
      <c r="O80" s="2765"/>
      <c r="P80" s="2765"/>
      <c r="Q80" s="2765"/>
      <c r="R80" s="2765"/>
      <c r="S80" s="2766"/>
    </row>
    <row r="81" spans="2:19" s="903" customFormat="1" x14ac:dyDescent="0.2">
      <c r="B81" s="2764"/>
      <c r="C81" s="2765"/>
      <c r="D81" s="2765"/>
      <c r="E81" s="2765"/>
      <c r="F81" s="2765"/>
      <c r="G81" s="2765"/>
      <c r="H81" s="2765"/>
      <c r="I81" s="2765"/>
      <c r="J81" s="2765"/>
      <c r="K81" s="2765"/>
      <c r="L81" s="2765"/>
      <c r="M81" s="2765"/>
      <c r="N81" s="2765"/>
      <c r="O81" s="2765"/>
      <c r="P81" s="2765"/>
      <c r="Q81" s="2765"/>
      <c r="R81" s="2765"/>
      <c r="S81" s="2766"/>
    </row>
    <row r="82" spans="2:19" s="903" customFormat="1" x14ac:dyDescent="0.2">
      <c r="B82" s="2764"/>
      <c r="C82" s="2765"/>
      <c r="D82" s="2765"/>
      <c r="E82" s="2765"/>
      <c r="F82" s="2765"/>
      <c r="G82" s="2765"/>
      <c r="H82" s="2765"/>
      <c r="I82" s="2765"/>
      <c r="J82" s="2765"/>
      <c r="K82" s="2765"/>
      <c r="L82" s="2765"/>
      <c r="M82" s="2765"/>
      <c r="N82" s="2765"/>
      <c r="O82" s="2765"/>
      <c r="P82" s="2765"/>
      <c r="Q82" s="2765"/>
      <c r="R82" s="2765"/>
      <c r="S82" s="2766"/>
    </row>
    <row r="83" spans="2:19" s="903" customFormat="1" x14ac:dyDescent="0.2">
      <c r="B83" s="2764"/>
      <c r="C83" s="2765"/>
      <c r="D83" s="2765"/>
      <c r="E83" s="2765"/>
      <c r="F83" s="2765"/>
      <c r="G83" s="2765"/>
      <c r="H83" s="2765"/>
      <c r="I83" s="2765"/>
      <c r="J83" s="2765"/>
      <c r="K83" s="2765"/>
      <c r="L83" s="2765"/>
      <c r="M83" s="2765"/>
      <c r="N83" s="2765"/>
      <c r="O83" s="2765"/>
      <c r="P83" s="2765"/>
      <c r="Q83" s="2765"/>
      <c r="R83" s="2765"/>
      <c r="S83" s="2766"/>
    </row>
    <row r="84" spans="2:19" s="903" customFormat="1" ht="13.5" thickBot="1" x14ac:dyDescent="0.25">
      <c r="B84" s="2767"/>
      <c r="C84" s="2768"/>
      <c r="D84" s="2768"/>
      <c r="E84" s="2768"/>
      <c r="F84" s="2768"/>
      <c r="G84" s="2768"/>
      <c r="H84" s="2768"/>
      <c r="I84" s="2768"/>
      <c r="J84" s="2768"/>
      <c r="K84" s="2768"/>
      <c r="L84" s="2768"/>
      <c r="M84" s="2768"/>
      <c r="N84" s="2768"/>
      <c r="O84" s="2768"/>
      <c r="P84" s="2768"/>
      <c r="Q84" s="2768"/>
      <c r="R84" s="2768"/>
      <c r="S84" s="2769"/>
    </row>
    <row r="85" spans="2:19" s="903" customFormat="1" x14ac:dyDescent="0.2"/>
    <row r="86" spans="2:19" s="903" customFormat="1" x14ac:dyDescent="0.2"/>
    <row r="87" spans="2:19" s="903" customFormat="1" x14ac:dyDescent="0.2"/>
    <row r="88" spans="2:19" s="903" customFormat="1" x14ac:dyDescent="0.2"/>
    <row r="89" spans="2:19" s="903" customFormat="1" x14ac:dyDescent="0.2"/>
    <row r="90" spans="2:19" s="903" customFormat="1" x14ac:dyDescent="0.2"/>
    <row r="91" spans="2:19" s="903" customFormat="1" x14ac:dyDescent="0.2"/>
    <row r="92" spans="2:19" s="903" customFormat="1" x14ac:dyDescent="0.2"/>
    <row r="93" spans="2:19" s="903" customFormat="1" x14ac:dyDescent="0.2"/>
    <row r="94" spans="2:19" s="903" customFormat="1" x14ac:dyDescent="0.2"/>
    <row r="95" spans="2:19" s="903" customFormat="1" x14ac:dyDescent="0.2"/>
    <row r="96" spans="2:19"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sheetData>
  <mergeCells count="192">
    <mergeCell ref="B78:S84"/>
    <mergeCell ref="N72:N74"/>
    <mergeCell ref="O72:O74"/>
    <mergeCell ref="P72:P74"/>
    <mergeCell ref="Q72:Q74"/>
    <mergeCell ref="R72:R74"/>
    <mergeCell ref="S72:S74"/>
    <mergeCell ref="H72:H74"/>
    <mergeCell ref="I72:I74"/>
    <mergeCell ref="J72:J74"/>
    <mergeCell ref="K72:K74"/>
    <mergeCell ref="L72:L74"/>
    <mergeCell ref="M72:M74"/>
    <mergeCell ref="B72:B74"/>
    <mergeCell ref="C72:C74"/>
    <mergeCell ref="D72:D74"/>
    <mergeCell ref="E72:E74"/>
    <mergeCell ref="F72:F74"/>
    <mergeCell ref="G72:G74"/>
    <mergeCell ref="Q68:Q71"/>
    <mergeCell ref="R68:R71"/>
    <mergeCell ref="S68:S71"/>
    <mergeCell ref="H68:H71"/>
    <mergeCell ref="I68:I71"/>
    <mergeCell ref="J68:J71"/>
    <mergeCell ref="K68:K71"/>
    <mergeCell ref="L68:L71"/>
    <mergeCell ref="M68:M71"/>
    <mergeCell ref="B68:B71"/>
    <mergeCell ref="C68:C71"/>
    <mergeCell ref="D68:D71"/>
    <mergeCell ref="E68:E71"/>
    <mergeCell ref="F68:F71"/>
    <mergeCell ref="G68:G71"/>
    <mergeCell ref="N65:N67"/>
    <mergeCell ref="O65:O67"/>
    <mergeCell ref="P65:P67"/>
    <mergeCell ref="B65:B67"/>
    <mergeCell ref="C65:C67"/>
    <mergeCell ref="D65:D67"/>
    <mergeCell ref="E65:E67"/>
    <mergeCell ref="F65:F67"/>
    <mergeCell ref="G65:G67"/>
    <mergeCell ref="N68:N71"/>
    <mergeCell ref="O68:O71"/>
    <mergeCell ref="P68:P71"/>
    <mergeCell ref="Q65:Q67"/>
    <mergeCell ref="R65:R67"/>
    <mergeCell ref="S65:S67"/>
    <mergeCell ref="H65:H67"/>
    <mergeCell ref="I65:I67"/>
    <mergeCell ref="J65:J67"/>
    <mergeCell ref="K65:K67"/>
    <mergeCell ref="L65:L67"/>
    <mergeCell ref="M65:M67"/>
    <mergeCell ref="Q61:Q64"/>
    <mergeCell ref="R61:R64"/>
    <mergeCell ref="S61:S64"/>
    <mergeCell ref="H61:H64"/>
    <mergeCell ref="I61:I64"/>
    <mergeCell ref="J61:J64"/>
    <mergeCell ref="K61:K64"/>
    <mergeCell ref="L61:L64"/>
    <mergeCell ref="M61:M64"/>
    <mergeCell ref="B61:B64"/>
    <mergeCell ref="C61:C64"/>
    <mergeCell ref="D61:D64"/>
    <mergeCell ref="E61:E64"/>
    <mergeCell ref="F61:F64"/>
    <mergeCell ref="G61:G64"/>
    <mergeCell ref="N57:N60"/>
    <mergeCell ref="O57:O60"/>
    <mergeCell ref="P57:P60"/>
    <mergeCell ref="B57:B60"/>
    <mergeCell ref="C57:C60"/>
    <mergeCell ref="D57:D60"/>
    <mergeCell ref="E57:E60"/>
    <mergeCell ref="F57:F60"/>
    <mergeCell ref="G57:G60"/>
    <mergeCell ref="N61:N64"/>
    <mergeCell ref="O61:O64"/>
    <mergeCell ref="P61:P64"/>
    <mergeCell ref="Q57:Q60"/>
    <mergeCell ref="R57:R60"/>
    <mergeCell ref="S57:S60"/>
    <mergeCell ref="H57:H60"/>
    <mergeCell ref="I57:I60"/>
    <mergeCell ref="J57:J60"/>
    <mergeCell ref="K57:K60"/>
    <mergeCell ref="L57:L60"/>
    <mergeCell ref="M57:M60"/>
    <mergeCell ref="Q53:Q56"/>
    <mergeCell ref="R53:R56"/>
    <mergeCell ref="S53:S56"/>
    <mergeCell ref="H53:H56"/>
    <mergeCell ref="I53:I56"/>
    <mergeCell ref="J53:J56"/>
    <mergeCell ref="K53:K56"/>
    <mergeCell ref="L53:L56"/>
    <mergeCell ref="M53:M56"/>
    <mergeCell ref="B53:B56"/>
    <mergeCell ref="C53:C56"/>
    <mergeCell ref="D53:D56"/>
    <mergeCell ref="E53:E56"/>
    <mergeCell ref="F53:F56"/>
    <mergeCell ref="G53:G56"/>
    <mergeCell ref="N49:N52"/>
    <mergeCell ref="O49:O52"/>
    <mergeCell ref="P49:P52"/>
    <mergeCell ref="B49:B52"/>
    <mergeCell ref="C49:C52"/>
    <mergeCell ref="D49:D52"/>
    <mergeCell ref="E49:E52"/>
    <mergeCell ref="F49:F52"/>
    <mergeCell ref="G49:G52"/>
    <mergeCell ref="N53:N56"/>
    <mergeCell ref="O53:O56"/>
    <mergeCell ref="P53:P56"/>
    <mergeCell ref="Q49:Q52"/>
    <mergeCell ref="R49:R52"/>
    <mergeCell ref="S49:S52"/>
    <mergeCell ref="H49:H52"/>
    <mergeCell ref="I49:I52"/>
    <mergeCell ref="J49:J52"/>
    <mergeCell ref="K49:K52"/>
    <mergeCell ref="L49:L52"/>
    <mergeCell ref="M49:M52"/>
    <mergeCell ref="B43:S43"/>
    <mergeCell ref="B45:S45"/>
    <mergeCell ref="B46:B48"/>
    <mergeCell ref="C46:C48"/>
    <mergeCell ref="D46:D48"/>
    <mergeCell ref="E46:E48"/>
    <mergeCell ref="F46:S46"/>
    <mergeCell ref="R47:R48"/>
    <mergeCell ref="S47:S48"/>
    <mergeCell ref="B31:S31"/>
    <mergeCell ref="B33:S33"/>
    <mergeCell ref="B35:S35"/>
    <mergeCell ref="B37:S37"/>
    <mergeCell ref="B39:S39"/>
    <mergeCell ref="B41:S41"/>
    <mergeCell ref="D24:E24"/>
    <mergeCell ref="F24:H24"/>
    <mergeCell ref="I24:K24"/>
    <mergeCell ref="L24:N24"/>
    <mergeCell ref="B26:B27"/>
    <mergeCell ref="C26:S27"/>
    <mergeCell ref="D22:E22"/>
    <mergeCell ref="F22:H22"/>
    <mergeCell ref="I22:K22"/>
    <mergeCell ref="L22:N22"/>
    <mergeCell ref="D23:E23"/>
    <mergeCell ref="F23:H23"/>
    <mergeCell ref="I23:K23"/>
    <mergeCell ref="L23:N23"/>
    <mergeCell ref="D20:E20"/>
    <mergeCell ref="F20:H20"/>
    <mergeCell ref="I20:K20"/>
    <mergeCell ref="L20:N20"/>
    <mergeCell ref="D21:E21"/>
    <mergeCell ref="F21:H21"/>
    <mergeCell ref="I21:K21"/>
    <mergeCell ref="L21:N21"/>
    <mergeCell ref="D18:E18"/>
    <mergeCell ref="F18:H18"/>
    <mergeCell ref="I18:K18"/>
    <mergeCell ref="L18:N18"/>
    <mergeCell ref="D19:E19"/>
    <mergeCell ref="F19:H19"/>
    <mergeCell ref="I19:K19"/>
    <mergeCell ref="L19:N19"/>
    <mergeCell ref="G15:H15"/>
    <mergeCell ref="I15:J15"/>
    <mergeCell ref="D17:E17"/>
    <mergeCell ref="F17:H17"/>
    <mergeCell ref="I17:K17"/>
    <mergeCell ref="L17:N17"/>
    <mergeCell ref="B4:B5"/>
    <mergeCell ref="R4:S5"/>
    <mergeCell ref="C7:S7"/>
    <mergeCell ref="C9:S9"/>
    <mergeCell ref="C11:E11"/>
    <mergeCell ref="G11:H11"/>
    <mergeCell ref="I11:K11"/>
    <mergeCell ref="P11:S11"/>
    <mergeCell ref="C13:D13"/>
    <mergeCell ref="F13:H13"/>
    <mergeCell ref="I13:K13"/>
    <mergeCell ref="M13:O13"/>
    <mergeCell ref="C2:Q5"/>
    <mergeCell ref="R2:S3"/>
  </mergeCells>
  <conditionalFormatting sqref="F48:Q48">
    <cfRule type="cellIs" dxfId="11" priority="2" stopIfTrue="1" operator="equal">
      <formula>0</formula>
    </cfRule>
  </conditionalFormatting>
  <conditionalFormatting sqref="E19:E22 G19:H22 J19:K22 L18:N24 I18:I24 F18:F24 C18:D24">
    <cfRule type="cellIs" dxfId="10" priority="1" operator="equal">
      <formula>0</formula>
    </cfRule>
  </conditionalFormatting>
  <printOptions horizontalCentered="1" verticalCentered="1"/>
  <pageMargins left="0.39370078740157483" right="0.39370078740157483" top="0.39370078740157483" bottom="0.39370078740157483" header="0.31496062992125984" footer="0.31496062992125984"/>
  <pageSetup scale="49" orientation="landscape"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AP529"/>
  <sheetViews>
    <sheetView showGridLines="0" topLeftCell="F1" zoomScaleNormal="100" workbookViewId="0">
      <selection activeCell="J2" sqref="J2:M2"/>
    </sheetView>
  </sheetViews>
  <sheetFormatPr baseColWidth="10" defaultColWidth="11.42578125" defaultRowHeight="12.75" x14ac:dyDescent="0.2"/>
  <cols>
    <col min="1" max="1" width="4.42578125" style="169" customWidth="1"/>
    <col min="2" max="2" width="34.85546875" style="1" customWidth="1"/>
    <col min="3" max="3" width="11.42578125" style="1" customWidth="1"/>
    <col min="4" max="4" width="9.140625" style="1" customWidth="1"/>
    <col min="5" max="5" width="13.42578125" style="1" customWidth="1"/>
    <col min="6" max="6" width="16.7109375" style="1" customWidth="1"/>
    <col min="7" max="7" width="22.7109375" style="1" customWidth="1"/>
    <col min="8" max="8" width="9.5703125" style="169" customWidth="1"/>
    <col min="9" max="9" width="34.85546875" style="1" customWidth="1"/>
    <col min="10" max="10" width="11.42578125" style="1" customWidth="1"/>
    <col min="11" max="11" width="9.140625" style="1" customWidth="1"/>
    <col min="12" max="12" width="13.42578125" style="1" customWidth="1"/>
    <col min="13" max="13" width="20" style="1" customWidth="1"/>
    <col min="14" max="14" width="17.85546875" style="1" customWidth="1"/>
    <col min="15" max="15" width="7.5703125" style="169" customWidth="1"/>
    <col min="16" max="16" width="6.7109375" style="169" customWidth="1"/>
    <col min="17" max="17" width="3" style="169" customWidth="1"/>
    <col min="18" max="18" width="11.42578125" style="169"/>
    <col min="19" max="19" width="12.28515625" style="169" bestFit="1" customWidth="1"/>
    <col min="20" max="42" width="11.42578125" style="169"/>
    <col min="43" max="16384" width="11.42578125" style="1"/>
  </cols>
  <sheetData>
    <row r="1" spans="1:42" s="169" customFormat="1" ht="13.5" thickBot="1" x14ac:dyDescent="0.25">
      <c r="A1" s="168"/>
    </row>
    <row r="2" spans="1:42" s="618" customFormat="1" ht="36" customHeight="1" x14ac:dyDescent="0.2">
      <c r="A2" s="617"/>
      <c r="B2" s="1651" t="s">
        <v>1585</v>
      </c>
      <c r="C2" s="1663" t="s">
        <v>1601</v>
      </c>
      <c r="D2" s="1664"/>
      <c r="E2" s="1664"/>
      <c r="F2" s="1664"/>
      <c r="G2" s="1659"/>
      <c r="I2" s="1666" t="s">
        <v>1585</v>
      </c>
      <c r="J2" s="1671" t="s">
        <v>1601</v>
      </c>
      <c r="K2" s="1671"/>
      <c r="L2" s="1671"/>
      <c r="M2" s="1672"/>
      <c r="N2" s="1659"/>
      <c r="R2" s="617"/>
      <c r="S2" s="617"/>
      <c r="T2" s="617"/>
      <c r="U2" s="617"/>
      <c r="V2" s="617"/>
      <c r="W2" s="617"/>
      <c r="X2" s="617"/>
      <c r="Y2" s="617"/>
      <c r="Z2" s="617"/>
      <c r="AA2" s="617"/>
      <c r="AB2" s="617"/>
      <c r="AC2" s="617"/>
      <c r="AD2" s="617"/>
      <c r="AE2" s="617"/>
      <c r="AF2" s="617"/>
      <c r="AG2" s="617"/>
      <c r="AH2" s="617"/>
      <c r="AI2" s="617"/>
      <c r="AJ2" s="617"/>
      <c r="AK2" s="617"/>
      <c r="AL2" s="617"/>
      <c r="AM2" s="617"/>
      <c r="AN2" s="617"/>
      <c r="AO2" s="617"/>
      <c r="AP2" s="617"/>
    </row>
    <row r="3" spans="1:42" s="618" customFormat="1" ht="20.25" customHeight="1" x14ac:dyDescent="0.2">
      <c r="A3" s="619"/>
      <c r="B3" s="1652"/>
      <c r="C3" s="1665" t="s">
        <v>1605</v>
      </c>
      <c r="D3" s="1665"/>
      <c r="E3" s="1665"/>
      <c r="F3" s="1665"/>
      <c r="G3" s="1660"/>
      <c r="I3" s="1667"/>
      <c r="J3" s="1610" t="s">
        <v>1609</v>
      </c>
      <c r="K3" s="1611"/>
      <c r="L3" s="1611"/>
      <c r="M3" s="1611"/>
      <c r="N3" s="1670"/>
      <c r="R3" s="617"/>
      <c r="S3" s="617"/>
      <c r="T3" s="617"/>
      <c r="U3" s="617"/>
      <c r="V3" s="617"/>
      <c r="W3" s="617"/>
      <c r="X3" s="617"/>
      <c r="Y3" s="617"/>
      <c r="Z3" s="617"/>
      <c r="AA3" s="617"/>
      <c r="AB3" s="617"/>
      <c r="AC3" s="617"/>
      <c r="AD3" s="617"/>
      <c r="AE3" s="617"/>
      <c r="AF3" s="617"/>
      <c r="AG3" s="617"/>
      <c r="AH3" s="617"/>
      <c r="AI3" s="617"/>
      <c r="AJ3" s="617"/>
      <c r="AK3" s="617"/>
      <c r="AL3" s="617"/>
      <c r="AM3" s="617"/>
      <c r="AN3" s="617"/>
      <c r="AO3" s="617"/>
      <c r="AP3" s="617"/>
    </row>
    <row r="4" spans="1:42" s="618" customFormat="1" ht="15.75" customHeight="1" x14ac:dyDescent="0.2">
      <c r="A4" s="617"/>
      <c r="B4" s="1647" t="s">
        <v>1612</v>
      </c>
      <c r="C4" s="1653" t="s">
        <v>1613</v>
      </c>
      <c r="D4" s="1654"/>
      <c r="E4" s="1654"/>
      <c r="F4" s="1655"/>
      <c r="G4" s="1661" t="s">
        <v>1614</v>
      </c>
      <c r="I4" s="1649" t="s">
        <v>1586</v>
      </c>
      <c r="J4" s="1668" t="s">
        <v>1608</v>
      </c>
      <c r="K4" s="1668"/>
      <c r="L4" s="1668"/>
      <c r="M4" s="1668"/>
      <c r="N4" s="1661" t="s">
        <v>1607</v>
      </c>
      <c r="R4" s="617"/>
      <c r="S4" s="617"/>
      <c r="T4" s="617"/>
      <c r="U4" s="617"/>
      <c r="V4" s="617"/>
      <c r="W4" s="617"/>
      <c r="X4" s="617"/>
      <c r="Y4" s="617"/>
      <c r="Z4" s="617"/>
      <c r="AA4" s="617"/>
      <c r="AB4" s="617"/>
      <c r="AC4" s="617"/>
      <c r="AD4" s="617"/>
      <c r="AE4" s="617"/>
      <c r="AF4" s="617"/>
      <c r="AG4" s="617"/>
      <c r="AH4" s="617"/>
      <c r="AI4" s="617"/>
      <c r="AJ4" s="617"/>
      <c r="AK4" s="617"/>
      <c r="AL4" s="617"/>
      <c r="AM4" s="617"/>
      <c r="AN4" s="617"/>
      <c r="AO4" s="617"/>
      <c r="AP4" s="617"/>
    </row>
    <row r="5" spans="1:42" s="618" customFormat="1" ht="6" customHeight="1" thickBot="1" x14ac:dyDescent="0.25">
      <c r="A5" s="619"/>
      <c r="B5" s="1648"/>
      <c r="C5" s="1656"/>
      <c r="D5" s="1657"/>
      <c r="E5" s="1657"/>
      <c r="F5" s="1658"/>
      <c r="G5" s="1662"/>
      <c r="H5" s="616"/>
      <c r="I5" s="1650"/>
      <c r="J5" s="1669"/>
      <c r="K5" s="1669"/>
      <c r="L5" s="1669"/>
      <c r="M5" s="1669"/>
      <c r="N5" s="1662"/>
      <c r="O5" s="616"/>
      <c r="P5" s="616"/>
      <c r="Q5" s="616"/>
      <c r="R5" s="617"/>
      <c r="S5" s="617"/>
      <c r="T5" s="617"/>
      <c r="U5" s="617"/>
      <c r="V5" s="617"/>
      <c r="W5" s="617"/>
      <c r="X5" s="617"/>
      <c r="Y5" s="617"/>
      <c r="Z5" s="617"/>
      <c r="AA5" s="617"/>
      <c r="AB5" s="617"/>
      <c r="AC5" s="617"/>
      <c r="AD5" s="617"/>
      <c r="AE5" s="617"/>
      <c r="AF5" s="617"/>
      <c r="AG5" s="617"/>
      <c r="AH5" s="617"/>
      <c r="AI5" s="617"/>
      <c r="AJ5" s="617"/>
      <c r="AK5" s="617"/>
      <c r="AL5" s="617"/>
      <c r="AM5" s="617"/>
      <c r="AN5" s="617"/>
      <c r="AO5" s="617"/>
      <c r="AP5" s="617"/>
    </row>
    <row r="6" spans="1:42" s="379" customFormat="1" ht="21" customHeight="1" thickBot="1" x14ac:dyDescent="0.25">
      <c r="A6" s="377"/>
      <c r="B6" s="1633" t="s">
        <v>248</v>
      </c>
      <c r="C6" s="1634"/>
      <c r="D6" s="1634"/>
      <c r="E6" s="1634"/>
      <c r="F6" s="1634"/>
      <c r="G6" s="1635"/>
      <c r="I6" s="1633" t="str">
        <f>+B6</f>
        <v xml:space="preserve">COSTO DE ESTABLECIMIENTO </v>
      </c>
      <c r="J6" s="1634"/>
      <c r="K6" s="1634"/>
      <c r="L6" s="1634"/>
      <c r="M6" s="1634"/>
      <c r="N6" s="1635"/>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row>
    <row r="7" spans="1:42" ht="32.25" customHeight="1" x14ac:dyDescent="0.2">
      <c r="A7" s="170"/>
      <c r="B7" s="1449" t="s">
        <v>1257</v>
      </c>
      <c r="C7" s="1636" t="str">
        <f>+OBJETIVOS!D26</f>
        <v>Plantación de Material Vegetal en sistema tradicional</v>
      </c>
      <c r="D7" s="1636"/>
      <c r="E7" s="1636"/>
      <c r="F7" s="1636"/>
      <c r="G7" s="1637"/>
      <c r="H7" s="1"/>
      <c r="I7" s="1458" t="str">
        <f>+B7</f>
        <v>SISTEMA A IMPLEMENTAR:</v>
      </c>
      <c r="J7" s="1638" t="str">
        <f>+OBJETIVOS!D27</f>
        <v>Plantación de Material Vegetal al azar o por núcleos</v>
      </c>
      <c r="K7" s="1638"/>
      <c r="L7" s="1638"/>
      <c r="M7" s="1638"/>
      <c r="N7" s="1639"/>
      <c r="O7" s="1"/>
      <c r="P7" s="1"/>
      <c r="Q7" s="1"/>
    </row>
    <row r="8" spans="1:42" ht="18" customHeight="1" x14ac:dyDescent="0.2">
      <c r="A8" s="170"/>
      <c r="B8" s="1450" t="str">
        <f>+OBJETIVOS!B8</f>
        <v>Entidad Formuladora</v>
      </c>
      <c r="C8" s="1636">
        <f>OBJETIVOS!D8</f>
        <v>0</v>
      </c>
      <c r="D8" s="1636"/>
      <c r="E8" s="1636"/>
      <c r="F8" s="1636"/>
      <c r="G8" s="1637"/>
      <c r="H8" s="1"/>
      <c r="I8" s="1450" t="str">
        <f>+B8</f>
        <v>Entidad Formuladora</v>
      </c>
      <c r="J8" s="1636">
        <f>+C8</f>
        <v>0</v>
      </c>
      <c r="K8" s="1636"/>
      <c r="L8" s="1636"/>
      <c r="M8" s="1636"/>
      <c r="N8" s="1637"/>
      <c r="O8" s="1"/>
      <c r="P8" s="1"/>
      <c r="Q8" s="1"/>
    </row>
    <row r="9" spans="1:42" ht="42.75" customHeight="1" x14ac:dyDescent="0.2">
      <c r="A9" s="170"/>
      <c r="B9" s="1451" t="s">
        <v>0</v>
      </c>
      <c r="C9" s="1640">
        <f>OBJETIVOS!B19</f>
        <v>0</v>
      </c>
      <c r="D9" s="1641"/>
      <c r="E9" s="1641"/>
      <c r="F9" s="1641"/>
      <c r="G9" s="1642"/>
      <c r="H9" s="1"/>
      <c r="I9" s="1451" t="s">
        <v>0</v>
      </c>
      <c r="J9" s="1640">
        <f>+C9</f>
        <v>0</v>
      </c>
      <c r="K9" s="1641"/>
      <c r="L9" s="1641"/>
      <c r="M9" s="1641"/>
      <c r="N9" s="1642"/>
      <c r="O9" s="1"/>
      <c r="P9" s="1"/>
      <c r="Q9" s="1"/>
    </row>
    <row r="10" spans="1:42" ht="9" customHeight="1" x14ac:dyDescent="0.2">
      <c r="A10" s="170"/>
      <c r="B10" s="141"/>
      <c r="C10" s="92"/>
      <c r="D10" s="89"/>
      <c r="E10" s="89"/>
      <c r="F10" s="89"/>
      <c r="G10" s="142"/>
      <c r="H10" s="1"/>
      <c r="I10" s="141"/>
      <c r="J10" s="92"/>
      <c r="K10" s="89"/>
      <c r="L10" s="89"/>
      <c r="M10" s="89"/>
      <c r="N10" s="142"/>
      <c r="O10" s="1"/>
      <c r="P10" s="1"/>
      <c r="Q10" s="1"/>
    </row>
    <row r="11" spans="1:42" ht="26.25" customHeight="1" x14ac:dyDescent="0.2">
      <c r="A11" s="170"/>
      <c r="B11" s="173" t="s">
        <v>1</v>
      </c>
      <c r="C11" s="143"/>
      <c r="D11" s="174" t="s">
        <v>145</v>
      </c>
      <c r="E11" s="90"/>
      <c r="F11" s="174" t="s">
        <v>146</v>
      </c>
      <c r="G11" s="144"/>
      <c r="H11" s="1"/>
      <c r="I11" s="173" t="s">
        <v>1</v>
      </c>
      <c r="J11" s="143"/>
      <c r="K11" s="174" t="s">
        <v>187</v>
      </c>
      <c r="L11" s="380" t="s">
        <v>376</v>
      </c>
      <c r="M11" s="143"/>
      <c r="N11" s="142"/>
      <c r="O11" s="1"/>
      <c r="P11" s="1"/>
      <c r="Q11" s="1"/>
    </row>
    <row r="12" spans="1:42" ht="5.25" customHeight="1" x14ac:dyDescent="0.2">
      <c r="A12" s="170"/>
      <c r="B12" s="145"/>
      <c r="C12" s="92"/>
      <c r="D12" s="91"/>
      <c r="E12" s="91"/>
      <c r="F12" s="143"/>
      <c r="G12" s="142"/>
      <c r="H12" s="1"/>
      <c r="I12" s="145"/>
      <c r="J12" s="92"/>
      <c r="K12" s="91"/>
      <c r="L12" s="91"/>
      <c r="M12" s="143"/>
      <c r="N12" s="142"/>
      <c r="O12" s="1"/>
      <c r="P12" s="1"/>
      <c r="Q12" s="1"/>
    </row>
    <row r="13" spans="1:42" ht="13.5" customHeight="1" x14ac:dyDescent="0.2">
      <c r="A13" s="170"/>
      <c r="B13" s="1452" t="s">
        <v>147</v>
      </c>
      <c r="C13" s="93"/>
      <c r="D13" s="93"/>
      <c r="E13" s="175" t="s">
        <v>32</v>
      </c>
      <c r="F13" s="143"/>
      <c r="G13" s="142"/>
      <c r="H13" s="1"/>
      <c r="I13" s="145"/>
      <c r="J13" s="383"/>
      <c r="K13" s="383"/>
      <c r="L13" s="175" t="s">
        <v>32</v>
      </c>
      <c r="M13" s="143"/>
      <c r="N13" s="142"/>
      <c r="O13" s="1"/>
      <c r="P13" s="1"/>
      <c r="Q13" s="1"/>
    </row>
    <row r="14" spans="1:42" ht="13.5" customHeight="1" x14ac:dyDescent="0.2">
      <c r="A14" s="170"/>
      <c r="B14" s="1452" t="s">
        <v>148</v>
      </c>
      <c r="C14" s="94"/>
      <c r="D14" s="95">
        <f>((IF(E11="x",(10000/(C13*D13)),IF(G11="x",(10000*1.15/(C13*D13)),0))))</f>
        <v>0</v>
      </c>
      <c r="E14" s="96"/>
      <c r="F14" s="143"/>
      <c r="G14" s="142"/>
      <c r="H14" s="1"/>
      <c r="I14" s="1643" t="s">
        <v>1417</v>
      </c>
      <c r="J14" s="1644"/>
      <c r="K14" s="386"/>
      <c r="L14" s="96"/>
      <c r="M14" s="1122">
        <f>K14*L14</f>
        <v>0</v>
      </c>
      <c r="N14" s="142"/>
      <c r="O14" s="1"/>
      <c r="P14" s="1"/>
      <c r="Q14" s="1"/>
    </row>
    <row r="15" spans="1:42" x14ac:dyDescent="0.2">
      <c r="A15" s="170"/>
      <c r="B15" s="1452" t="s">
        <v>149</v>
      </c>
      <c r="C15" s="94"/>
      <c r="D15" s="97">
        <v>0.1</v>
      </c>
      <c r="E15" s="98"/>
      <c r="F15" s="143"/>
      <c r="G15" s="142"/>
      <c r="H15" s="1"/>
      <c r="I15" s="1643" t="s">
        <v>1415</v>
      </c>
      <c r="J15" s="1644"/>
      <c r="K15" s="386"/>
      <c r="L15" s="96"/>
      <c r="M15" s="1122">
        <f t="shared" ref="M15:M16" si="0">K15*L15</f>
        <v>0</v>
      </c>
      <c r="N15" s="542"/>
      <c r="O15" s="1"/>
      <c r="P15" s="1"/>
      <c r="Q15" s="1"/>
    </row>
    <row r="16" spans="1:42" x14ac:dyDescent="0.2">
      <c r="A16" s="170"/>
      <c r="B16" s="1452" t="s">
        <v>167</v>
      </c>
      <c r="C16" s="99" t="s">
        <v>1346</v>
      </c>
      <c r="D16" s="100"/>
      <c r="E16" s="96"/>
      <c r="F16" s="143"/>
      <c r="G16" s="142"/>
      <c r="H16" s="1"/>
      <c r="I16" s="1643" t="s">
        <v>1416</v>
      </c>
      <c r="J16" s="1644"/>
      <c r="K16" s="386"/>
      <c r="L16" s="96"/>
      <c r="M16" s="1122">
        <f t="shared" si="0"/>
        <v>0</v>
      </c>
      <c r="N16" s="542"/>
      <c r="O16" s="1"/>
      <c r="P16" s="1"/>
      <c r="Q16" s="1"/>
    </row>
    <row r="17" spans="1:17" ht="13.5" customHeight="1" x14ac:dyDescent="0.2">
      <c r="A17" s="170"/>
      <c r="B17" s="1452" t="s">
        <v>168</v>
      </c>
      <c r="C17" s="99"/>
      <c r="D17" s="100"/>
      <c r="E17" s="96"/>
      <c r="F17" s="143"/>
      <c r="G17" s="142"/>
      <c r="H17" s="1"/>
      <c r="I17" s="1452" t="s">
        <v>281</v>
      </c>
      <c r="J17" s="94"/>
      <c r="K17" s="97">
        <v>0.1</v>
      </c>
      <c r="L17" s="98"/>
      <c r="M17" s="143"/>
      <c r="N17" s="142"/>
      <c r="O17" s="1"/>
      <c r="P17" s="1"/>
      <c r="Q17" s="1"/>
    </row>
    <row r="18" spans="1:17" x14ac:dyDescent="0.2">
      <c r="A18" s="170"/>
      <c r="B18" s="1452" t="s">
        <v>169</v>
      </c>
      <c r="C18" s="99" t="s">
        <v>1360</v>
      </c>
      <c r="D18" s="100"/>
      <c r="E18" s="96"/>
      <c r="F18" s="143"/>
      <c r="G18" s="142"/>
      <c r="H18" s="1"/>
      <c r="I18" s="1452" t="s">
        <v>282</v>
      </c>
      <c r="J18" s="99" t="s">
        <v>1346</v>
      </c>
      <c r="K18" s="100"/>
      <c r="L18" s="96"/>
      <c r="M18" s="143"/>
      <c r="N18" s="142"/>
      <c r="O18" s="1"/>
      <c r="P18" s="1"/>
      <c r="Q18" s="1"/>
    </row>
    <row r="19" spans="1:17" ht="15.75" customHeight="1" x14ac:dyDescent="0.2">
      <c r="A19" s="170"/>
      <c r="B19" s="1452" t="s">
        <v>170</v>
      </c>
      <c r="C19" s="99" t="s">
        <v>1356</v>
      </c>
      <c r="D19" s="100"/>
      <c r="E19" s="96"/>
      <c r="F19" s="143"/>
      <c r="G19" s="142"/>
      <c r="H19" s="1"/>
      <c r="I19" s="1452" t="s">
        <v>283</v>
      </c>
      <c r="J19" s="99"/>
      <c r="K19" s="100"/>
      <c r="L19" s="96"/>
      <c r="M19" s="143"/>
      <c r="N19" s="142"/>
      <c r="O19" s="1"/>
      <c r="P19" s="1"/>
      <c r="Q19" s="1"/>
    </row>
    <row r="20" spans="1:17" ht="15" customHeight="1" x14ac:dyDescent="0.2">
      <c r="A20" s="170"/>
      <c r="B20" s="1452" t="s">
        <v>150</v>
      </c>
      <c r="C20" s="99" t="s">
        <v>1347</v>
      </c>
      <c r="D20" s="100"/>
      <c r="E20" s="96"/>
      <c r="F20" s="143"/>
      <c r="G20" s="142"/>
      <c r="H20" s="1"/>
      <c r="I20" s="1452" t="s">
        <v>284</v>
      </c>
      <c r="J20" s="99" t="s">
        <v>1360</v>
      </c>
      <c r="K20" s="100"/>
      <c r="L20" s="96"/>
      <c r="M20" s="143"/>
      <c r="N20" s="142"/>
      <c r="O20" s="1"/>
      <c r="P20" s="1"/>
      <c r="Q20" s="1"/>
    </row>
    <row r="21" spans="1:17" ht="15" customHeight="1" x14ac:dyDescent="0.2">
      <c r="A21" s="170"/>
      <c r="B21" s="1452" t="s">
        <v>151</v>
      </c>
      <c r="C21" s="94"/>
      <c r="D21" s="95"/>
      <c r="E21" s="101"/>
      <c r="F21" s="143"/>
      <c r="G21" s="142"/>
      <c r="H21" s="1"/>
      <c r="I21" s="1452" t="s">
        <v>285</v>
      </c>
      <c r="J21" s="99" t="s">
        <v>1356</v>
      </c>
      <c r="K21" s="100"/>
      <c r="L21" s="96"/>
      <c r="M21" s="143"/>
      <c r="N21" s="142"/>
      <c r="O21" s="1"/>
      <c r="P21" s="1"/>
      <c r="Q21" s="1"/>
    </row>
    <row r="22" spans="1:17" ht="15.75" customHeight="1" x14ac:dyDescent="0.2">
      <c r="A22" s="170"/>
      <c r="B22" s="1452" t="s">
        <v>1399</v>
      </c>
      <c r="C22" s="94"/>
      <c r="D22" s="97">
        <v>0.02</v>
      </c>
      <c r="E22" s="102"/>
      <c r="F22" s="102"/>
      <c r="G22" s="142"/>
      <c r="H22" s="1"/>
      <c r="I22" s="1452" t="s">
        <v>286</v>
      </c>
      <c r="J22" s="99" t="s">
        <v>1347</v>
      </c>
      <c r="K22" s="100"/>
      <c r="L22" s="96"/>
      <c r="M22" s="143"/>
      <c r="N22" s="142"/>
      <c r="O22" s="1"/>
      <c r="P22" s="1"/>
      <c r="Q22" s="1"/>
    </row>
    <row r="23" spans="1:17" ht="14.25" customHeight="1" thickBot="1" x14ac:dyDescent="0.25">
      <c r="A23" s="170"/>
      <c r="B23" s="1452" t="s">
        <v>1186</v>
      </c>
      <c r="C23" s="94"/>
      <c r="D23" s="382">
        <v>0.1</v>
      </c>
      <c r="E23" s="102"/>
      <c r="F23" s="102"/>
      <c r="G23" s="142"/>
      <c r="H23" s="1"/>
      <c r="I23" s="1452" t="s">
        <v>160</v>
      </c>
      <c r="J23" s="94"/>
      <c r="K23" s="95"/>
      <c r="L23" s="101"/>
      <c r="M23" s="143"/>
      <c r="N23" s="142"/>
      <c r="O23" s="1"/>
      <c r="P23" s="1"/>
      <c r="Q23" s="1"/>
    </row>
    <row r="24" spans="1:17" ht="18.75" customHeight="1" thickBot="1" x14ac:dyDescent="0.25">
      <c r="A24" s="760" t="s">
        <v>1472</v>
      </c>
      <c r="B24" s="1453" t="str">
        <f>CONCATENATE(B53," ",A24)</f>
        <v>IPC proyectado 0 (0% costos directos)</v>
      </c>
      <c r="C24" s="94"/>
      <c r="D24" s="1210">
        <v>0</v>
      </c>
      <c r="E24" s="1121" t="s">
        <v>2</v>
      </c>
      <c r="F24" s="381">
        <f>OBJETIVOS!K26</f>
        <v>0</v>
      </c>
      <c r="G24" s="146" t="s">
        <v>3</v>
      </c>
      <c r="H24" s="1"/>
      <c r="I24" s="1452" t="s">
        <v>1400</v>
      </c>
      <c r="J24" s="94"/>
      <c r="K24" s="97">
        <v>0.02</v>
      </c>
      <c r="L24" s="102"/>
      <c r="M24" s="102"/>
      <c r="N24" s="142"/>
      <c r="O24" s="1"/>
      <c r="P24" s="1"/>
      <c r="Q24" s="1"/>
    </row>
    <row r="25" spans="1:17" ht="15" customHeight="1" thickBot="1" x14ac:dyDescent="0.25">
      <c r="A25" s="170"/>
      <c r="B25" s="147"/>
      <c r="C25" s="103"/>
      <c r="D25" s="102"/>
      <c r="E25" s="143"/>
      <c r="F25" s="143"/>
      <c r="G25" s="148"/>
      <c r="H25" s="2"/>
      <c r="I25" s="1452" t="s">
        <v>1185</v>
      </c>
      <c r="J25" s="94"/>
      <c r="K25" s="382">
        <v>0.1</v>
      </c>
      <c r="L25" s="102"/>
      <c r="M25" s="102"/>
      <c r="N25" s="142"/>
      <c r="O25" s="2"/>
      <c r="P25" s="2"/>
      <c r="Q25" s="2"/>
    </row>
    <row r="26" spans="1:17" ht="17.25" customHeight="1" thickBot="1" x14ac:dyDescent="0.25">
      <c r="A26" s="170"/>
      <c r="B26" s="758" t="s">
        <v>1315</v>
      </c>
      <c r="C26" s="759">
        <f>+OBJETIVOS!$Q$12</f>
        <v>0</v>
      </c>
      <c r="D26" s="102"/>
      <c r="E26" s="102"/>
      <c r="F26" s="149"/>
      <c r="G26" s="148"/>
      <c r="H26" s="1"/>
      <c r="I26" s="1459" t="str">
        <f>+B24</f>
        <v>IPC proyectado 0 (0% costos directos)</v>
      </c>
      <c r="J26" s="94"/>
      <c r="K26" s="1210">
        <v>0</v>
      </c>
      <c r="L26" s="1121" t="s">
        <v>2</v>
      </c>
      <c r="M26" s="381">
        <f>OBJETIVOS!K27</f>
        <v>0</v>
      </c>
      <c r="N26" s="146" t="s">
        <v>3</v>
      </c>
      <c r="O26" s="1"/>
      <c r="P26" s="1"/>
      <c r="Q26" s="1"/>
    </row>
    <row r="27" spans="1:17" ht="43.5" customHeight="1" thickBot="1" x14ac:dyDescent="0.25">
      <c r="A27" s="170"/>
      <c r="B27" s="1454" t="s">
        <v>4</v>
      </c>
      <c r="C27" s="1455" t="s">
        <v>5</v>
      </c>
      <c r="D27" s="1456" t="s">
        <v>38</v>
      </c>
      <c r="E27" s="1456" t="s">
        <v>141</v>
      </c>
      <c r="F27" s="1457" t="s">
        <v>139</v>
      </c>
      <c r="G27" s="1457" t="s">
        <v>140</v>
      </c>
      <c r="H27" s="1"/>
      <c r="I27" s="147"/>
      <c r="J27" s="103"/>
      <c r="K27" s="102"/>
      <c r="L27" s="143"/>
      <c r="M27" s="143"/>
      <c r="N27" s="148"/>
      <c r="O27" s="1"/>
      <c r="P27" s="1"/>
      <c r="Q27" s="1"/>
    </row>
    <row r="28" spans="1:17" ht="27.75" customHeight="1" thickBot="1" x14ac:dyDescent="0.25">
      <c r="A28" s="170"/>
      <c r="B28" s="1619" t="s">
        <v>6</v>
      </c>
      <c r="C28" s="1620"/>
      <c r="D28" s="1620"/>
      <c r="E28" s="1620"/>
      <c r="F28" s="1620"/>
      <c r="G28" s="1621"/>
      <c r="H28" s="1"/>
      <c r="I28" s="1108" t="s">
        <v>1315</v>
      </c>
      <c r="J28" s="1109">
        <f>+OBJETIVOS!$Q$12</f>
        <v>0</v>
      </c>
      <c r="K28" s="384"/>
      <c r="L28" s="384"/>
      <c r="M28" s="385"/>
      <c r="N28" s="161"/>
      <c r="O28" s="1"/>
      <c r="P28" s="1"/>
      <c r="Q28" s="1"/>
    </row>
    <row r="29" spans="1:17" ht="26.25" thickBot="1" x14ac:dyDescent="0.25">
      <c r="A29" s="170"/>
      <c r="B29" s="1103" t="s">
        <v>7</v>
      </c>
      <c r="C29" s="1630" t="s">
        <v>1396</v>
      </c>
      <c r="D29" s="1631"/>
      <c r="E29" s="1106"/>
      <c r="F29" s="1104"/>
      <c r="G29" s="1105"/>
      <c r="H29" s="1"/>
      <c r="I29" s="1454" t="s">
        <v>4</v>
      </c>
      <c r="J29" s="1455" t="s">
        <v>5</v>
      </c>
      <c r="K29" s="1456" t="s">
        <v>38</v>
      </c>
      <c r="L29" s="1456" t="s">
        <v>141</v>
      </c>
      <c r="M29" s="1457" t="s">
        <v>139</v>
      </c>
      <c r="N29" s="1457" t="s">
        <v>140</v>
      </c>
      <c r="O29" s="1"/>
      <c r="P29" s="1"/>
      <c r="Q29" s="1"/>
    </row>
    <row r="30" spans="1:17" ht="24.75" customHeight="1" thickBot="1" x14ac:dyDescent="0.25">
      <c r="A30" s="170"/>
      <c r="B30" s="160" t="s">
        <v>1475</v>
      </c>
      <c r="C30" s="403" t="s">
        <v>1397</v>
      </c>
      <c r="D30" s="402">
        <f>+IF(F24&gt;0,D101,0)</f>
        <v>0</v>
      </c>
      <c r="E30" s="1107">
        <f>IF(D30&gt;0,E21/(D30/D104),0)</f>
        <v>0</v>
      </c>
      <c r="F30" s="107">
        <f>+D30*E30</f>
        <v>0</v>
      </c>
      <c r="G30" s="108"/>
      <c r="H30" s="1"/>
      <c r="I30" s="1619" t="s">
        <v>6</v>
      </c>
      <c r="J30" s="1620"/>
      <c r="K30" s="1620"/>
      <c r="L30" s="1620"/>
      <c r="M30" s="1620"/>
      <c r="N30" s="1621"/>
      <c r="O30" s="1"/>
      <c r="P30" s="1"/>
      <c r="Q30" s="1"/>
    </row>
    <row r="31" spans="1:17" ht="16.5" customHeight="1" x14ac:dyDescent="0.2">
      <c r="A31" s="170"/>
      <c r="B31" s="160" t="s">
        <v>8</v>
      </c>
      <c r="C31" s="403" t="s">
        <v>1391</v>
      </c>
      <c r="D31" s="402">
        <f>+IF(F24&gt;0,D14,0)</f>
        <v>0</v>
      </c>
      <c r="E31" s="1107">
        <f>+IF(F24&gt;0,(E21*D105)/D31,0)</f>
        <v>0</v>
      </c>
      <c r="F31" s="107">
        <f t="shared" ref="F31:F39" si="1">+D31*E31</f>
        <v>0</v>
      </c>
      <c r="G31" s="108"/>
      <c r="H31" s="1"/>
      <c r="I31" s="1103" t="s">
        <v>7</v>
      </c>
      <c r="J31" s="1630" t="s">
        <v>1396</v>
      </c>
      <c r="K31" s="1631"/>
      <c r="L31" s="1106"/>
      <c r="M31" s="1104"/>
      <c r="N31" s="1105"/>
      <c r="O31" s="1"/>
      <c r="P31" s="1"/>
      <c r="Q31" s="1"/>
    </row>
    <row r="32" spans="1:17" ht="25.5" x14ac:dyDescent="0.2">
      <c r="A32" s="170"/>
      <c r="B32" s="282" t="s">
        <v>9</v>
      </c>
      <c r="C32" s="403" t="s">
        <v>1398</v>
      </c>
      <c r="D32" s="402">
        <f>+IF(F24&gt;0,D14,0)</f>
        <v>0</v>
      </c>
      <c r="E32" s="1107">
        <f>+IF(F24&gt;0,(E21/D106),0)</f>
        <v>0</v>
      </c>
      <c r="F32" s="107">
        <f t="shared" si="1"/>
        <v>0</v>
      </c>
      <c r="G32" s="108"/>
      <c r="H32" s="1"/>
      <c r="I32" s="105" t="s">
        <v>1475</v>
      </c>
      <c r="J32" s="403" t="s">
        <v>1397</v>
      </c>
      <c r="K32" s="402">
        <f>+IF(M26&gt;0,K101,0)</f>
        <v>0</v>
      </c>
      <c r="L32" s="1107">
        <f>IF(K32&gt;0,L23/(K32/K104),0)</f>
        <v>0</v>
      </c>
      <c r="M32" s="107">
        <f>+K32*L32</f>
        <v>0</v>
      </c>
      <c r="N32" s="108"/>
      <c r="O32" s="1"/>
      <c r="P32" s="1"/>
      <c r="Q32" s="1"/>
    </row>
    <row r="33" spans="1:17" x14ac:dyDescent="0.2">
      <c r="A33" s="170"/>
      <c r="B33" s="282" t="s">
        <v>10</v>
      </c>
      <c r="C33" s="403" t="s">
        <v>1476</v>
      </c>
      <c r="D33" s="402">
        <f>+IF(F24&gt;0,D14,0)</f>
        <v>0</v>
      </c>
      <c r="E33" s="1107">
        <f>+IF(F24&gt;0,E21/D107,0)</f>
        <v>0</v>
      </c>
      <c r="F33" s="107">
        <f t="shared" si="1"/>
        <v>0</v>
      </c>
      <c r="G33" s="108"/>
      <c r="H33" s="1"/>
      <c r="I33" s="105" t="s">
        <v>8</v>
      </c>
      <c r="J33" s="403" t="s">
        <v>1391</v>
      </c>
      <c r="K33" s="402">
        <f>+IF($M$26&gt;0,$K$14+$K$15+$K$16,0)</f>
        <v>0</v>
      </c>
      <c r="L33" s="1107">
        <f>+IF(M26&gt;0,(L23*K105)/K33,0)</f>
        <v>0</v>
      </c>
      <c r="M33" s="107">
        <f t="shared" ref="M33:M41" si="2">+K33*L33</f>
        <v>0</v>
      </c>
      <c r="N33" s="108"/>
      <c r="O33" s="1"/>
      <c r="P33" s="1"/>
      <c r="Q33" s="1"/>
    </row>
    <row r="34" spans="1:17" x14ac:dyDescent="0.2">
      <c r="A34" s="170"/>
      <c r="B34" s="160" t="s">
        <v>11</v>
      </c>
      <c r="C34" s="403" t="s">
        <v>1391</v>
      </c>
      <c r="D34" s="402">
        <f>+IF(F24&gt;0,D14,0)</f>
        <v>0</v>
      </c>
      <c r="E34" s="1107">
        <f>+IF(F24&gt;0,(E21*D108)/D34,0)</f>
        <v>0</v>
      </c>
      <c r="F34" s="107">
        <f t="shared" si="1"/>
        <v>0</v>
      </c>
      <c r="G34" s="108"/>
      <c r="H34" s="1"/>
      <c r="I34" s="109" t="s">
        <v>9</v>
      </c>
      <c r="J34" s="403" t="s">
        <v>1385</v>
      </c>
      <c r="K34" s="402">
        <f t="shared" ref="K34:K39" si="3">+IF($M$26&gt;0,$K$14+$K$15+$K$16,0)</f>
        <v>0</v>
      </c>
      <c r="L34" s="1107">
        <f>+IF(M26&gt;0,(L23/K106),0)</f>
        <v>0</v>
      </c>
      <c r="M34" s="107">
        <f t="shared" si="2"/>
        <v>0</v>
      </c>
      <c r="N34" s="108"/>
      <c r="O34" s="1"/>
      <c r="P34" s="1"/>
      <c r="Q34" s="1"/>
    </row>
    <row r="35" spans="1:17" x14ac:dyDescent="0.2">
      <c r="A35" s="170"/>
      <c r="B35" s="160" t="s">
        <v>12</v>
      </c>
      <c r="C35" s="403" t="s">
        <v>1391</v>
      </c>
      <c r="D35" s="402">
        <f>+IF(F24&gt;0,D14,0)</f>
        <v>0</v>
      </c>
      <c r="E35" s="1107">
        <f>+IF(F24&gt;0,(E21*D109)/D35,0)</f>
        <v>0</v>
      </c>
      <c r="F35" s="107">
        <f t="shared" si="1"/>
        <v>0</v>
      </c>
      <c r="G35" s="108"/>
      <c r="H35" s="1"/>
      <c r="I35" s="109" t="s">
        <v>10</v>
      </c>
      <c r="J35" s="403" t="s">
        <v>1476</v>
      </c>
      <c r="K35" s="402">
        <f t="shared" si="3"/>
        <v>0</v>
      </c>
      <c r="L35" s="1107">
        <f>+IF(M26&gt;0,L23/K107,0)</f>
        <v>0</v>
      </c>
      <c r="M35" s="107">
        <f t="shared" si="2"/>
        <v>0</v>
      </c>
      <c r="N35" s="108"/>
      <c r="O35" s="1"/>
      <c r="P35" s="1"/>
      <c r="Q35" s="1"/>
    </row>
    <row r="36" spans="1:17" x14ac:dyDescent="0.2">
      <c r="A36" s="170"/>
      <c r="B36" s="160" t="s">
        <v>13</v>
      </c>
      <c r="C36" s="403" t="s">
        <v>1391</v>
      </c>
      <c r="D36" s="402">
        <f>+IF(F24&gt;0,D14,0)</f>
        <v>0</v>
      </c>
      <c r="E36" s="1107">
        <f>+IF(F24&gt;0,E21/D110,0)</f>
        <v>0</v>
      </c>
      <c r="F36" s="107">
        <f t="shared" si="1"/>
        <v>0</v>
      </c>
      <c r="G36" s="108"/>
      <c r="H36" s="1"/>
      <c r="I36" s="105" t="s">
        <v>11</v>
      </c>
      <c r="J36" s="403" t="s">
        <v>1391</v>
      </c>
      <c r="K36" s="402">
        <f t="shared" si="3"/>
        <v>0</v>
      </c>
      <c r="L36" s="1107">
        <f>+IF(M26&gt;0,(L23*K108)/K36,0)</f>
        <v>0</v>
      </c>
      <c r="M36" s="107">
        <f t="shared" si="2"/>
        <v>0</v>
      </c>
      <c r="N36" s="108"/>
      <c r="O36" s="1"/>
      <c r="P36" s="1"/>
      <c r="Q36" s="1"/>
    </row>
    <row r="37" spans="1:17" x14ac:dyDescent="0.2">
      <c r="A37" s="170"/>
      <c r="B37" s="160" t="s">
        <v>14</v>
      </c>
      <c r="C37" s="403" t="s">
        <v>1391</v>
      </c>
      <c r="D37" s="402">
        <f>+IF(F24&gt;0,D14,0)</f>
        <v>0</v>
      </c>
      <c r="E37" s="1107">
        <f>+IF(F24&gt;0,(E21*D111)/D37,0)</f>
        <v>0</v>
      </c>
      <c r="F37" s="107">
        <f t="shared" si="1"/>
        <v>0</v>
      </c>
      <c r="G37" s="108"/>
      <c r="H37" s="1"/>
      <c r="I37" s="105" t="s">
        <v>12</v>
      </c>
      <c r="J37" s="403" t="s">
        <v>1391</v>
      </c>
      <c r="K37" s="402">
        <f t="shared" si="3"/>
        <v>0</v>
      </c>
      <c r="L37" s="1107">
        <f>+IF(M26&gt;0,(L23*K109)/K37,0)</f>
        <v>0</v>
      </c>
      <c r="M37" s="107">
        <f t="shared" si="2"/>
        <v>0</v>
      </c>
      <c r="N37" s="108"/>
      <c r="O37" s="1"/>
      <c r="P37" s="1"/>
      <c r="Q37" s="1"/>
    </row>
    <row r="38" spans="1:17" ht="13.5" customHeight="1" x14ac:dyDescent="0.2">
      <c r="A38" s="170"/>
      <c r="B38" s="160" t="s">
        <v>15</v>
      </c>
      <c r="C38" s="403" t="s">
        <v>1391</v>
      </c>
      <c r="D38" s="402">
        <f>+IF(F24&gt;0,D14*D15,0)</f>
        <v>0</v>
      </c>
      <c r="E38" s="1107">
        <f>+IF(F24&gt;0,E21/D112,0)</f>
        <v>0</v>
      </c>
      <c r="F38" s="107">
        <f t="shared" si="1"/>
        <v>0</v>
      </c>
      <c r="G38" s="108"/>
      <c r="H38" s="1"/>
      <c r="I38" s="105" t="s">
        <v>13</v>
      </c>
      <c r="J38" s="403" t="s">
        <v>1391</v>
      </c>
      <c r="K38" s="402">
        <f t="shared" si="3"/>
        <v>0</v>
      </c>
      <c r="L38" s="1107">
        <f>+IF(M26&gt;0,L23/K110,0)</f>
        <v>0</v>
      </c>
      <c r="M38" s="107">
        <f t="shared" si="2"/>
        <v>0</v>
      </c>
      <c r="N38" s="108"/>
      <c r="O38" s="1"/>
      <c r="P38" s="1"/>
      <c r="Q38" s="1"/>
    </row>
    <row r="39" spans="1:17" x14ac:dyDescent="0.2">
      <c r="A39" s="170"/>
      <c r="B39" s="283" t="s">
        <v>249</v>
      </c>
      <c r="C39" s="403" t="s">
        <v>1398</v>
      </c>
      <c r="D39" s="402">
        <f>+IF(F24&gt;0,D14,0)</f>
        <v>0</v>
      </c>
      <c r="E39" s="1107">
        <f>IF(D39&gt;0,(E21*D113)/D39,0)</f>
        <v>0</v>
      </c>
      <c r="F39" s="107">
        <f t="shared" si="1"/>
        <v>0</v>
      </c>
      <c r="G39" s="108"/>
      <c r="H39" s="1"/>
      <c r="I39" s="105" t="s">
        <v>14</v>
      </c>
      <c r="J39" s="403" t="s">
        <v>1391</v>
      </c>
      <c r="K39" s="402">
        <f t="shared" si="3"/>
        <v>0</v>
      </c>
      <c r="L39" s="1107">
        <f>+IF(M26&gt;0,(L23*K111)/K39,0)</f>
        <v>0</v>
      </c>
      <c r="M39" s="107">
        <f t="shared" si="2"/>
        <v>0</v>
      </c>
      <c r="N39" s="108"/>
      <c r="O39" s="1"/>
      <c r="P39" s="1"/>
      <c r="Q39" s="1"/>
    </row>
    <row r="40" spans="1:17" ht="13.5" thickBot="1" x14ac:dyDescent="0.25">
      <c r="A40" s="170"/>
      <c r="B40" s="111" t="s">
        <v>16</v>
      </c>
      <c r="C40" s="112"/>
      <c r="D40" s="113"/>
      <c r="E40" s="114"/>
      <c r="F40" s="114">
        <f>SUM(F30:F39)</f>
        <v>0</v>
      </c>
      <c r="G40" s="115">
        <f>+F40*F24</f>
        <v>0</v>
      </c>
      <c r="H40" s="1"/>
      <c r="I40" s="105" t="s">
        <v>15</v>
      </c>
      <c r="J40" s="403" t="s">
        <v>1391</v>
      </c>
      <c r="K40" s="402">
        <f>+IF(M26&gt;0,(K14+K15+K16)*K17,0)</f>
        <v>0</v>
      </c>
      <c r="L40" s="1107">
        <f>+IF(M26&gt;0,L23/K112,0)</f>
        <v>0</v>
      </c>
      <c r="M40" s="107">
        <f t="shared" si="2"/>
        <v>0</v>
      </c>
      <c r="N40" s="108"/>
      <c r="O40" s="1"/>
      <c r="P40" s="1"/>
      <c r="Q40" s="1"/>
    </row>
    <row r="41" spans="1:17" ht="13.5" thickBot="1" x14ac:dyDescent="0.25">
      <c r="A41" s="170"/>
      <c r="B41" s="1627" t="s">
        <v>17</v>
      </c>
      <c r="C41" s="1628"/>
      <c r="D41" s="1628"/>
      <c r="E41" s="1628"/>
      <c r="F41" s="1628"/>
      <c r="G41" s="1629"/>
      <c r="H41" s="1"/>
      <c r="I41" s="110" t="s">
        <v>249</v>
      </c>
      <c r="J41" s="403" t="s">
        <v>1398</v>
      </c>
      <c r="K41" s="402">
        <f>+IF(M26&gt;0,K14+K15+K16,0)</f>
        <v>0</v>
      </c>
      <c r="L41" s="1107">
        <f>IF(K41&gt;0,(L23*K113)/K41,0)</f>
        <v>0</v>
      </c>
      <c r="M41" s="107">
        <f t="shared" si="2"/>
        <v>0</v>
      </c>
      <c r="N41" s="108"/>
      <c r="O41" s="1"/>
      <c r="P41" s="1"/>
      <c r="Q41" s="1"/>
    </row>
    <row r="42" spans="1:17" ht="13.5" thickBot="1" x14ac:dyDescent="0.25">
      <c r="A42" s="170"/>
      <c r="B42" s="116" t="s">
        <v>18</v>
      </c>
      <c r="C42" s="117" t="s">
        <v>97</v>
      </c>
      <c r="D42" s="118">
        <f>+D14*D15+D14</f>
        <v>0</v>
      </c>
      <c r="E42" s="119">
        <f>+E14</f>
        <v>0</v>
      </c>
      <c r="F42" s="107">
        <f t="shared" ref="F42:F47" si="4">+D42*E42</f>
        <v>0</v>
      </c>
      <c r="G42" s="104">
        <f>+F42*F24</f>
        <v>0</v>
      </c>
      <c r="H42" s="387"/>
      <c r="I42" s="111" t="s">
        <v>16</v>
      </c>
      <c r="J42" s="112"/>
      <c r="K42" s="113"/>
      <c r="L42" s="114"/>
      <c r="M42" s="114">
        <f>SUM(M32:M41)</f>
        <v>0</v>
      </c>
      <c r="N42" s="115">
        <f>+M42*M26</f>
        <v>0</v>
      </c>
      <c r="O42" s="1"/>
      <c r="P42" s="387"/>
      <c r="Q42" s="387"/>
    </row>
    <row r="43" spans="1:17" ht="13.5" thickBot="1" x14ac:dyDescent="0.25">
      <c r="A43" s="170"/>
      <c r="B43" s="120" t="s">
        <v>19</v>
      </c>
      <c r="C43" s="121" t="s">
        <v>20</v>
      </c>
      <c r="D43" s="106">
        <f>+D16*D14/1000</f>
        <v>0</v>
      </c>
      <c r="E43" s="106">
        <f>+E16</f>
        <v>0</v>
      </c>
      <c r="F43" s="107">
        <f t="shared" si="4"/>
        <v>0</v>
      </c>
      <c r="G43" s="108">
        <f>+F43*F24</f>
        <v>0</v>
      </c>
      <c r="H43" s="387"/>
      <c r="I43" s="1627" t="s">
        <v>17</v>
      </c>
      <c r="J43" s="1628"/>
      <c r="K43" s="1628"/>
      <c r="L43" s="1628"/>
      <c r="M43" s="1628"/>
      <c r="N43" s="1629"/>
      <c r="O43" s="387"/>
      <c r="P43" s="387"/>
      <c r="Q43" s="387"/>
    </row>
    <row r="44" spans="1:17" ht="15" customHeight="1" x14ac:dyDescent="0.2">
      <c r="A44" s="170"/>
      <c r="B44" s="120" t="s">
        <v>21</v>
      </c>
      <c r="C44" s="121" t="s">
        <v>20</v>
      </c>
      <c r="D44" s="106">
        <f>+D17*D14/1000</f>
        <v>0</v>
      </c>
      <c r="E44" s="106">
        <f>+E17</f>
        <v>0</v>
      </c>
      <c r="F44" s="107">
        <f t="shared" si="4"/>
        <v>0</v>
      </c>
      <c r="G44" s="108">
        <f>+F44*F24</f>
        <v>0</v>
      </c>
      <c r="H44" s="387"/>
      <c r="I44" s="116" t="s">
        <v>18</v>
      </c>
      <c r="J44" s="117" t="s">
        <v>97</v>
      </c>
      <c r="K44" s="118">
        <f>((K14+K15+K16)*K17)+(K14+K15+K16)</f>
        <v>0</v>
      </c>
      <c r="L44" s="119"/>
      <c r="M44" s="107">
        <f>M14+M15+M16+((M14+M15+M16)*K17)</f>
        <v>0</v>
      </c>
      <c r="N44" s="104">
        <f>+M44*M26</f>
        <v>0</v>
      </c>
      <c r="O44" s="387"/>
      <c r="P44" s="387"/>
      <c r="Q44" s="387"/>
    </row>
    <row r="45" spans="1:17" x14ac:dyDescent="0.2">
      <c r="A45" s="170"/>
      <c r="B45" s="120" t="s">
        <v>22</v>
      </c>
      <c r="C45" s="121" t="s">
        <v>20</v>
      </c>
      <c r="D45" s="106">
        <f>+D18*D14/1000</f>
        <v>0</v>
      </c>
      <c r="E45" s="106">
        <f>+E18</f>
        <v>0</v>
      </c>
      <c r="F45" s="107">
        <f t="shared" si="4"/>
        <v>0</v>
      </c>
      <c r="G45" s="108">
        <f>+F45*F24</f>
        <v>0</v>
      </c>
      <c r="H45" s="387"/>
      <c r="I45" s="120" t="s">
        <v>19</v>
      </c>
      <c r="J45" s="121" t="s">
        <v>20</v>
      </c>
      <c r="K45" s="106">
        <f>+K18*(K14+K15)/1000</f>
        <v>0</v>
      </c>
      <c r="L45" s="106">
        <f>+L18</f>
        <v>0</v>
      </c>
      <c r="M45" s="107">
        <f t="shared" ref="M45:M49" si="5">+K45*L45</f>
        <v>0</v>
      </c>
      <c r="N45" s="108">
        <f>+M45*M26</f>
        <v>0</v>
      </c>
      <c r="O45" s="387"/>
      <c r="P45" s="387"/>
      <c r="Q45" s="387"/>
    </row>
    <row r="46" spans="1:17" x14ac:dyDescent="0.2">
      <c r="A46" s="170"/>
      <c r="B46" s="120" t="s">
        <v>23</v>
      </c>
      <c r="C46" s="121" t="s">
        <v>20</v>
      </c>
      <c r="D46" s="106">
        <f>+D19*D14/1000</f>
        <v>0</v>
      </c>
      <c r="E46" s="106">
        <f>+E19</f>
        <v>0</v>
      </c>
      <c r="F46" s="107">
        <f t="shared" si="4"/>
        <v>0</v>
      </c>
      <c r="G46" s="108">
        <f>+F46*F24</f>
        <v>0</v>
      </c>
      <c r="H46" s="387"/>
      <c r="I46" s="120" t="s">
        <v>21</v>
      </c>
      <c r="J46" s="121" t="s">
        <v>20</v>
      </c>
      <c r="K46" s="106">
        <f>+K19*(K14+K15)/1000</f>
        <v>0</v>
      </c>
      <c r="L46" s="106">
        <f>+L19</f>
        <v>0</v>
      </c>
      <c r="M46" s="107">
        <f t="shared" si="5"/>
        <v>0</v>
      </c>
      <c r="N46" s="108">
        <f>+M46*M26</f>
        <v>0</v>
      </c>
      <c r="O46" s="387"/>
      <c r="P46" s="387"/>
      <c r="Q46" s="387"/>
    </row>
    <row r="47" spans="1:17" ht="13.5" thickBot="1" x14ac:dyDescent="0.25">
      <c r="A47" s="170"/>
      <c r="B47" s="122" t="s">
        <v>24</v>
      </c>
      <c r="C47" s="123" t="s">
        <v>171</v>
      </c>
      <c r="D47" s="106">
        <f>+D20</f>
        <v>0</v>
      </c>
      <c r="E47" s="106">
        <f>+E20</f>
        <v>0</v>
      </c>
      <c r="F47" s="107">
        <f t="shared" si="4"/>
        <v>0</v>
      </c>
      <c r="G47" s="124">
        <f>+F47*F24</f>
        <v>0</v>
      </c>
      <c r="H47" s="387"/>
      <c r="I47" s="120" t="s">
        <v>22</v>
      </c>
      <c r="J47" s="121" t="s">
        <v>20</v>
      </c>
      <c r="K47" s="106">
        <f>+K20*(K14+K15)/1000</f>
        <v>0</v>
      </c>
      <c r="L47" s="106">
        <f>+L20</f>
        <v>0</v>
      </c>
      <c r="M47" s="107">
        <f t="shared" si="5"/>
        <v>0</v>
      </c>
      <c r="N47" s="108">
        <f>+M47*M26</f>
        <v>0</v>
      </c>
      <c r="O47" s="387"/>
      <c r="P47" s="387"/>
      <c r="Q47" s="387"/>
    </row>
    <row r="48" spans="1:17" ht="13.5" thickBot="1" x14ac:dyDescent="0.25">
      <c r="A48" s="170"/>
      <c r="B48" s="125" t="s">
        <v>25</v>
      </c>
      <c r="C48" s="126"/>
      <c r="D48" s="127"/>
      <c r="E48" s="127"/>
      <c r="F48" s="128">
        <f>SUM(F42:F47)</f>
        <v>0</v>
      </c>
      <c r="G48" s="129">
        <f>SUM(G42:G47)</f>
        <v>0</v>
      </c>
      <c r="H48" s="1"/>
      <c r="I48" s="120" t="s">
        <v>23</v>
      </c>
      <c r="J48" s="121" t="s">
        <v>20</v>
      </c>
      <c r="K48" s="106">
        <f>+K21*(K14+K15)/1000</f>
        <v>0</v>
      </c>
      <c r="L48" s="106">
        <f>+L21</f>
        <v>0</v>
      </c>
      <c r="M48" s="107">
        <f t="shared" si="5"/>
        <v>0</v>
      </c>
      <c r="N48" s="108">
        <f>+M48*M26</f>
        <v>0</v>
      </c>
      <c r="O48" s="1"/>
      <c r="P48" s="1"/>
      <c r="Q48" s="1"/>
    </row>
    <row r="49" spans="1:17" ht="13.5" thickBot="1" x14ac:dyDescent="0.25">
      <c r="A49" s="170"/>
      <c r="B49" s="368" t="s">
        <v>26</v>
      </c>
      <c r="C49" s="176"/>
      <c r="D49" s="177"/>
      <c r="E49" s="177"/>
      <c r="F49" s="178">
        <f>+F40+F48</f>
        <v>0</v>
      </c>
      <c r="G49" s="179">
        <f>+G40+G48</f>
        <v>0</v>
      </c>
      <c r="H49" s="1"/>
      <c r="I49" s="122" t="s">
        <v>24</v>
      </c>
      <c r="J49" s="123" t="s">
        <v>171</v>
      </c>
      <c r="K49" s="106">
        <f>+K22</f>
        <v>0</v>
      </c>
      <c r="L49" s="106">
        <f>+L22</f>
        <v>0</v>
      </c>
      <c r="M49" s="107">
        <f t="shared" si="5"/>
        <v>0</v>
      </c>
      <c r="N49" s="124">
        <f>+M49*M26</f>
        <v>0</v>
      </c>
      <c r="O49" s="1"/>
      <c r="P49" s="1"/>
      <c r="Q49" s="1"/>
    </row>
    <row r="50" spans="1:17" ht="23.25" customHeight="1" thickBot="1" x14ac:dyDescent="0.25">
      <c r="A50" s="170"/>
      <c r="B50" s="1619" t="s">
        <v>27</v>
      </c>
      <c r="C50" s="1620"/>
      <c r="D50" s="1620"/>
      <c r="E50" s="1620"/>
      <c r="F50" s="1620"/>
      <c r="G50" s="1621"/>
      <c r="H50" s="1"/>
      <c r="I50" s="125" t="s">
        <v>25</v>
      </c>
      <c r="J50" s="126"/>
      <c r="K50" s="127"/>
      <c r="L50" s="127"/>
      <c r="M50" s="128">
        <f>SUM(M44:M49)</f>
        <v>0</v>
      </c>
      <c r="N50" s="129">
        <f>SUM(N44:N49)</f>
        <v>0</v>
      </c>
      <c r="O50" s="1"/>
      <c r="P50" s="1"/>
      <c r="Q50" s="1"/>
    </row>
    <row r="51" spans="1:17" ht="13.5" thickBot="1" x14ac:dyDescent="0.25">
      <c r="A51" s="170"/>
      <c r="B51" s="130" t="s">
        <v>28</v>
      </c>
      <c r="C51" s="131"/>
      <c r="D51" s="119"/>
      <c r="E51" s="119"/>
      <c r="F51" s="132">
        <f>+F40*D22</f>
        <v>0</v>
      </c>
      <c r="G51" s="104">
        <f>+F51*F24</f>
        <v>0</v>
      </c>
      <c r="H51" s="1"/>
      <c r="I51" s="368" t="s">
        <v>26</v>
      </c>
      <c r="J51" s="176"/>
      <c r="K51" s="177"/>
      <c r="L51" s="177"/>
      <c r="M51" s="178">
        <f>+M42+M50</f>
        <v>0</v>
      </c>
      <c r="N51" s="179">
        <f>+N42+N50</f>
        <v>0</v>
      </c>
      <c r="O51" s="1"/>
      <c r="P51" s="1"/>
      <c r="Q51" s="1"/>
    </row>
    <row r="52" spans="1:17" ht="12.75" customHeight="1" thickBot="1" x14ac:dyDescent="0.25">
      <c r="A52" s="170"/>
      <c r="B52" s="133" t="s">
        <v>29</v>
      </c>
      <c r="C52" s="134"/>
      <c r="D52" s="106"/>
      <c r="E52" s="106"/>
      <c r="F52" s="135">
        <f>+F48*D23</f>
        <v>0</v>
      </c>
      <c r="G52" s="108">
        <f>+F52*F24</f>
        <v>0</v>
      </c>
      <c r="H52" s="1"/>
      <c r="I52" s="1619" t="s">
        <v>27</v>
      </c>
      <c r="J52" s="1620"/>
      <c r="K52" s="1620"/>
      <c r="L52" s="1620"/>
      <c r="M52" s="1620"/>
      <c r="N52" s="1621"/>
      <c r="O52" s="1"/>
      <c r="P52" s="1"/>
      <c r="Q52" s="1"/>
    </row>
    <row r="53" spans="1:17" ht="15" customHeight="1" thickBot="1" x14ac:dyDescent="0.25">
      <c r="A53" s="761" t="s">
        <v>1316</v>
      </c>
      <c r="B53" s="136" t="str">
        <f>CONCATENATE(A53," ",C26)</f>
        <v>IPC proyectado 0</v>
      </c>
      <c r="C53" s="137"/>
      <c r="D53" s="138"/>
      <c r="E53" s="138"/>
      <c r="F53" s="139">
        <f>+F49*D24</f>
        <v>0</v>
      </c>
      <c r="G53" s="124">
        <f>+F53*F24</f>
        <v>0</v>
      </c>
      <c r="H53" s="1"/>
      <c r="I53" s="130" t="s">
        <v>28</v>
      </c>
      <c r="J53" s="131"/>
      <c r="K53" s="119"/>
      <c r="L53" s="119"/>
      <c r="M53" s="132">
        <f>+M42*K24</f>
        <v>0</v>
      </c>
      <c r="N53" s="104">
        <f>+M53*M26</f>
        <v>0</v>
      </c>
      <c r="O53" s="1"/>
      <c r="P53" s="1"/>
      <c r="Q53" s="1"/>
    </row>
    <row r="54" spans="1:17" ht="15" customHeight="1" thickBot="1" x14ac:dyDescent="0.25">
      <c r="A54" s="170"/>
      <c r="B54" s="180" t="s">
        <v>1485</v>
      </c>
      <c r="C54" s="181"/>
      <c r="D54" s="182"/>
      <c r="E54" s="182"/>
      <c r="F54" s="183">
        <f>SUM(F51:F53)</f>
        <v>0</v>
      </c>
      <c r="G54" s="179">
        <f>SUM(G51:G53)</f>
        <v>0</v>
      </c>
      <c r="H54" s="1"/>
      <c r="I54" s="133" t="s">
        <v>29</v>
      </c>
      <c r="J54" s="134"/>
      <c r="K54" s="106"/>
      <c r="L54" s="106"/>
      <c r="M54" s="135">
        <f>+M50*K25</f>
        <v>0</v>
      </c>
      <c r="N54" s="108">
        <f>+M54*M26</f>
        <v>0</v>
      </c>
      <c r="O54" s="1"/>
      <c r="P54" s="1"/>
      <c r="Q54" s="1"/>
    </row>
    <row r="55" spans="1:17" ht="18.75" customHeight="1" thickBot="1" x14ac:dyDescent="0.25">
      <c r="A55" s="170"/>
      <c r="B55" s="1645" t="s">
        <v>1484</v>
      </c>
      <c r="C55" s="1646"/>
      <c r="D55" s="1646"/>
      <c r="E55" s="1646"/>
      <c r="F55" s="178">
        <f>+F49+F54</f>
        <v>0</v>
      </c>
      <c r="G55" s="179">
        <f>+G49+G54</f>
        <v>0</v>
      </c>
      <c r="H55" s="1"/>
      <c r="I55" s="136" t="str">
        <f>+B53</f>
        <v>IPC proyectado 0</v>
      </c>
      <c r="J55" s="137"/>
      <c r="K55" s="138"/>
      <c r="L55" s="138"/>
      <c r="M55" s="139">
        <f>+M51*K26</f>
        <v>0</v>
      </c>
      <c r="N55" s="124">
        <f>+M55*M26</f>
        <v>0</v>
      </c>
      <c r="O55" s="1"/>
      <c r="P55" s="1"/>
      <c r="Q55" s="1"/>
    </row>
    <row r="56" spans="1:17" s="169" customFormat="1" ht="13.5" thickBot="1" x14ac:dyDescent="0.25">
      <c r="A56" s="170"/>
      <c r="C56" s="1183"/>
      <c r="F56" s="1177"/>
      <c r="G56" s="1177"/>
      <c r="I56" s="180" t="s">
        <v>30</v>
      </c>
      <c r="J56" s="181"/>
      <c r="K56" s="182"/>
      <c r="L56" s="182"/>
      <c r="M56" s="183">
        <f>SUM(M53:M55)</f>
        <v>0</v>
      </c>
      <c r="N56" s="179">
        <f>SUM(N53:N55)</f>
        <v>0</v>
      </c>
    </row>
    <row r="57" spans="1:17" s="169" customFormat="1" ht="16.5" customHeight="1" thickBot="1" x14ac:dyDescent="0.25">
      <c r="A57" s="170"/>
      <c r="C57" s="1625" t="s">
        <v>1483</v>
      </c>
      <c r="D57" s="1626"/>
      <c r="E57" s="1111" t="s">
        <v>384</v>
      </c>
      <c r="F57" s="1178" t="s">
        <v>1482</v>
      </c>
      <c r="G57" s="1111" t="s">
        <v>1253</v>
      </c>
      <c r="I57" s="368" t="str">
        <f>+B55</f>
        <v xml:space="preserve">COSTO ESTABLECIMIENTO </v>
      </c>
      <c r="J57" s="1120"/>
      <c r="K57" s="1120"/>
      <c r="L57" s="1120"/>
      <c r="M57" s="178">
        <f>+M51+M56</f>
        <v>0</v>
      </c>
      <c r="N57" s="179">
        <f>+N51+N56</f>
        <v>0</v>
      </c>
    </row>
    <row r="58" spans="1:17" s="169" customFormat="1" ht="15" customHeight="1" x14ac:dyDescent="0.2">
      <c r="A58" s="170"/>
      <c r="C58" s="1623" t="s">
        <v>1478</v>
      </c>
      <c r="D58" s="1623"/>
      <c r="E58" s="1179"/>
      <c r="F58" s="1180">
        <f>+F55*E58</f>
        <v>0</v>
      </c>
      <c r="G58" s="1180">
        <f>+G55*E58</f>
        <v>0</v>
      </c>
      <c r="J58" s="1176"/>
      <c r="M58" s="1177"/>
    </row>
    <row r="59" spans="1:17" s="169" customFormat="1" x14ac:dyDescent="0.2">
      <c r="A59" s="170"/>
      <c r="C59" s="1623" t="s">
        <v>1479</v>
      </c>
      <c r="D59" s="1623"/>
      <c r="E59" s="1179"/>
      <c r="F59" s="1181">
        <f>+F55*E59</f>
        <v>0</v>
      </c>
      <c r="G59" s="1180">
        <f>+G55*E59</f>
        <v>0</v>
      </c>
      <c r="J59" s="1625" t="s">
        <v>1483</v>
      </c>
      <c r="K59" s="1626"/>
      <c r="L59" s="1111" t="s">
        <v>384</v>
      </c>
      <c r="M59" s="1178" t="s">
        <v>1482</v>
      </c>
      <c r="N59" s="1111" t="s">
        <v>1253</v>
      </c>
    </row>
    <row r="60" spans="1:17" s="169" customFormat="1" x14ac:dyDescent="0.2">
      <c r="C60" s="1623" t="s">
        <v>1480</v>
      </c>
      <c r="D60" s="1623"/>
      <c r="E60" s="1179"/>
      <c r="F60" s="1180">
        <f>+F55*E60</f>
        <v>0</v>
      </c>
      <c r="G60" s="1180">
        <f>+G55*E60</f>
        <v>0</v>
      </c>
      <c r="I60" s="1176"/>
      <c r="J60" s="1623" t="s">
        <v>1478</v>
      </c>
      <c r="K60" s="1623"/>
      <c r="L60" s="1179"/>
      <c r="M60" s="1180">
        <f>+M57*L60</f>
        <v>0</v>
      </c>
      <c r="N60" s="1180">
        <f>+N57*L60</f>
        <v>0</v>
      </c>
    </row>
    <row r="61" spans="1:17" s="169" customFormat="1" ht="15" customHeight="1" x14ac:dyDescent="0.2">
      <c r="C61" s="1623" t="s">
        <v>1477</v>
      </c>
      <c r="D61" s="1623"/>
      <c r="E61" s="1179"/>
      <c r="F61" s="1180">
        <f>+F60*E61</f>
        <v>0</v>
      </c>
      <c r="G61" s="1180">
        <f>+G60*E61</f>
        <v>0</v>
      </c>
      <c r="I61" s="1176"/>
      <c r="J61" s="1623" t="s">
        <v>1479</v>
      </c>
      <c r="K61" s="1623"/>
      <c r="L61" s="1179"/>
      <c r="M61" s="1181">
        <f>+M57*L61</f>
        <v>0</v>
      </c>
      <c r="N61" s="1180">
        <f>+N57*L61</f>
        <v>0</v>
      </c>
    </row>
    <row r="62" spans="1:17" s="169" customFormat="1" x14ac:dyDescent="0.2">
      <c r="C62" s="1622" t="s">
        <v>1543</v>
      </c>
      <c r="D62" s="1622"/>
      <c r="E62" s="1622"/>
      <c r="F62" s="1622"/>
      <c r="G62" s="1199">
        <f>SUM(G58:G61)</f>
        <v>0</v>
      </c>
      <c r="I62" s="1176"/>
      <c r="J62" s="1623" t="s">
        <v>1480</v>
      </c>
      <c r="K62" s="1623"/>
      <c r="L62" s="1179"/>
      <c r="M62" s="1180">
        <f>+M57*L62</f>
        <v>0</v>
      </c>
      <c r="N62" s="1180">
        <f>+N57*L62</f>
        <v>0</v>
      </c>
    </row>
    <row r="63" spans="1:17" s="169" customFormat="1" x14ac:dyDescent="0.2">
      <c r="B63" s="1191"/>
      <c r="C63" s="1624" t="s">
        <v>1481</v>
      </c>
      <c r="D63" s="1624"/>
      <c r="E63" s="1624"/>
      <c r="F63" s="1182">
        <f>SUM(F58:F61)+F55</f>
        <v>0</v>
      </c>
      <c r="G63" s="1182">
        <f>SUM(G58:G61)+G55</f>
        <v>0</v>
      </c>
      <c r="J63" s="1623" t="s">
        <v>1477</v>
      </c>
      <c r="K63" s="1623"/>
      <c r="L63" s="1179"/>
      <c r="M63" s="1180">
        <f>+M62*L63</f>
        <v>0</v>
      </c>
      <c r="N63" s="1180">
        <f>+N62*L63</f>
        <v>0</v>
      </c>
    </row>
    <row r="64" spans="1:17" s="169" customFormat="1" x14ac:dyDescent="0.2">
      <c r="G64" s="1191"/>
      <c r="J64" s="1622" t="s">
        <v>1543</v>
      </c>
      <c r="K64" s="1622"/>
      <c r="L64" s="1622"/>
      <c r="M64" s="1622"/>
      <c r="N64" s="1199">
        <f>SUM(N60:N63)</f>
        <v>0</v>
      </c>
    </row>
    <row r="65" spans="1:14" s="169" customFormat="1" x14ac:dyDescent="0.2">
      <c r="J65" s="1624" t="s">
        <v>1481</v>
      </c>
      <c r="K65" s="1624"/>
      <c r="L65" s="1624"/>
      <c r="M65" s="1182">
        <f>SUM(M60:M63)+M57</f>
        <v>0</v>
      </c>
      <c r="N65" s="1182">
        <f>SUM(N60:N63)+N57</f>
        <v>0</v>
      </c>
    </row>
    <row r="66" spans="1:14" s="169" customFormat="1" x14ac:dyDescent="0.2">
      <c r="N66" s="1191"/>
    </row>
    <row r="67" spans="1:14" s="169" customFormat="1" x14ac:dyDescent="0.2"/>
    <row r="68" spans="1:14" s="169" customFormat="1" x14ac:dyDescent="0.2"/>
    <row r="69" spans="1:14" s="169" customFormat="1" x14ac:dyDescent="0.2"/>
    <row r="70" spans="1:14" s="169" customFormat="1" x14ac:dyDescent="0.2"/>
    <row r="71" spans="1:14" s="169" customFormat="1" x14ac:dyDescent="0.2">
      <c r="A71" s="1089"/>
      <c r="B71" s="1089"/>
      <c r="C71" s="1632" t="s">
        <v>1339</v>
      </c>
      <c r="D71" s="1632"/>
      <c r="E71" s="1632"/>
    </row>
    <row r="72" spans="1:14" s="169" customFormat="1" x14ac:dyDescent="0.2">
      <c r="A72" s="1091">
        <v>1</v>
      </c>
      <c r="B72" s="1092" t="s">
        <v>1340</v>
      </c>
      <c r="C72" s="1091">
        <v>1</v>
      </c>
      <c r="D72" s="1093" t="s">
        <v>1341</v>
      </c>
      <c r="E72" s="1094"/>
      <c r="F72" s="1092" t="s">
        <v>1368</v>
      </c>
    </row>
    <row r="73" spans="1:14" s="169" customFormat="1" x14ac:dyDescent="0.2">
      <c r="A73" s="1091">
        <v>2</v>
      </c>
      <c r="B73" s="1095" t="s">
        <v>1342</v>
      </c>
      <c r="C73" s="1091">
        <v>2</v>
      </c>
      <c r="D73" s="1093" t="s">
        <v>1343</v>
      </c>
      <c r="E73" s="1094"/>
      <c r="F73" s="1092" t="s">
        <v>1352</v>
      </c>
    </row>
    <row r="74" spans="1:14" s="169" customFormat="1" x14ac:dyDescent="0.2">
      <c r="A74" s="1091">
        <v>3</v>
      </c>
      <c r="B74" s="1095" t="s">
        <v>1344</v>
      </c>
      <c r="C74" s="1091">
        <v>3</v>
      </c>
      <c r="D74" s="1093" t="s">
        <v>1345</v>
      </c>
      <c r="E74" s="1094"/>
      <c r="F74" s="1095" t="s">
        <v>1380</v>
      </c>
    </row>
    <row r="75" spans="1:14" s="169" customFormat="1" x14ac:dyDescent="0.2">
      <c r="A75" s="1091">
        <v>4</v>
      </c>
      <c r="B75" s="1095" t="s">
        <v>1346</v>
      </c>
      <c r="C75" s="1091">
        <v>4</v>
      </c>
      <c r="D75" s="1093" t="s">
        <v>1347</v>
      </c>
      <c r="E75" s="1094"/>
      <c r="F75" s="1095" t="s">
        <v>1354</v>
      </c>
    </row>
    <row r="76" spans="1:14" s="169" customFormat="1" x14ac:dyDescent="0.2">
      <c r="A76" s="1091">
        <v>5</v>
      </c>
      <c r="B76" s="1095" t="s">
        <v>1348</v>
      </c>
      <c r="C76" s="1091">
        <v>5</v>
      </c>
      <c r="D76" s="1093" t="s">
        <v>1349</v>
      </c>
      <c r="E76" s="1094"/>
      <c r="F76" s="1092" t="s">
        <v>1374</v>
      </c>
    </row>
    <row r="77" spans="1:14" s="169" customFormat="1" x14ac:dyDescent="0.2">
      <c r="A77" s="1091">
        <v>6</v>
      </c>
      <c r="B77" s="1095" t="s">
        <v>1350</v>
      </c>
      <c r="C77" s="1091">
        <v>6</v>
      </c>
      <c r="D77" s="1093" t="s">
        <v>1351</v>
      </c>
      <c r="E77" s="1094"/>
      <c r="F77" s="1092" t="s">
        <v>1376</v>
      </c>
    </row>
    <row r="78" spans="1:14" s="169" customFormat="1" x14ac:dyDescent="0.2">
      <c r="A78" s="1091">
        <v>7</v>
      </c>
      <c r="B78" s="1092" t="s">
        <v>1368</v>
      </c>
      <c r="C78" s="1091">
        <v>7</v>
      </c>
      <c r="D78" s="1093" t="s">
        <v>1353</v>
      </c>
      <c r="E78" s="1094"/>
      <c r="F78" s="1092" t="s">
        <v>1375</v>
      </c>
    </row>
    <row r="79" spans="1:14" s="169" customFormat="1" x14ac:dyDescent="0.2">
      <c r="A79" s="1091">
        <v>8</v>
      </c>
      <c r="B79" s="1092" t="s">
        <v>1352</v>
      </c>
      <c r="C79" s="1091">
        <v>8</v>
      </c>
      <c r="D79" s="1093" t="s">
        <v>1355</v>
      </c>
      <c r="E79" s="1094"/>
    </row>
    <row r="80" spans="1:14" s="169" customFormat="1" x14ac:dyDescent="0.2">
      <c r="A80" s="1091">
        <v>9</v>
      </c>
      <c r="B80" s="1095" t="s">
        <v>1380</v>
      </c>
      <c r="C80" s="1091">
        <v>9</v>
      </c>
      <c r="D80" s="1093" t="s">
        <v>1357</v>
      </c>
      <c r="E80" s="1094"/>
    </row>
    <row r="81" spans="1:14" s="169" customFormat="1" x14ac:dyDescent="0.2">
      <c r="A81" s="1091">
        <v>10</v>
      </c>
      <c r="B81" s="1095" t="s">
        <v>1354</v>
      </c>
      <c r="C81" s="1091">
        <v>10</v>
      </c>
      <c r="D81" s="1093" t="s">
        <v>1359</v>
      </c>
      <c r="E81" s="1094"/>
    </row>
    <row r="82" spans="1:14" s="169" customFormat="1" x14ac:dyDescent="0.2">
      <c r="A82" s="1091">
        <v>11</v>
      </c>
      <c r="B82" s="1095" t="s">
        <v>1370</v>
      </c>
      <c r="C82" s="1091">
        <v>11</v>
      </c>
      <c r="D82" s="1093" t="s">
        <v>1361</v>
      </c>
      <c r="E82" s="1094"/>
    </row>
    <row r="83" spans="1:14" s="169" customFormat="1" x14ac:dyDescent="0.2">
      <c r="A83" s="1091">
        <v>12</v>
      </c>
      <c r="B83" s="1092" t="s">
        <v>1372</v>
      </c>
      <c r="C83" s="1091">
        <v>12</v>
      </c>
      <c r="D83" s="1093" t="s">
        <v>1363</v>
      </c>
      <c r="E83" s="1094"/>
    </row>
    <row r="84" spans="1:14" s="169" customFormat="1" x14ac:dyDescent="0.2">
      <c r="A84" s="1091">
        <v>13</v>
      </c>
      <c r="B84" s="1092" t="s">
        <v>1374</v>
      </c>
      <c r="C84" s="1091">
        <v>13</v>
      </c>
      <c r="D84" s="1093" t="s">
        <v>1365</v>
      </c>
      <c r="E84" s="1094"/>
    </row>
    <row r="85" spans="1:14" s="169" customFormat="1" x14ac:dyDescent="0.2">
      <c r="A85" s="1091">
        <v>14</v>
      </c>
      <c r="B85" s="1092" t="s">
        <v>1376</v>
      </c>
      <c r="C85" s="1091">
        <v>14</v>
      </c>
      <c r="D85" s="1093" t="s">
        <v>1367</v>
      </c>
      <c r="E85" s="1094"/>
    </row>
    <row r="86" spans="1:14" s="169" customFormat="1" x14ac:dyDescent="0.2">
      <c r="A86" s="1091">
        <v>15</v>
      </c>
      <c r="B86" s="1095" t="s">
        <v>1377</v>
      </c>
      <c r="C86" s="1091">
        <v>15</v>
      </c>
      <c r="D86" s="1093" t="s">
        <v>1369</v>
      </c>
      <c r="E86" s="1094"/>
    </row>
    <row r="87" spans="1:14" s="169" customFormat="1" x14ac:dyDescent="0.2">
      <c r="A87" s="1091">
        <v>16</v>
      </c>
      <c r="B87" s="1092" t="s">
        <v>1378</v>
      </c>
      <c r="C87" s="1091">
        <v>16</v>
      </c>
      <c r="D87" s="1093" t="s">
        <v>1371</v>
      </c>
      <c r="E87" s="1094"/>
    </row>
    <row r="88" spans="1:14" s="169" customFormat="1" x14ac:dyDescent="0.2">
      <c r="A88" s="1091">
        <v>17</v>
      </c>
      <c r="B88" s="1095" t="s">
        <v>1379</v>
      </c>
      <c r="C88" s="1091">
        <v>17</v>
      </c>
      <c r="D88" s="1093" t="s">
        <v>1373</v>
      </c>
      <c r="E88" s="1094"/>
    </row>
    <row r="89" spans="1:14" s="169" customFormat="1" x14ac:dyDescent="0.2">
      <c r="A89" s="1091">
        <v>18</v>
      </c>
      <c r="B89" s="1095" t="s">
        <v>1375</v>
      </c>
      <c r="C89" s="1091">
        <v>18</v>
      </c>
      <c r="D89" s="1093" t="s">
        <v>1375</v>
      </c>
      <c r="E89" s="1094"/>
    </row>
    <row r="90" spans="1:14" s="169" customFormat="1" x14ac:dyDescent="0.2">
      <c r="A90" s="1091">
        <v>19</v>
      </c>
      <c r="B90" s="1095" t="s">
        <v>1356</v>
      </c>
      <c r="C90" s="1089"/>
      <c r="D90" s="1089"/>
      <c r="E90" s="1089"/>
    </row>
    <row r="91" spans="1:14" s="169" customFormat="1" x14ac:dyDescent="0.2">
      <c r="A91" s="1091">
        <v>20</v>
      </c>
      <c r="B91" s="1095" t="s">
        <v>1358</v>
      </c>
      <c r="C91" s="1089"/>
      <c r="D91" s="1089"/>
      <c r="E91" s="1089"/>
    </row>
    <row r="92" spans="1:14" x14ac:dyDescent="0.2">
      <c r="A92" s="1091">
        <v>21</v>
      </c>
      <c r="B92" s="1092" t="s">
        <v>1366</v>
      </c>
      <c r="C92" s="1089"/>
      <c r="D92" s="1089"/>
      <c r="E92" s="1089"/>
      <c r="F92" s="169"/>
      <c r="G92" s="169"/>
      <c r="I92" s="169"/>
      <c r="J92" s="169"/>
      <c r="K92" s="169"/>
      <c r="L92" s="169"/>
      <c r="M92" s="169"/>
      <c r="N92" s="169"/>
    </row>
    <row r="93" spans="1:14" x14ac:dyDescent="0.2">
      <c r="A93" s="1091">
        <v>22</v>
      </c>
      <c r="B93" s="1095" t="s">
        <v>1375</v>
      </c>
      <c r="C93" s="1089"/>
      <c r="D93" s="1089"/>
      <c r="E93" s="1089"/>
      <c r="F93" s="169"/>
      <c r="G93" s="169"/>
      <c r="I93" s="169"/>
      <c r="J93" s="169"/>
      <c r="K93" s="169"/>
      <c r="L93" s="169"/>
      <c r="M93" s="169"/>
      <c r="N93" s="169"/>
    </row>
    <row r="94" spans="1:14" x14ac:dyDescent="0.2">
      <c r="A94" s="1091">
        <v>23</v>
      </c>
      <c r="B94" s="1095" t="s">
        <v>1360</v>
      </c>
      <c r="C94" s="1089"/>
      <c r="D94" s="1089"/>
      <c r="E94" s="1089"/>
      <c r="F94" s="169"/>
      <c r="G94" s="169"/>
      <c r="I94" s="169"/>
      <c r="J94" s="169"/>
      <c r="K94" s="169"/>
      <c r="L94" s="169"/>
      <c r="M94" s="169"/>
      <c r="N94" s="169"/>
    </row>
    <row r="95" spans="1:14" x14ac:dyDescent="0.2">
      <c r="A95" s="1091">
        <v>24</v>
      </c>
      <c r="B95" s="1092" t="s">
        <v>1362</v>
      </c>
      <c r="C95" s="1089"/>
      <c r="D95" s="1089"/>
      <c r="E95" s="1089"/>
      <c r="F95" s="169"/>
      <c r="G95" s="169"/>
      <c r="I95" s="169"/>
      <c r="J95" s="169"/>
      <c r="K95" s="169"/>
      <c r="L95" s="169"/>
      <c r="M95" s="169"/>
      <c r="N95" s="169"/>
    </row>
    <row r="96" spans="1:14" x14ac:dyDescent="0.2">
      <c r="A96" s="1091">
        <v>25</v>
      </c>
      <c r="B96" s="1095" t="s">
        <v>1364</v>
      </c>
      <c r="C96" s="1089"/>
      <c r="D96" s="1089"/>
      <c r="E96" s="1089"/>
      <c r="F96" s="169"/>
      <c r="G96" s="169"/>
      <c r="I96" s="169"/>
      <c r="J96" s="169"/>
      <c r="K96" s="169"/>
      <c r="L96" s="169"/>
      <c r="M96" s="169"/>
      <c r="N96" s="169"/>
    </row>
    <row r="97" spans="1:14" x14ac:dyDescent="0.2">
      <c r="A97" s="1091">
        <v>26</v>
      </c>
      <c r="B97" s="1095" t="s">
        <v>1375</v>
      </c>
      <c r="C97" s="1089"/>
      <c r="D97" s="1089"/>
      <c r="E97" s="1089"/>
      <c r="F97" s="169"/>
      <c r="G97" s="169"/>
      <c r="I97" s="169"/>
      <c r="J97" s="169"/>
      <c r="K97" s="169"/>
      <c r="L97" s="169"/>
      <c r="M97" s="169"/>
      <c r="N97" s="169"/>
    </row>
    <row r="98" spans="1:14" x14ac:dyDescent="0.2">
      <c r="A98" s="1091"/>
      <c r="B98" s="1092" t="s">
        <v>21</v>
      </c>
      <c r="C98" s="1089"/>
      <c r="D98" s="1089"/>
      <c r="E98" s="1089"/>
      <c r="F98" s="169"/>
      <c r="G98" s="169"/>
      <c r="I98" s="169"/>
      <c r="J98" s="169"/>
      <c r="K98" s="169"/>
      <c r="L98" s="169"/>
      <c r="M98" s="169"/>
      <c r="N98" s="169"/>
    </row>
    <row r="99" spans="1:14" x14ac:dyDescent="0.2">
      <c r="A99" s="1089"/>
      <c r="B99" s="1089"/>
      <c r="C99" s="1089"/>
      <c r="D99" s="1089"/>
      <c r="E99" s="1089"/>
      <c r="F99" s="169"/>
      <c r="G99" s="169"/>
      <c r="I99" s="169"/>
      <c r="J99" s="169"/>
      <c r="K99" s="169"/>
      <c r="L99" s="169"/>
      <c r="M99" s="169"/>
      <c r="N99" s="169"/>
    </row>
    <row r="100" spans="1:14" x14ac:dyDescent="0.2">
      <c r="A100" s="1089"/>
      <c r="B100" s="1096" t="s">
        <v>1381</v>
      </c>
      <c r="C100" s="1096"/>
      <c r="D100" s="1096"/>
      <c r="E100" s="1097"/>
      <c r="F100" s="169"/>
      <c r="G100" s="169"/>
      <c r="I100" s="1096" t="s">
        <v>1381</v>
      </c>
      <c r="J100" s="1096"/>
      <c r="K100" s="1096"/>
      <c r="L100" s="169"/>
      <c r="M100" s="169"/>
      <c r="N100" s="169"/>
    </row>
    <row r="101" spans="1:14" ht="14.25" x14ac:dyDescent="0.2">
      <c r="A101" s="1089"/>
      <c r="B101" s="1097" t="s">
        <v>57</v>
      </c>
      <c r="C101" s="1090" t="s">
        <v>1382</v>
      </c>
      <c r="D101" s="1090">
        <f>+ IF(D104&gt;0,10000,0)</f>
        <v>0</v>
      </c>
      <c r="E101" s="1089"/>
      <c r="I101" s="1097" t="s">
        <v>57</v>
      </c>
      <c r="J101" s="1090" t="s">
        <v>1382</v>
      </c>
      <c r="K101" s="1090">
        <f>+ IF(K104&gt;0,10000,0)</f>
        <v>0</v>
      </c>
    </row>
    <row r="102" spans="1:14" x14ac:dyDescent="0.2">
      <c r="A102" s="1089"/>
      <c r="B102" s="1089"/>
      <c r="C102" s="1089"/>
      <c r="D102" s="1089"/>
      <c r="E102" s="1089"/>
      <c r="I102" s="1089"/>
      <c r="J102" s="1089"/>
      <c r="K102" s="1089"/>
    </row>
    <row r="103" spans="1:14" x14ac:dyDescent="0.2">
      <c r="A103" s="1089"/>
      <c r="B103" s="1090" t="s">
        <v>58</v>
      </c>
      <c r="C103" s="1090" t="s">
        <v>59</v>
      </c>
      <c r="D103" s="1098" t="s">
        <v>1394</v>
      </c>
      <c r="E103" s="1089"/>
      <c r="I103" s="1090" t="s">
        <v>58</v>
      </c>
      <c r="J103" s="1090" t="s">
        <v>59</v>
      </c>
      <c r="K103" s="1098" t="s">
        <v>1395</v>
      </c>
    </row>
    <row r="104" spans="1:14" x14ac:dyDescent="0.2">
      <c r="A104" s="1089"/>
      <c r="B104" s="1089" t="s">
        <v>1383</v>
      </c>
      <c r="C104" s="1099" t="s">
        <v>142</v>
      </c>
      <c r="D104" s="1100">
        <f>+IF(F24&gt;0,5,0)</f>
        <v>0</v>
      </c>
      <c r="E104" s="1089"/>
      <c r="I104" s="1089" t="s">
        <v>1383</v>
      </c>
      <c r="J104" s="1099" t="s">
        <v>142</v>
      </c>
      <c r="K104" s="1100">
        <f>+IF(M26&gt;0,5,0)</f>
        <v>0</v>
      </c>
    </row>
    <row r="105" spans="1:14" x14ac:dyDescent="0.2">
      <c r="A105" s="1089"/>
      <c r="B105" s="1089" t="s">
        <v>8</v>
      </c>
      <c r="C105" s="1089" t="s">
        <v>142</v>
      </c>
      <c r="D105" s="1101">
        <f>IF(F24&gt;0,5*D14/1111,0)</f>
        <v>0</v>
      </c>
      <c r="E105" s="1089"/>
      <c r="I105" s="1089" t="s">
        <v>8</v>
      </c>
      <c r="J105" s="1089" t="s">
        <v>142</v>
      </c>
      <c r="K105" s="1101">
        <f>IF(M26&gt;0,5*(K14+K15+K16)/1111,0)</f>
        <v>0</v>
      </c>
    </row>
    <row r="106" spans="1:14" x14ac:dyDescent="0.2">
      <c r="A106" s="1089"/>
      <c r="B106" s="1089" t="s">
        <v>1384</v>
      </c>
      <c r="C106" s="1089" t="s">
        <v>1385</v>
      </c>
      <c r="D106" s="1102">
        <f>+IF(F24&gt;0,93,0)</f>
        <v>0</v>
      </c>
      <c r="E106" s="1089"/>
      <c r="I106" s="1089" t="s">
        <v>1384</v>
      </c>
      <c r="J106" s="1089" t="s">
        <v>1385</v>
      </c>
      <c r="K106" s="1102">
        <f>+IF(M26&gt;0,93,0)</f>
        <v>0</v>
      </c>
    </row>
    <row r="107" spans="1:14" s="169" customFormat="1" x14ac:dyDescent="0.2">
      <c r="A107" s="1089"/>
      <c r="B107" s="1089" t="s">
        <v>1386</v>
      </c>
      <c r="C107" s="1089" t="s">
        <v>1387</v>
      </c>
      <c r="D107" s="1102">
        <f>+IF(F24&gt;0,79,0)</f>
        <v>0</v>
      </c>
      <c r="E107" s="1089"/>
      <c r="F107" s="1"/>
      <c r="G107" s="1"/>
      <c r="I107" s="1089" t="s">
        <v>1386</v>
      </c>
      <c r="J107" s="1089" t="s">
        <v>1387</v>
      </c>
      <c r="K107" s="1102">
        <f>+IF(M26&gt;0,79,0)</f>
        <v>0</v>
      </c>
      <c r="L107" s="1"/>
      <c r="M107" s="1"/>
      <c r="N107" s="1"/>
    </row>
    <row r="108" spans="1:14" s="169" customFormat="1" x14ac:dyDescent="0.2">
      <c r="A108" s="1089"/>
      <c r="B108" s="1089" t="s">
        <v>1388</v>
      </c>
      <c r="C108" s="1089" t="s">
        <v>142</v>
      </c>
      <c r="D108" s="1101">
        <f>IF(F24&gt;0,2*D14/1111,0)</f>
        <v>0</v>
      </c>
      <c r="E108" s="1089"/>
      <c r="F108" s="1"/>
      <c r="G108" s="1"/>
      <c r="I108" s="1089" t="s">
        <v>1388</v>
      </c>
      <c r="J108" s="1089" t="s">
        <v>142</v>
      </c>
      <c r="K108" s="1101">
        <f>IF(M26&gt;0,2*(K14+K15+K16)/1111,0)</f>
        <v>0</v>
      </c>
      <c r="L108" s="1"/>
      <c r="M108" s="1"/>
      <c r="N108" s="1"/>
    </row>
    <row r="109" spans="1:14" s="169" customFormat="1" x14ac:dyDescent="0.2">
      <c r="A109" s="1089"/>
      <c r="B109" s="1089" t="s">
        <v>1389</v>
      </c>
      <c r="C109" s="1089" t="s">
        <v>142</v>
      </c>
      <c r="D109" s="1101">
        <f>IF(F24&gt;0,3*D14/1111,0)</f>
        <v>0</v>
      </c>
      <c r="E109" s="1089"/>
      <c r="F109" s="1"/>
      <c r="G109" s="1"/>
      <c r="I109" s="1089" t="s">
        <v>1389</v>
      </c>
      <c r="J109" s="1089" t="s">
        <v>142</v>
      </c>
      <c r="K109" s="1101">
        <f>IF(M26&gt;0,3*(K14+K15+K16)/1111,0)</f>
        <v>0</v>
      </c>
      <c r="L109" s="1"/>
      <c r="M109" s="1"/>
      <c r="N109" s="1"/>
    </row>
    <row r="110" spans="1:14" s="169" customFormat="1" x14ac:dyDescent="0.2">
      <c r="A110" s="1089"/>
      <c r="B110" s="1089" t="s">
        <v>1390</v>
      </c>
      <c r="C110" s="1089" t="s">
        <v>1391</v>
      </c>
      <c r="D110" s="1102">
        <f>+IF(F24&gt;0,222,0)</f>
        <v>0</v>
      </c>
      <c r="E110" s="1089"/>
      <c r="F110" s="1"/>
      <c r="G110" s="1"/>
      <c r="I110" s="1089" t="s">
        <v>1390</v>
      </c>
      <c r="J110" s="1089" t="s">
        <v>1391</v>
      </c>
      <c r="K110" s="1102">
        <f>+IF(M26&gt;0,222,0)</f>
        <v>0</v>
      </c>
      <c r="L110" s="1"/>
      <c r="M110" s="1"/>
      <c r="N110" s="1"/>
    </row>
    <row r="111" spans="1:14" s="169" customFormat="1" x14ac:dyDescent="0.2">
      <c r="A111" s="1089"/>
      <c r="B111" s="1089" t="s">
        <v>1392</v>
      </c>
      <c r="C111" s="1089" t="s">
        <v>142</v>
      </c>
      <c r="D111" s="1101">
        <f>IF(F24&gt;0,2*D14/1111,0)</f>
        <v>0</v>
      </c>
      <c r="E111" s="1089"/>
      <c r="F111" s="1"/>
      <c r="G111" s="1"/>
      <c r="I111" s="1089" t="s">
        <v>1392</v>
      </c>
      <c r="J111" s="1089" t="s">
        <v>142</v>
      </c>
      <c r="K111" s="1101">
        <f>IF(M26&gt;0,2*(K14+K15+K16)/1111,0)</f>
        <v>0</v>
      </c>
      <c r="L111" s="1"/>
      <c r="M111" s="1"/>
      <c r="N111" s="1"/>
    </row>
    <row r="112" spans="1:14" s="169" customFormat="1" x14ac:dyDescent="0.2">
      <c r="A112" s="1089"/>
      <c r="B112" s="1089" t="s">
        <v>1393</v>
      </c>
      <c r="C112" s="1089" t="str">
        <f>+C110</f>
        <v>Arboles</v>
      </c>
      <c r="D112" s="1102">
        <f>+IF(F24&gt;0,D110,0)</f>
        <v>0</v>
      </c>
      <c r="E112" s="1089"/>
      <c r="F112" s="1"/>
      <c r="G112" s="1"/>
      <c r="I112" s="1089" t="s">
        <v>1393</v>
      </c>
      <c r="J112" s="1089" t="str">
        <f>+J110</f>
        <v>Arboles</v>
      </c>
      <c r="K112" s="1102">
        <f>+IF(M26&gt;0,K110,0)</f>
        <v>0</v>
      </c>
      <c r="L112" s="1"/>
      <c r="M112" s="1"/>
      <c r="N112" s="1"/>
    </row>
    <row r="113" spans="1:14" s="169" customFormat="1" x14ac:dyDescent="0.2">
      <c r="A113" s="1089"/>
      <c r="B113" s="1089" t="s">
        <v>287</v>
      </c>
      <c r="C113" s="1089" t="s">
        <v>142</v>
      </c>
      <c r="D113" s="1100">
        <f>IF(F24&gt;0,0*D14/1111,0)</f>
        <v>0</v>
      </c>
      <c r="E113" s="1089"/>
      <c r="F113" s="1"/>
      <c r="G113" s="1"/>
      <c r="I113" s="1089" t="s">
        <v>287</v>
      </c>
      <c r="J113" s="1089" t="s">
        <v>142</v>
      </c>
      <c r="K113" s="1100">
        <f>IF(M26&gt;0,0*(K14+K15+K16)/1111,0)</f>
        <v>0</v>
      </c>
      <c r="L113" s="1"/>
      <c r="M113" s="1"/>
      <c r="N113" s="1"/>
    </row>
    <row r="114" spans="1:14" s="169" customFormat="1" x14ac:dyDescent="0.2">
      <c r="B114" s="1"/>
      <c r="C114" s="1"/>
      <c r="D114" s="1"/>
      <c r="E114" s="1"/>
      <c r="F114" s="1"/>
      <c r="G114" s="1"/>
      <c r="I114" s="1"/>
      <c r="J114" s="1"/>
      <c r="K114" s="1"/>
      <c r="L114" s="1"/>
      <c r="M114" s="1"/>
      <c r="N114" s="1"/>
    </row>
    <row r="115" spans="1:14" s="169" customFormat="1" x14ac:dyDescent="0.2">
      <c r="B115" s="1"/>
      <c r="C115" s="1"/>
      <c r="D115" s="1"/>
      <c r="E115" s="1"/>
      <c r="F115" s="1"/>
      <c r="G115" s="1"/>
      <c r="I115" s="1"/>
      <c r="J115" s="1"/>
      <c r="K115" s="1"/>
      <c r="L115" s="1"/>
      <c r="M115" s="1"/>
      <c r="N115" s="1"/>
    </row>
    <row r="116" spans="1:14" s="169" customFormat="1" x14ac:dyDescent="0.2"/>
    <row r="117" spans="1:14" s="169" customFormat="1" x14ac:dyDescent="0.2"/>
    <row r="118" spans="1:14" s="169" customFormat="1" x14ac:dyDescent="0.2"/>
    <row r="119" spans="1:14" s="169" customFormat="1" x14ac:dyDescent="0.2"/>
    <row r="120" spans="1:14" s="169" customFormat="1" x14ac:dyDescent="0.2"/>
    <row r="121" spans="1:14" s="169" customFormat="1" x14ac:dyDescent="0.2"/>
    <row r="122" spans="1:14" s="169" customFormat="1" x14ac:dyDescent="0.2"/>
    <row r="123" spans="1:14" s="169" customFormat="1" x14ac:dyDescent="0.2"/>
    <row r="124" spans="1:14" s="169" customFormat="1" x14ac:dyDescent="0.2"/>
    <row r="125" spans="1:14" s="169" customFormat="1" x14ac:dyDescent="0.2"/>
    <row r="126" spans="1:14" s="169" customFormat="1" x14ac:dyDescent="0.2"/>
    <row r="127" spans="1:14" s="169" customFormat="1" x14ac:dyDescent="0.2"/>
    <row r="128" spans="1:14" s="169" customFormat="1" x14ac:dyDescent="0.2"/>
    <row r="129" s="169" customFormat="1" x14ac:dyDescent="0.2"/>
    <row r="130" s="169" customFormat="1" x14ac:dyDescent="0.2"/>
    <row r="131" s="169" customFormat="1" x14ac:dyDescent="0.2"/>
    <row r="132" s="169" customFormat="1" x14ac:dyDescent="0.2"/>
    <row r="133" s="169" customFormat="1" x14ac:dyDescent="0.2"/>
    <row r="134" s="169" customFormat="1" x14ac:dyDescent="0.2"/>
    <row r="135" s="169" customFormat="1" x14ac:dyDescent="0.2"/>
    <row r="136" s="169" customFormat="1" x14ac:dyDescent="0.2"/>
    <row r="137" s="169" customFormat="1" x14ac:dyDescent="0.2"/>
    <row r="138" s="169" customFormat="1" x14ac:dyDescent="0.2"/>
    <row r="139" s="169" customFormat="1" x14ac:dyDescent="0.2"/>
    <row r="140" s="169" customFormat="1" x14ac:dyDescent="0.2"/>
    <row r="141" s="169" customFormat="1" x14ac:dyDescent="0.2"/>
    <row r="142" s="169" customFormat="1" x14ac:dyDescent="0.2"/>
    <row r="143" s="169" customFormat="1" x14ac:dyDescent="0.2"/>
    <row r="144" s="169" customFormat="1" x14ac:dyDescent="0.2"/>
    <row r="145" s="169" customFormat="1" x14ac:dyDescent="0.2"/>
    <row r="146" s="169" customFormat="1" x14ac:dyDescent="0.2"/>
    <row r="147" s="169" customFormat="1" x14ac:dyDescent="0.2"/>
    <row r="148" s="169" customFormat="1" x14ac:dyDescent="0.2"/>
    <row r="149" s="169" customFormat="1" x14ac:dyDescent="0.2"/>
    <row r="150" s="169" customFormat="1" x14ac:dyDescent="0.2"/>
    <row r="151" s="169" customFormat="1" x14ac:dyDescent="0.2"/>
    <row r="152" s="169" customFormat="1" x14ac:dyDescent="0.2"/>
    <row r="153" s="169" customFormat="1" x14ac:dyDescent="0.2"/>
    <row r="154" s="169" customFormat="1" x14ac:dyDescent="0.2"/>
    <row r="155" s="169" customFormat="1" x14ac:dyDescent="0.2"/>
    <row r="156" s="169" customFormat="1" x14ac:dyDescent="0.2"/>
    <row r="157" s="169" customFormat="1" x14ac:dyDescent="0.2"/>
    <row r="158" s="169" customFormat="1" x14ac:dyDescent="0.2"/>
    <row r="159" s="169" customFormat="1" x14ac:dyDescent="0.2"/>
    <row r="160" s="169" customFormat="1" x14ac:dyDescent="0.2"/>
    <row r="161" s="169" customFormat="1" x14ac:dyDescent="0.2"/>
    <row r="162" s="169" customFormat="1" x14ac:dyDescent="0.2"/>
    <row r="163" s="169" customFormat="1" x14ac:dyDescent="0.2"/>
    <row r="164" s="169" customFormat="1" x14ac:dyDescent="0.2"/>
    <row r="165" s="169" customFormat="1" x14ac:dyDescent="0.2"/>
    <row r="166" s="169" customFormat="1" x14ac:dyDescent="0.2"/>
    <row r="167" s="169" customFormat="1" x14ac:dyDescent="0.2"/>
    <row r="168" s="169" customFormat="1" x14ac:dyDescent="0.2"/>
    <row r="169" s="169" customFormat="1" x14ac:dyDescent="0.2"/>
    <row r="170" s="169" customFormat="1" x14ac:dyDescent="0.2"/>
    <row r="171" s="169" customFormat="1" x14ac:dyDescent="0.2"/>
    <row r="172" s="169" customFormat="1" x14ac:dyDescent="0.2"/>
    <row r="173" s="169" customFormat="1" x14ac:dyDescent="0.2"/>
    <row r="174" s="169" customFormat="1" x14ac:dyDescent="0.2"/>
    <row r="175" s="169" customFormat="1" x14ac:dyDescent="0.2"/>
    <row r="176" s="169" customFormat="1" x14ac:dyDescent="0.2"/>
    <row r="177" s="169" customFormat="1" x14ac:dyDescent="0.2"/>
    <row r="178" s="169" customFormat="1" x14ac:dyDescent="0.2"/>
    <row r="179" s="169" customFormat="1" x14ac:dyDescent="0.2"/>
    <row r="180" s="169" customFormat="1" x14ac:dyDescent="0.2"/>
    <row r="181" s="169" customFormat="1" x14ac:dyDescent="0.2"/>
    <row r="182" s="169" customFormat="1" x14ac:dyDescent="0.2"/>
    <row r="183" s="169" customFormat="1" x14ac:dyDescent="0.2"/>
    <row r="184" s="169" customFormat="1" x14ac:dyDescent="0.2"/>
    <row r="185" s="169" customFormat="1" x14ac:dyDescent="0.2"/>
    <row r="186" s="169" customFormat="1" x14ac:dyDescent="0.2"/>
    <row r="187" s="169" customFormat="1" x14ac:dyDescent="0.2"/>
    <row r="188" s="169" customFormat="1" x14ac:dyDescent="0.2"/>
    <row r="189" s="169" customFormat="1" x14ac:dyDescent="0.2"/>
    <row r="190" s="169" customFormat="1" x14ac:dyDescent="0.2"/>
    <row r="191" s="169" customFormat="1" x14ac:dyDescent="0.2"/>
    <row r="192" s="169" customFormat="1" x14ac:dyDescent="0.2"/>
    <row r="193" s="169" customFormat="1" x14ac:dyDescent="0.2"/>
    <row r="194" s="169" customFormat="1" x14ac:dyDescent="0.2"/>
    <row r="195" s="169" customFormat="1" x14ac:dyDescent="0.2"/>
    <row r="196" s="169" customFormat="1" x14ac:dyDescent="0.2"/>
    <row r="197" s="169" customFormat="1" x14ac:dyDescent="0.2"/>
    <row r="198" s="169" customFormat="1" x14ac:dyDescent="0.2"/>
    <row r="199" s="169" customFormat="1" x14ac:dyDescent="0.2"/>
    <row r="200" s="169" customFormat="1" x14ac:dyDescent="0.2"/>
    <row r="201" s="169" customFormat="1" x14ac:dyDescent="0.2"/>
    <row r="202" s="169" customFormat="1" x14ac:dyDescent="0.2"/>
    <row r="203" s="169" customFormat="1" x14ac:dyDescent="0.2"/>
    <row r="204" s="169" customFormat="1" x14ac:dyDescent="0.2"/>
    <row r="205" s="169" customFormat="1" x14ac:dyDescent="0.2"/>
    <row r="206" s="169" customFormat="1" x14ac:dyDescent="0.2"/>
    <row r="207" s="169" customFormat="1" x14ac:dyDescent="0.2"/>
    <row r="208" s="169" customFormat="1" x14ac:dyDescent="0.2"/>
    <row r="209" s="169" customFormat="1" x14ac:dyDescent="0.2"/>
    <row r="210" s="169" customFormat="1" x14ac:dyDescent="0.2"/>
    <row r="211" s="169" customFormat="1" x14ac:dyDescent="0.2"/>
    <row r="212" s="169" customFormat="1" x14ac:dyDescent="0.2"/>
    <row r="213" s="169" customFormat="1" x14ac:dyDescent="0.2"/>
    <row r="214" s="169" customFormat="1" x14ac:dyDescent="0.2"/>
    <row r="215" s="169" customFormat="1" x14ac:dyDescent="0.2"/>
    <row r="216" s="169" customFormat="1" x14ac:dyDescent="0.2"/>
    <row r="217" s="169" customFormat="1" x14ac:dyDescent="0.2"/>
    <row r="218" s="169" customFormat="1" x14ac:dyDescent="0.2"/>
    <row r="219" s="169" customFormat="1" x14ac:dyDescent="0.2"/>
    <row r="220" s="169" customFormat="1" x14ac:dyDescent="0.2"/>
    <row r="221" s="169" customFormat="1" x14ac:dyDescent="0.2"/>
    <row r="222" s="169" customFormat="1" x14ac:dyDescent="0.2"/>
    <row r="223" s="169" customFormat="1" x14ac:dyDescent="0.2"/>
    <row r="224" s="169" customFormat="1" x14ac:dyDescent="0.2"/>
    <row r="225" s="169" customFormat="1" x14ac:dyDescent="0.2"/>
    <row r="226" s="169" customFormat="1" x14ac:dyDescent="0.2"/>
    <row r="227" s="169" customFormat="1" x14ac:dyDescent="0.2"/>
    <row r="228" s="169" customFormat="1" x14ac:dyDescent="0.2"/>
    <row r="229" s="169" customFormat="1" x14ac:dyDescent="0.2"/>
    <row r="230" s="169" customFormat="1" x14ac:dyDescent="0.2"/>
    <row r="231" s="169" customFormat="1" x14ac:dyDescent="0.2"/>
    <row r="232" s="169" customFormat="1" x14ac:dyDescent="0.2"/>
    <row r="233" s="169" customFormat="1" x14ac:dyDescent="0.2"/>
    <row r="234" s="169" customFormat="1" x14ac:dyDescent="0.2"/>
    <row r="235" s="169" customFormat="1" x14ac:dyDescent="0.2"/>
    <row r="236" s="169" customFormat="1" x14ac:dyDescent="0.2"/>
    <row r="237" s="169" customFormat="1" x14ac:dyDescent="0.2"/>
    <row r="238" s="169" customFormat="1" x14ac:dyDescent="0.2"/>
    <row r="239" s="169" customFormat="1" x14ac:dyDescent="0.2"/>
    <row r="240" s="169" customFormat="1" x14ac:dyDescent="0.2"/>
    <row r="241" s="169" customFormat="1" x14ac:dyDescent="0.2"/>
    <row r="242" s="169" customFormat="1" x14ac:dyDescent="0.2"/>
    <row r="243" s="169" customFormat="1" x14ac:dyDescent="0.2"/>
    <row r="244" s="169" customFormat="1" x14ac:dyDescent="0.2"/>
    <row r="245" s="169" customFormat="1" x14ac:dyDescent="0.2"/>
    <row r="246" s="169" customFormat="1" x14ac:dyDescent="0.2"/>
    <row r="247" s="169" customFormat="1" x14ac:dyDescent="0.2"/>
    <row r="248" s="169" customFormat="1" x14ac:dyDescent="0.2"/>
    <row r="249" s="169" customFormat="1" x14ac:dyDescent="0.2"/>
    <row r="250" s="169" customFormat="1" x14ac:dyDescent="0.2"/>
    <row r="251" s="169" customFormat="1" x14ac:dyDescent="0.2"/>
    <row r="252" s="169" customFormat="1" x14ac:dyDescent="0.2"/>
    <row r="253" s="169" customFormat="1" x14ac:dyDescent="0.2"/>
    <row r="254" s="169" customFormat="1" x14ac:dyDescent="0.2"/>
    <row r="255" s="169" customFormat="1" x14ac:dyDescent="0.2"/>
    <row r="256" s="169" customFormat="1" x14ac:dyDescent="0.2"/>
    <row r="257" s="169" customFormat="1" x14ac:dyDescent="0.2"/>
    <row r="258" s="169" customFormat="1" x14ac:dyDescent="0.2"/>
    <row r="259" s="169" customFormat="1" x14ac:dyDescent="0.2"/>
    <row r="260" s="169" customFormat="1" x14ac:dyDescent="0.2"/>
    <row r="261" s="169" customFormat="1" x14ac:dyDescent="0.2"/>
    <row r="262" s="169" customFormat="1" x14ac:dyDescent="0.2"/>
    <row r="263" s="169" customFormat="1" x14ac:dyDescent="0.2"/>
    <row r="264" s="169" customFormat="1" x14ac:dyDescent="0.2"/>
    <row r="265" s="169" customFormat="1" x14ac:dyDescent="0.2"/>
    <row r="266" s="169" customFormat="1" x14ac:dyDescent="0.2"/>
    <row r="267" s="169" customFormat="1" x14ac:dyDescent="0.2"/>
    <row r="268" s="169" customFormat="1" x14ac:dyDescent="0.2"/>
    <row r="269" s="169" customFormat="1" x14ac:dyDescent="0.2"/>
    <row r="270" s="169" customFormat="1" x14ac:dyDescent="0.2"/>
    <row r="271" s="169" customFormat="1" x14ac:dyDescent="0.2"/>
    <row r="272" s="169" customFormat="1" x14ac:dyDescent="0.2"/>
    <row r="273" s="169" customFormat="1" x14ac:dyDescent="0.2"/>
    <row r="274" s="169" customFormat="1" x14ac:dyDescent="0.2"/>
    <row r="275" s="169" customFormat="1" x14ac:dyDescent="0.2"/>
    <row r="276" s="169" customFormat="1" x14ac:dyDescent="0.2"/>
    <row r="277" s="169" customFormat="1" x14ac:dyDescent="0.2"/>
    <row r="278" s="169" customFormat="1" x14ac:dyDescent="0.2"/>
    <row r="279" s="169" customFormat="1" x14ac:dyDescent="0.2"/>
    <row r="280" s="169" customFormat="1" x14ac:dyDescent="0.2"/>
    <row r="281" s="169" customFormat="1" x14ac:dyDescent="0.2"/>
    <row r="282" s="169" customFormat="1" x14ac:dyDescent="0.2"/>
    <row r="283" s="169" customFormat="1" x14ac:dyDescent="0.2"/>
    <row r="284" s="169" customFormat="1" x14ac:dyDescent="0.2"/>
    <row r="285" s="169" customFormat="1" x14ac:dyDescent="0.2"/>
    <row r="286" s="169" customFormat="1" x14ac:dyDescent="0.2"/>
    <row r="287" s="169" customFormat="1" x14ac:dyDescent="0.2"/>
    <row r="288" s="169" customFormat="1" x14ac:dyDescent="0.2"/>
    <row r="289" s="169" customFormat="1" x14ac:dyDescent="0.2"/>
    <row r="290" s="169" customFormat="1" x14ac:dyDescent="0.2"/>
    <row r="291" s="169" customFormat="1" x14ac:dyDescent="0.2"/>
    <row r="292" s="169" customFormat="1" x14ac:dyDescent="0.2"/>
    <row r="293" s="169" customFormat="1" x14ac:dyDescent="0.2"/>
    <row r="294" s="169" customFormat="1" x14ac:dyDescent="0.2"/>
    <row r="295" s="169" customFormat="1" x14ac:dyDescent="0.2"/>
    <row r="296" s="169" customFormat="1" x14ac:dyDescent="0.2"/>
    <row r="297" s="169" customFormat="1" x14ac:dyDescent="0.2"/>
    <row r="298" s="169" customFormat="1" x14ac:dyDescent="0.2"/>
    <row r="299" s="169" customFormat="1" x14ac:dyDescent="0.2"/>
    <row r="300" s="169" customFormat="1" x14ac:dyDescent="0.2"/>
    <row r="301" s="169" customFormat="1" x14ac:dyDescent="0.2"/>
    <row r="302" s="169" customFormat="1" x14ac:dyDescent="0.2"/>
    <row r="303" s="169" customFormat="1" x14ac:dyDescent="0.2"/>
    <row r="304" s="169" customFormat="1" x14ac:dyDescent="0.2"/>
    <row r="305" s="169" customFormat="1" x14ac:dyDescent="0.2"/>
    <row r="306" s="169" customFormat="1" x14ac:dyDescent="0.2"/>
    <row r="307" s="169" customFormat="1" x14ac:dyDescent="0.2"/>
    <row r="308" s="169" customFormat="1" x14ac:dyDescent="0.2"/>
    <row r="309" s="169" customFormat="1" x14ac:dyDescent="0.2"/>
    <row r="310" s="169" customFormat="1" x14ac:dyDescent="0.2"/>
    <row r="311" s="169" customFormat="1" x14ac:dyDescent="0.2"/>
    <row r="312" s="169" customFormat="1" x14ac:dyDescent="0.2"/>
    <row r="313" s="169" customFormat="1" x14ac:dyDescent="0.2"/>
    <row r="314" s="169" customFormat="1" x14ac:dyDescent="0.2"/>
    <row r="315" s="169" customFormat="1" x14ac:dyDescent="0.2"/>
    <row r="316" s="169" customFormat="1" x14ac:dyDescent="0.2"/>
    <row r="317" s="169" customFormat="1" x14ac:dyDescent="0.2"/>
    <row r="318" s="169" customFormat="1" x14ac:dyDescent="0.2"/>
    <row r="319" s="169" customFormat="1" x14ac:dyDescent="0.2"/>
    <row r="320" s="169" customFormat="1" x14ac:dyDescent="0.2"/>
    <row r="321" s="169" customFormat="1" x14ac:dyDescent="0.2"/>
    <row r="322" s="169" customFormat="1" x14ac:dyDescent="0.2"/>
    <row r="323" s="169" customFormat="1" x14ac:dyDescent="0.2"/>
    <row r="324" s="169" customFormat="1" x14ac:dyDescent="0.2"/>
    <row r="325" s="169" customFormat="1" x14ac:dyDescent="0.2"/>
    <row r="326" s="169" customFormat="1" x14ac:dyDescent="0.2"/>
    <row r="327" s="169" customFormat="1" x14ac:dyDescent="0.2"/>
    <row r="328" s="169" customFormat="1" x14ac:dyDescent="0.2"/>
    <row r="329" s="169" customFormat="1" x14ac:dyDescent="0.2"/>
    <row r="330" s="169" customFormat="1" x14ac:dyDescent="0.2"/>
    <row r="331" s="169" customFormat="1" x14ac:dyDescent="0.2"/>
    <row r="332" s="169" customFormat="1" x14ac:dyDescent="0.2"/>
    <row r="333" s="169" customFormat="1" x14ac:dyDescent="0.2"/>
    <row r="334" s="169" customFormat="1" x14ac:dyDescent="0.2"/>
    <row r="335" s="169" customFormat="1" x14ac:dyDescent="0.2"/>
    <row r="336" s="169" customFormat="1" x14ac:dyDescent="0.2"/>
    <row r="337" s="169" customFormat="1" x14ac:dyDescent="0.2"/>
    <row r="338" s="169" customFormat="1" x14ac:dyDescent="0.2"/>
    <row r="339" s="169" customFormat="1" x14ac:dyDescent="0.2"/>
    <row r="340" s="169" customFormat="1" x14ac:dyDescent="0.2"/>
    <row r="341" s="169" customFormat="1" x14ac:dyDescent="0.2"/>
    <row r="342" s="169" customFormat="1" x14ac:dyDescent="0.2"/>
    <row r="343" s="169" customFormat="1" x14ac:dyDescent="0.2"/>
    <row r="344" s="169" customFormat="1" x14ac:dyDescent="0.2"/>
    <row r="345" s="169" customFormat="1" x14ac:dyDescent="0.2"/>
    <row r="346" s="169" customFormat="1" x14ac:dyDescent="0.2"/>
    <row r="347" s="169" customFormat="1" x14ac:dyDescent="0.2"/>
    <row r="348" s="169" customFormat="1" x14ac:dyDescent="0.2"/>
    <row r="349" s="169" customFormat="1" x14ac:dyDescent="0.2"/>
    <row r="350" s="169" customFormat="1" x14ac:dyDescent="0.2"/>
    <row r="351" s="169" customFormat="1" x14ac:dyDescent="0.2"/>
    <row r="352" s="169" customFormat="1" x14ac:dyDescent="0.2"/>
    <row r="353" s="169" customFormat="1" x14ac:dyDescent="0.2"/>
    <row r="354" s="169" customFormat="1" x14ac:dyDescent="0.2"/>
    <row r="355" s="169" customFormat="1" x14ac:dyDescent="0.2"/>
    <row r="356" s="169" customFormat="1" x14ac:dyDescent="0.2"/>
    <row r="357" s="169" customFormat="1" x14ac:dyDescent="0.2"/>
    <row r="358" s="169" customFormat="1" x14ac:dyDescent="0.2"/>
    <row r="359" s="169" customFormat="1" x14ac:dyDescent="0.2"/>
    <row r="360" s="169" customFormat="1" x14ac:dyDescent="0.2"/>
    <row r="361" s="169" customFormat="1" x14ac:dyDescent="0.2"/>
    <row r="362" s="169" customFormat="1" x14ac:dyDescent="0.2"/>
    <row r="363" s="169" customFormat="1" x14ac:dyDescent="0.2"/>
    <row r="364" s="169" customFormat="1" x14ac:dyDescent="0.2"/>
    <row r="365" s="169" customFormat="1" x14ac:dyDescent="0.2"/>
    <row r="366" s="169" customFormat="1" x14ac:dyDescent="0.2"/>
    <row r="367" s="169" customFormat="1" x14ac:dyDescent="0.2"/>
    <row r="368" s="169" customFormat="1" x14ac:dyDescent="0.2"/>
    <row r="369" s="169" customFormat="1" x14ac:dyDescent="0.2"/>
    <row r="370" s="169" customFormat="1" x14ac:dyDescent="0.2"/>
    <row r="371" s="169" customFormat="1" x14ac:dyDescent="0.2"/>
    <row r="372" s="169" customFormat="1" x14ac:dyDescent="0.2"/>
    <row r="373" s="169" customFormat="1" x14ac:dyDescent="0.2"/>
    <row r="374" s="169" customFormat="1" x14ac:dyDescent="0.2"/>
    <row r="375" s="169" customFormat="1" x14ac:dyDescent="0.2"/>
    <row r="376" s="169" customFormat="1" x14ac:dyDescent="0.2"/>
    <row r="377" s="169" customFormat="1" x14ac:dyDescent="0.2"/>
    <row r="378" s="169" customFormat="1" x14ac:dyDescent="0.2"/>
    <row r="379" s="169" customFormat="1" x14ac:dyDescent="0.2"/>
    <row r="380" s="169" customFormat="1" x14ac:dyDescent="0.2"/>
    <row r="381" s="169" customFormat="1" x14ac:dyDescent="0.2"/>
    <row r="382" s="169" customFormat="1" x14ac:dyDescent="0.2"/>
    <row r="383" s="169" customFormat="1" x14ac:dyDescent="0.2"/>
    <row r="384" s="169" customFormat="1" x14ac:dyDescent="0.2"/>
    <row r="385" s="169" customFormat="1" x14ac:dyDescent="0.2"/>
    <row r="386" s="169" customFormat="1" x14ac:dyDescent="0.2"/>
    <row r="387" s="169" customFormat="1" x14ac:dyDescent="0.2"/>
    <row r="388" s="169" customFormat="1" x14ac:dyDescent="0.2"/>
    <row r="389" s="169" customFormat="1" x14ac:dyDescent="0.2"/>
    <row r="390" s="169" customFormat="1" x14ac:dyDescent="0.2"/>
    <row r="391" s="169" customFormat="1" x14ac:dyDescent="0.2"/>
    <row r="392" s="169" customFormat="1" x14ac:dyDescent="0.2"/>
    <row r="393" s="169" customFormat="1" x14ac:dyDescent="0.2"/>
    <row r="394" s="169" customFormat="1" x14ac:dyDescent="0.2"/>
    <row r="395" s="169" customFormat="1" x14ac:dyDescent="0.2"/>
    <row r="396" s="169" customFormat="1" x14ac:dyDescent="0.2"/>
    <row r="397" s="169" customFormat="1" x14ac:dyDescent="0.2"/>
    <row r="398" s="169" customFormat="1" x14ac:dyDescent="0.2"/>
    <row r="399" s="169" customFormat="1" x14ac:dyDescent="0.2"/>
    <row r="400" s="169" customFormat="1" x14ac:dyDescent="0.2"/>
    <row r="401" s="169" customFormat="1" x14ac:dyDescent="0.2"/>
    <row r="402" s="169" customFormat="1" x14ac:dyDescent="0.2"/>
    <row r="403" s="169" customFormat="1" x14ac:dyDescent="0.2"/>
    <row r="404" s="169" customFormat="1" x14ac:dyDescent="0.2"/>
    <row r="405" s="169" customFormat="1" x14ac:dyDescent="0.2"/>
    <row r="406" s="169" customFormat="1" x14ac:dyDescent="0.2"/>
    <row r="407" s="169" customFormat="1" x14ac:dyDescent="0.2"/>
    <row r="408" s="169" customFormat="1" x14ac:dyDescent="0.2"/>
    <row r="409" s="169" customFormat="1" x14ac:dyDescent="0.2"/>
    <row r="410" s="169" customFormat="1" x14ac:dyDescent="0.2"/>
    <row r="411" s="169" customFormat="1" x14ac:dyDescent="0.2"/>
    <row r="412" s="169" customFormat="1" x14ac:dyDescent="0.2"/>
    <row r="413" s="169" customFormat="1" x14ac:dyDescent="0.2"/>
    <row r="414" s="169" customFormat="1" x14ac:dyDescent="0.2"/>
    <row r="415" s="169" customFormat="1" x14ac:dyDescent="0.2"/>
    <row r="416" s="169" customFormat="1" x14ac:dyDescent="0.2"/>
    <row r="417" s="169" customFormat="1" x14ac:dyDescent="0.2"/>
    <row r="418" s="169" customFormat="1" x14ac:dyDescent="0.2"/>
    <row r="419" s="169" customFormat="1" x14ac:dyDescent="0.2"/>
    <row r="420" s="169" customFormat="1" x14ac:dyDescent="0.2"/>
    <row r="421" s="169" customFormat="1" x14ac:dyDescent="0.2"/>
    <row r="422" s="169" customFormat="1" x14ac:dyDescent="0.2"/>
    <row r="423" s="169" customFormat="1" x14ac:dyDescent="0.2"/>
    <row r="424" s="169" customFormat="1" x14ac:dyDescent="0.2"/>
    <row r="425" s="169" customFormat="1" x14ac:dyDescent="0.2"/>
    <row r="426" s="169" customFormat="1" x14ac:dyDescent="0.2"/>
    <row r="427" s="169" customFormat="1" x14ac:dyDescent="0.2"/>
    <row r="428" s="169" customFormat="1" x14ac:dyDescent="0.2"/>
    <row r="429" s="169" customFormat="1" x14ac:dyDescent="0.2"/>
    <row r="430" s="169" customFormat="1" x14ac:dyDescent="0.2"/>
    <row r="431" s="169" customFormat="1" x14ac:dyDescent="0.2"/>
    <row r="432" s="169" customFormat="1" x14ac:dyDescent="0.2"/>
    <row r="433" s="169" customFormat="1" x14ac:dyDescent="0.2"/>
    <row r="434" s="169" customFormat="1" x14ac:dyDescent="0.2"/>
    <row r="435" s="169" customFormat="1" x14ac:dyDescent="0.2"/>
    <row r="436" s="169" customFormat="1" x14ac:dyDescent="0.2"/>
    <row r="437" s="169" customFormat="1" x14ac:dyDescent="0.2"/>
    <row r="438" s="169" customFormat="1" x14ac:dyDescent="0.2"/>
    <row r="439" s="169" customFormat="1" x14ac:dyDescent="0.2"/>
    <row r="440" s="169" customFormat="1" x14ac:dyDescent="0.2"/>
    <row r="441" s="169" customFormat="1" x14ac:dyDescent="0.2"/>
    <row r="442" s="169" customFormat="1" x14ac:dyDescent="0.2"/>
    <row r="443" s="169" customFormat="1" x14ac:dyDescent="0.2"/>
    <row r="444" s="169" customFormat="1" x14ac:dyDescent="0.2"/>
    <row r="445" s="169" customFormat="1" x14ac:dyDescent="0.2"/>
    <row r="446" s="169" customFormat="1" x14ac:dyDescent="0.2"/>
    <row r="447" s="169" customFormat="1" x14ac:dyDescent="0.2"/>
    <row r="448" s="169" customFormat="1" x14ac:dyDescent="0.2"/>
    <row r="449" s="169" customFormat="1" x14ac:dyDescent="0.2"/>
    <row r="450" s="169" customFormat="1" x14ac:dyDescent="0.2"/>
    <row r="451" s="169" customFormat="1" x14ac:dyDescent="0.2"/>
    <row r="452" s="169" customFormat="1" x14ac:dyDescent="0.2"/>
    <row r="453" s="169" customFormat="1" x14ac:dyDescent="0.2"/>
    <row r="454" s="169" customFormat="1" x14ac:dyDescent="0.2"/>
    <row r="455" s="169" customFormat="1" x14ac:dyDescent="0.2"/>
    <row r="456" s="169" customFormat="1" x14ac:dyDescent="0.2"/>
    <row r="457" s="169" customFormat="1" x14ac:dyDescent="0.2"/>
    <row r="458" s="169" customFormat="1" x14ac:dyDescent="0.2"/>
    <row r="459" s="169" customFormat="1" x14ac:dyDescent="0.2"/>
    <row r="460" s="169" customFormat="1" x14ac:dyDescent="0.2"/>
    <row r="461" s="169" customFormat="1" x14ac:dyDescent="0.2"/>
    <row r="462" s="169" customFormat="1" x14ac:dyDescent="0.2"/>
    <row r="463" s="169" customFormat="1" x14ac:dyDescent="0.2"/>
    <row r="464" s="169" customFormat="1" x14ac:dyDescent="0.2"/>
    <row r="465" s="169" customFormat="1" x14ac:dyDescent="0.2"/>
    <row r="466" s="169" customFormat="1" x14ac:dyDescent="0.2"/>
    <row r="467" s="169" customFormat="1" x14ac:dyDescent="0.2"/>
    <row r="468" s="169" customFormat="1" x14ac:dyDescent="0.2"/>
    <row r="469" s="169" customFormat="1" x14ac:dyDescent="0.2"/>
    <row r="470" s="169" customFormat="1" x14ac:dyDescent="0.2"/>
    <row r="471" s="169" customFormat="1" x14ac:dyDescent="0.2"/>
    <row r="472" s="169" customFormat="1" x14ac:dyDescent="0.2"/>
    <row r="473" s="169" customFormat="1" x14ac:dyDescent="0.2"/>
    <row r="474" s="169" customFormat="1" x14ac:dyDescent="0.2"/>
    <row r="475" s="169" customFormat="1" x14ac:dyDescent="0.2"/>
    <row r="476" s="169" customFormat="1" x14ac:dyDescent="0.2"/>
    <row r="477" s="169" customFormat="1" x14ac:dyDescent="0.2"/>
    <row r="478" s="169" customFormat="1" x14ac:dyDescent="0.2"/>
    <row r="479" s="169" customFormat="1" x14ac:dyDescent="0.2"/>
    <row r="480" s="169" customFormat="1" x14ac:dyDescent="0.2"/>
    <row r="481" s="169" customFormat="1" x14ac:dyDescent="0.2"/>
    <row r="482" s="169" customFormat="1" x14ac:dyDescent="0.2"/>
    <row r="483" s="169" customFormat="1" x14ac:dyDescent="0.2"/>
    <row r="484" s="169" customFormat="1" x14ac:dyDescent="0.2"/>
    <row r="485" s="169" customFormat="1" x14ac:dyDescent="0.2"/>
    <row r="486" s="169" customFormat="1" x14ac:dyDescent="0.2"/>
    <row r="487" s="169" customFormat="1" x14ac:dyDescent="0.2"/>
    <row r="488" s="169" customFormat="1" x14ac:dyDescent="0.2"/>
    <row r="489" s="169" customFormat="1" x14ac:dyDescent="0.2"/>
    <row r="490" s="169" customFormat="1" x14ac:dyDescent="0.2"/>
    <row r="491" s="169" customFormat="1" x14ac:dyDescent="0.2"/>
    <row r="492" s="169" customFormat="1" x14ac:dyDescent="0.2"/>
    <row r="493" s="169" customFormat="1" x14ac:dyDescent="0.2"/>
    <row r="494" s="169" customFormat="1" x14ac:dyDescent="0.2"/>
    <row r="495" s="169" customFormat="1" x14ac:dyDescent="0.2"/>
    <row r="496" s="169" customFormat="1" x14ac:dyDescent="0.2"/>
    <row r="497" s="169" customFormat="1" x14ac:dyDescent="0.2"/>
    <row r="498" s="169" customFormat="1" x14ac:dyDescent="0.2"/>
    <row r="499" s="169" customFormat="1" x14ac:dyDescent="0.2"/>
    <row r="500" s="169" customFormat="1" x14ac:dyDescent="0.2"/>
    <row r="501" s="169" customFormat="1" x14ac:dyDescent="0.2"/>
    <row r="502" s="169" customFormat="1" x14ac:dyDescent="0.2"/>
    <row r="503" s="169" customFormat="1" x14ac:dyDescent="0.2"/>
    <row r="504" s="169" customFormat="1" x14ac:dyDescent="0.2"/>
    <row r="505" s="169" customFormat="1" x14ac:dyDescent="0.2"/>
    <row r="506" s="169" customFormat="1" x14ac:dyDescent="0.2"/>
    <row r="507" s="169" customFormat="1" x14ac:dyDescent="0.2"/>
    <row r="508" s="169" customFormat="1" x14ac:dyDescent="0.2"/>
    <row r="509" s="169" customFormat="1" x14ac:dyDescent="0.2"/>
    <row r="510" s="169" customFormat="1" x14ac:dyDescent="0.2"/>
    <row r="511" s="169" customFormat="1" x14ac:dyDescent="0.2"/>
    <row r="512" s="169" customFormat="1" x14ac:dyDescent="0.2"/>
    <row r="513" s="169" customFormat="1" x14ac:dyDescent="0.2"/>
    <row r="514" s="169" customFormat="1" x14ac:dyDescent="0.2"/>
    <row r="515" s="169" customFormat="1" x14ac:dyDescent="0.2"/>
    <row r="516" s="169" customFormat="1" x14ac:dyDescent="0.2"/>
    <row r="517" s="169" customFormat="1" x14ac:dyDescent="0.2"/>
    <row r="518" s="169" customFormat="1" x14ac:dyDescent="0.2"/>
    <row r="519" s="169" customFormat="1" x14ac:dyDescent="0.2"/>
    <row r="520" s="169" customFormat="1" x14ac:dyDescent="0.2"/>
    <row r="521" s="169" customFormat="1" x14ac:dyDescent="0.2"/>
    <row r="522" s="169" customFormat="1" x14ac:dyDescent="0.2"/>
    <row r="523" s="169" customFormat="1" x14ac:dyDescent="0.2"/>
    <row r="524" s="169" customFormat="1" x14ac:dyDescent="0.2"/>
    <row r="525" s="169" customFormat="1" x14ac:dyDescent="0.2"/>
    <row r="526" s="169" customFormat="1" x14ac:dyDescent="0.2"/>
    <row r="527" s="169" customFormat="1" x14ac:dyDescent="0.2"/>
    <row r="528" s="169" customFormat="1" x14ac:dyDescent="0.2"/>
    <row r="529" s="169" customFormat="1" x14ac:dyDescent="0.2"/>
  </sheetData>
  <sheetProtection algorithmName="SHA-512" hashValue="tGmGf+xw7FF66gWmnfyv1/qHNN0sJHRzrYL8tlSpDKL6Z65tj9Rj/2AkTk7e5gYZLvXWgnNEzwJN5J9iuZp+MQ==" saltValue="sr+N8RCABThId+VNqE/PpA==" spinCount="100000" sheet="1" objects="1" scenarios="1"/>
  <sortState xmlns:xlrd2="http://schemas.microsoft.com/office/spreadsheetml/2017/richdata2" ref="B73:B90">
    <sortCondition ref="B63"/>
  </sortState>
  <mergeCells count="49">
    <mergeCell ref="J4:M5"/>
    <mergeCell ref="N2:N3"/>
    <mergeCell ref="J2:M2"/>
    <mergeCell ref="J3:M3"/>
    <mergeCell ref="N4:N5"/>
    <mergeCell ref="B4:B5"/>
    <mergeCell ref="I4:I5"/>
    <mergeCell ref="B2:B3"/>
    <mergeCell ref="C4:F5"/>
    <mergeCell ref="G2:G3"/>
    <mergeCell ref="G4:G5"/>
    <mergeCell ref="C2:F2"/>
    <mergeCell ref="C3:F3"/>
    <mergeCell ref="I2:I3"/>
    <mergeCell ref="C71:E71"/>
    <mergeCell ref="B6:G6"/>
    <mergeCell ref="C7:G7"/>
    <mergeCell ref="I6:N6"/>
    <mergeCell ref="J7:N7"/>
    <mergeCell ref="J9:N9"/>
    <mergeCell ref="B41:G41"/>
    <mergeCell ref="I15:J15"/>
    <mergeCell ref="I16:J16"/>
    <mergeCell ref="C8:G8"/>
    <mergeCell ref="J8:N8"/>
    <mergeCell ref="C9:G9"/>
    <mergeCell ref="J65:L65"/>
    <mergeCell ref="I14:J14"/>
    <mergeCell ref="B55:E55"/>
    <mergeCell ref="I30:N30"/>
    <mergeCell ref="B28:G28"/>
    <mergeCell ref="B50:G50"/>
    <mergeCell ref="I43:N43"/>
    <mergeCell ref="C29:D29"/>
    <mergeCell ref="J31:K31"/>
    <mergeCell ref="I52:N52"/>
    <mergeCell ref="J64:M64"/>
    <mergeCell ref="C58:D58"/>
    <mergeCell ref="C59:D59"/>
    <mergeCell ref="C60:D60"/>
    <mergeCell ref="C61:D61"/>
    <mergeCell ref="C63:E63"/>
    <mergeCell ref="J63:K63"/>
    <mergeCell ref="C57:D57"/>
    <mergeCell ref="J59:K59"/>
    <mergeCell ref="J60:K60"/>
    <mergeCell ref="J61:K61"/>
    <mergeCell ref="J62:K62"/>
    <mergeCell ref="C62:F62"/>
  </mergeCells>
  <phoneticPr fontId="5" type="noConversion"/>
  <dataValidations disablePrompts="1" count="4">
    <dataValidation type="list" allowBlank="1" showInputMessage="1" showErrorMessage="1" sqref="C16 J18" xr:uid="{00000000-0002-0000-0200-000000000000}">
      <formula1>$B$72:$B$89</formula1>
    </dataValidation>
    <dataValidation type="list" allowBlank="1" showInputMessage="1" showErrorMessage="1" sqref="C18 J20" xr:uid="{00000000-0002-0000-0200-000001000000}">
      <formula1>$B$94:$B$97</formula1>
    </dataValidation>
    <dataValidation type="list" allowBlank="1" showInputMessage="1" showErrorMessage="1" sqref="C19 J21" xr:uid="{00000000-0002-0000-0200-000002000000}">
      <formula1>$B$90:$B$93</formula1>
    </dataValidation>
    <dataValidation type="list" allowBlank="1" showInputMessage="1" showErrorMessage="1" sqref="C20 J22" xr:uid="{00000000-0002-0000-0200-000003000000}">
      <formula1>$D$72:$D$89</formula1>
    </dataValidation>
  </dataValidations>
  <printOptions horizontalCentered="1" verticalCentered="1"/>
  <pageMargins left="0" right="0" top="0.39370078740157483" bottom="0.59055118110236227" header="0" footer="0"/>
  <pageSetup scale="87" fitToWidth="7" orientation="portrait" horizontalDpi="300" verticalDpi="300" r:id="rId1"/>
  <headerFooter alignWithMargins="0">
    <oddFooter>&amp;L&amp;"Arial Narrow,Cursiva"&amp;8F-PY-103.73 Costos de Establecimiento&amp;R&amp;"Arial Narrow,Cursiva"&amp;8Página &amp;P de 1</oddFooter>
  </headerFooter>
  <colBreaks count="4" manualBreakCount="4">
    <brk id="7" min="2" max="57" man="1"/>
    <brk id="14" min="2" max="57" man="1"/>
    <brk id="15" min="2" max="57" man="1"/>
    <brk id="16" min="2" max="57" man="1"/>
  </col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3">
    <tabColor rgb="FF0070C0"/>
    <pageSetUpPr fitToPage="1"/>
  </sheetPr>
  <dimension ref="A1:AJ176"/>
  <sheetViews>
    <sheetView showGridLines="0" topLeftCell="A28" zoomScale="85" zoomScaleNormal="85" workbookViewId="0">
      <selection activeCell="B37" sqref="A37:XFD40"/>
    </sheetView>
  </sheetViews>
  <sheetFormatPr baseColWidth="10" defaultColWidth="11.42578125" defaultRowHeight="12.75" x14ac:dyDescent="0.2"/>
  <cols>
    <col min="1" max="1" width="2.5703125" style="903" customWidth="1"/>
    <col min="2" max="2" width="29.7109375" style="782" customWidth="1"/>
    <col min="3" max="3" width="29" style="782" customWidth="1"/>
    <col min="4" max="4" width="38.7109375" style="782" customWidth="1"/>
    <col min="5" max="5" width="11.42578125" style="782"/>
    <col min="6" max="17" width="12.7109375" style="782" customWidth="1"/>
    <col min="18" max="19" width="11.42578125" style="782"/>
    <col min="20" max="34" width="11.42578125" style="903"/>
    <col min="35" max="16384" width="11.42578125" style="782"/>
  </cols>
  <sheetData>
    <row r="1" spans="1:36" s="903" customFormat="1" ht="13.5" thickBot="1" x14ac:dyDescent="0.25"/>
    <row r="2" spans="1:36" ht="32.25" customHeight="1" x14ac:dyDescent="0.2">
      <c r="B2" s="904"/>
      <c r="C2" s="2699" t="s">
        <v>1269</v>
      </c>
      <c r="D2" s="2700"/>
      <c r="E2" s="2700"/>
      <c r="F2" s="2700"/>
      <c r="G2" s="2700"/>
      <c r="H2" s="2700"/>
      <c r="I2" s="2700"/>
      <c r="J2" s="2700"/>
      <c r="K2" s="2700"/>
      <c r="L2" s="2700"/>
      <c r="M2" s="2700"/>
      <c r="N2" s="2700"/>
      <c r="O2" s="2700"/>
      <c r="P2" s="2700"/>
      <c r="Q2" s="2701"/>
      <c r="R2" s="2708">
        <f>'POA-5'!N2</f>
        <v>0</v>
      </c>
      <c r="S2" s="2709"/>
      <c r="AI2" s="903"/>
      <c r="AJ2" s="903"/>
    </row>
    <row r="3" spans="1:36" ht="32.25" customHeight="1" x14ac:dyDescent="0.2">
      <c r="B3" s="798"/>
      <c r="C3" s="2702"/>
      <c r="D3" s="2703"/>
      <c r="E3" s="2703"/>
      <c r="F3" s="2703"/>
      <c r="G3" s="2703"/>
      <c r="H3" s="2703"/>
      <c r="I3" s="2703"/>
      <c r="J3" s="2703"/>
      <c r="K3" s="2703"/>
      <c r="L3" s="2703"/>
      <c r="M3" s="2703"/>
      <c r="N3" s="2703"/>
      <c r="O3" s="2703"/>
      <c r="P3" s="2703"/>
      <c r="Q3" s="2704"/>
      <c r="R3" s="2710"/>
      <c r="S3" s="2711"/>
      <c r="AI3" s="903"/>
      <c r="AJ3" s="903"/>
    </row>
    <row r="4" spans="1:36" ht="17.25" customHeight="1" x14ac:dyDescent="0.2">
      <c r="B4" s="2680"/>
      <c r="C4" s="2702"/>
      <c r="D4" s="2703"/>
      <c r="E4" s="2703"/>
      <c r="F4" s="2703"/>
      <c r="G4" s="2703"/>
      <c r="H4" s="2703"/>
      <c r="I4" s="2703"/>
      <c r="J4" s="2703"/>
      <c r="K4" s="2703"/>
      <c r="L4" s="2703"/>
      <c r="M4" s="2703"/>
      <c r="N4" s="2703"/>
      <c r="O4" s="2703"/>
      <c r="P4" s="2703"/>
      <c r="Q4" s="2704"/>
      <c r="R4" s="2682" t="str">
        <f>'POA-5'!N6</f>
        <v>Código: F-E-GIP-53</v>
      </c>
      <c r="S4" s="2683"/>
      <c r="AI4" s="903"/>
      <c r="AJ4" s="903"/>
    </row>
    <row r="5" spans="1:36" ht="17.25" customHeight="1" x14ac:dyDescent="0.2">
      <c r="B5" s="2680"/>
      <c r="C5" s="2702"/>
      <c r="D5" s="2703"/>
      <c r="E5" s="2703"/>
      <c r="F5" s="2703"/>
      <c r="G5" s="2703"/>
      <c r="H5" s="2703"/>
      <c r="I5" s="2703"/>
      <c r="J5" s="2703"/>
      <c r="K5" s="2703"/>
      <c r="L5" s="2703"/>
      <c r="M5" s="2703"/>
      <c r="N5" s="2703"/>
      <c r="O5" s="2703"/>
      <c r="P5" s="2703"/>
      <c r="Q5" s="2704"/>
      <c r="R5" s="2682"/>
      <c r="S5" s="2683"/>
      <c r="AI5" s="903"/>
      <c r="AJ5" s="903"/>
    </row>
    <row r="6" spans="1:36" ht="12.75" customHeight="1" x14ac:dyDescent="0.2">
      <c r="B6" s="934"/>
      <c r="C6" s="935"/>
      <c r="D6" s="935"/>
      <c r="E6" s="935"/>
      <c r="F6" s="935"/>
      <c r="G6" s="935"/>
      <c r="H6" s="935"/>
      <c r="I6" s="935"/>
      <c r="J6" s="935"/>
      <c r="K6" s="935"/>
      <c r="L6" s="935"/>
      <c r="M6" s="935"/>
      <c r="N6" s="935"/>
      <c r="O6" s="935"/>
      <c r="P6" s="935"/>
      <c r="Q6" s="935"/>
      <c r="R6" s="936"/>
      <c r="S6" s="937"/>
    </row>
    <row r="7" spans="1:36" ht="17.25" customHeight="1" x14ac:dyDescent="0.2">
      <c r="B7" s="938" t="s">
        <v>250</v>
      </c>
      <c r="C7" s="2781">
        <f>+Proyecto!C6</f>
        <v>0</v>
      </c>
      <c r="D7" s="2781"/>
      <c r="E7" s="2781"/>
      <c r="F7" s="2781"/>
      <c r="G7" s="2781"/>
      <c r="H7" s="2781"/>
      <c r="I7" s="2781"/>
      <c r="J7" s="2781"/>
      <c r="K7" s="2781"/>
      <c r="L7" s="2781"/>
      <c r="M7" s="2781"/>
      <c r="N7" s="2781"/>
      <c r="O7" s="2781"/>
      <c r="P7" s="2781"/>
      <c r="Q7" s="2781"/>
      <c r="R7" s="2781"/>
      <c r="S7" s="2782"/>
    </row>
    <row r="8" spans="1:36" x14ac:dyDescent="0.2">
      <c r="B8" s="938"/>
      <c r="S8" s="786"/>
    </row>
    <row r="9" spans="1:36" ht="24.75" customHeight="1" x14ac:dyDescent="0.2">
      <c r="B9" s="938" t="s">
        <v>1133</v>
      </c>
      <c r="C9" s="2571">
        <f>+Proyecto!B16</f>
        <v>0</v>
      </c>
      <c r="D9" s="2571"/>
      <c r="E9" s="2571"/>
      <c r="F9" s="2571"/>
      <c r="G9" s="2571"/>
      <c r="H9" s="2571"/>
      <c r="I9" s="2571"/>
      <c r="J9" s="2571"/>
      <c r="K9" s="2571"/>
      <c r="L9" s="2571"/>
      <c r="M9" s="2571"/>
      <c r="N9" s="2571"/>
      <c r="O9" s="2571"/>
      <c r="P9" s="2571"/>
      <c r="Q9" s="2571"/>
      <c r="R9" s="2571"/>
      <c r="S9" s="2572"/>
    </row>
    <row r="10" spans="1:36" x14ac:dyDescent="0.2">
      <c r="B10" s="938"/>
      <c r="C10" s="2783"/>
      <c r="D10" s="2783"/>
      <c r="E10" s="2783"/>
      <c r="F10" s="2783"/>
      <c r="G10" s="2783"/>
      <c r="H10" s="2783"/>
      <c r="I10" s="2783"/>
      <c r="J10" s="2783"/>
      <c r="K10" s="2783"/>
      <c r="L10" s="2783"/>
      <c r="M10" s="2783"/>
      <c r="N10" s="2783"/>
      <c r="O10" s="2783"/>
      <c r="P10" s="2783"/>
      <c r="Q10" s="2783"/>
      <c r="R10" s="2783"/>
      <c r="S10" s="2784"/>
    </row>
    <row r="11" spans="1:36" s="833" customFormat="1" ht="17.25" customHeight="1" x14ac:dyDescent="0.2">
      <c r="A11" s="917"/>
      <c r="B11" s="939" t="s">
        <v>364</v>
      </c>
      <c r="C11" s="940">
        <f>'EJEC-1III'!I11</f>
        <v>0</v>
      </c>
      <c r="D11" s="941"/>
      <c r="E11" s="2785" t="s">
        <v>1155</v>
      </c>
      <c r="F11" s="2786"/>
      <c r="G11" s="2779">
        <f>'EJEC-1III'!P11</f>
        <v>0</v>
      </c>
      <c r="H11" s="2780"/>
      <c r="J11" s="942"/>
      <c r="K11" s="942"/>
      <c r="M11" s="941"/>
      <c r="N11" s="943"/>
      <c r="O11" s="942"/>
      <c r="S11" s="944"/>
      <c r="T11" s="917"/>
      <c r="U11" s="917"/>
      <c r="V11" s="917"/>
      <c r="W11" s="917"/>
      <c r="X11" s="917"/>
      <c r="Y11" s="917"/>
      <c r="Z11" s="917"/>
      <c r="AA11" s="917"/>
      <c r="AB11" s="917"/>
      <c r="AC11" s="917"/>
      <c r="AD11" s="917"/>
      <c r="AE11" s="917"/>
      <c r="AF11" s="917"/>
      <c r="AG11" s="917"/>
      <c r="AH11" s="917"/>
    </row>
    <row r="12" spans="1:36" x14ac:dyDescent="0.2">
      <c r="B12" s="798"/>
      <c r="J12" s="791"/>
      <c r="K12" s="791"/>
      <c r="S12" s="786"/>
    </row>
    <row r="13" spans="1:36" ht="12.75" customHeight="1" x14ac:dyDescent="0.2">
      <c r="B13" s="911" t="s">
        <v>1266</v>
      </c>
      <c r="C13" s="945">
        <f>'EJEC-1I'!C15</f>
        <v>0</v>
      </c>
      <c r="D13" s="946"/>
      <c r="E13" s="2697" t="s">
        <v>1267</v>
      </c>
      <c r="F13" s="2697"/>
      <c r="G13" s="2787">
        <f>'EJEC-1I'!I15</f>
        <v>0</v>
      </c>
      <c r="H13" s="2787"/>
      <c r="J13" s="791"/>
      <c r="K13" s="946"/>
      <c r="S13" s="786"/>
    </row>
    <row r="14" spans="1:36" x14ac:dyDescent="0.2">
      <c r="B14" s="798"/>
      <c r="S14" s="786"/>
    </row>
    <row r="15" spans="1:36" ht="21.75" customHeight="1" thickBot="1" x14ac:dyDescent="0.4">
      <c r="B15" s="2788" t="s">
        <v>358</v>
      </c>
      <c r="C15" s="2789"/>
      <c r="D15" s="2789"/>
      <c r="E15" s="2789"/>
      <c r="F15" s="2789"/>
      <c r="G15" s="2789"/>
      <c r="H15" s="2789"/>
      <c r="I15" s="2789"/>
      <c r="J15" s="2789"/>
      <c r="K15" s="2789"/>
      <c r="L15" s="2789"/>
      <c r="M15" s="2789"/>
      <c r="N15" s="2789"/>
      <c r="O15" s="2789"/>
      <c r="P15" s="2789"/>
      <c r="Q15" s="2789"/>
      <c r="R15" s="2789"/>
      <c r="S15" s="2790"/>
    </row>
    <row r="16" spans="1:36" s="833" customFormat="1" ht="19.5" customHeight="1" x14ac:dyDescent="0.2">
      <c r="A16" s="917"/>
      <c r="B16" s="2798" t="s">
        <v>252</v>
      </c>
      <c r="C16" s="2731" t="s">
        <v>351</v>
      </c>
      <c r="D16" s="2801" t="s">
        <v>352</v>
      </c>
      <c r="E16" s="2731" t="s">
        <v>348</v>
      </c>
      <c r="F16" s="2737" t="s">
        <v>356</v>
      </c>
      <c r="G16" s="2737"/>
      <c r="H16" s="2737"/>
      <c r="I16" s="2737"/>
      <c r="J16" s="2737"/>
      <c r="K16" s="2737"/>
      <c r="L16" s="2737"/>
      <c r="M16" s="2737"/>
      <c r="N16" s="2737"/>
      <c r="O16" s="2737"/>
      <c r="P16" s="2737"/>
      <c r="Q16" s="2737"/>
      <c r="R16" s="2737"/>
      <c r="S16" s="2738"/>
      <c r="T16" s="917"/>
      <c r="U16" s="917"/>
      <c r="V16" s="917"/>
      <c r="W16" s="917"/>
      <c r="X16" s="917"/>
      <c r="Y16" s="917"/>
      <c r="Z16" s="917"/>
      <c r="AA16" s="917"/>
      <c r="AB16" s="917"/>
      <c r="AC16" s="917"/>
      <c r="AD16" s="917"/>
      <c r="AE16" s="917"/>
      <c r="AF16" s="917"/>
      <c r="AG16" s="917"/>
      <c r="AH16" s="917"/>
    </row>
    <row r="17" spans="2:19" ht="26.25" customHeight="1" thickBot="1" x14ac:dyDescent="0.25">
      <c r="B17" s="2799"/>
      <c r="C17" s="2800"/>
      <c r="D17" s="2802"/>
      <c r="E17" s="2800"/>
      <c r="F17" s="947" t="e">
        <f>'EJEC-1I'!F48</f>
        <v>#VALUE!</v>
      </c>
      <c r="G17" s="947" t="e">
        <f>'EJEC-1I'!G48</f>
        <v>#VALUE!</v>
      </c>
      <c r="H17" s="947" t="e">
        <f>'EJEC-1I'!H48</f>
        <v>#VALUE!</v>
      </c>
      <c r="I17" s="947" t="e">
        <f>'EJEC-1I'!I48</f>
        <v>#VALUE!</v>
      </c>
      <c r="J17" s="947" t="e">
        <f>'EJEC-1I'!J48</f>
        <v>#VALUE!</v>
      </c>
      <c r="K17" s="947" t="e">
        <f>'EJEC-1I'!K48</f>
        <v>#VALUE!</v>
      </c>
      <c r="L17" s="947" t="e">
        <f>'EJEC-1I'!L48</f>
        <v>#VALUE!</v>
      </c>
      <c r="M17" s="947" t="e">
        <f>'EJEC-1I'!M48</f>
        <v>#VALUE!</v>
      </c>
      <c r="N17" s="947" t="e">
        <f>'EJEC-1I'!N48</f>
        <v>#VALUE!</v>
      </c>
      <c r="O17" s="947" t="e">
        <f>'EJEC-1I'!O48</f>
        <v>#VALUE!</v>
      </c>
      <c r="P17" s="947" t="e">
        <f>'EJEC-1I'!P48</f>
        <v>#VALUE!</v>
      </c>
      <c r="Q17" s="947" t="e">
        <f>'EJEC-1I'!Q48</f>
        <v>#VALUE!</v>
      </c>
      <c r="R17" s="948" t="s">
        <v>64</v>
      </c>
      <c r="S17" s="949" t="s">
        <v>357</v>
      </c>
    </row>
    <row r="18" spans="2:19" ht="25.5" x14ac:dyDescent="0.2">
      <c r="B18" s="2794" t="str">
        <f>Proyecto!C50</f>
        <v>Plantación de Material Vegetal en sistema tradicional</v>
      </c>
      <c r="C18" s="950">
        <f>'POA-1'!I31</f>
        <v>0</v>
      </c>
      <c r="D18" s="951" t="str">
        <f>'POA-2'!L17</f>
        <v>Cumplimiento del Plan de Adquisiciones (contratación del presupuesto en $).</v>
      </c>
      <c r="E18" s="952" t="e">
        <f>'POA-2'!M17</f>
        <v>#DIV/0!</v>
      </c>
      <c r="F18" s="953"/>
      <c r="G18" s="953"/>
      <c r="H18" s="953" t="e">
        <f>+$E$18*Seguimiento!$L$34</f>
        <v>#DIV/0!</v>
      </c>
      <c r="I18" s="953"/>
      <c r="J18" s="953"/>
      <c r="K18" s="953" t="e">
        <f>+$E$18*Seguimiento!$AE$34-H18</f>
        <v>#DIV/0!</v>
      </c>
      <c r="L18" s="953"/>
      <c r="M18" s="953"/>
      <c r="N18" s="953" t="e">
        <f>+$E$18*Seguimiento!$AX$34-H18-K18</f>
        <v>#DIV/0!</v>
      </c>
      <c r="O18" s="953"/>
      <c r="P18" s="953"/>
      <c r="Q18" s="953"/>
      <c r="R18" s="954" t="e">
        <f>SUM(F18:Q18)</f>
        <v>#DIV/0!</v>
      </c>
      <c r="S18" s="955" t="e">
        <f>+R18/E18</f>
        <v>#DIV/0!</v>
      </c>
    </row>
    <row r="19" spans="2:19" ht="38.25" x14ac:dyDescent="0.2">
      <c r="B19" s="2745"/>
      <c r="C19" s="956">
        <f>'POA-1'!I32</f>
        <v>0</v>
      </c>
      <c r="D19" s="957" t="str">
        <f>'POA-2'!L18</f>
        <v>Hectáreas establecidas de sistemas forestales para la recuperación, conservación y protección de Recursos Naturales Renovables .</v>
      </c>
      <c r="E19" s="958">
        <f>'POA-2'!M18</f>
        <v>0</v>
      </c>
      <c r="F19" s="959"/>
      <c r="G19" s="959"/>
      <c r="H19" s="959">
        <f>+'EJEC-1I'!$H$49</f>
        <v>0</v>
      </c>
      <c r="I19" s="959"/>
      <c r="J19" s="959"/>
      <c r="K19" s="959">
        <f>+'EJEC-1II'!$K$49</f>
        <v>0</v>
      </c>
      <c r="L19" s="959"/>
      <c r="M19" s="959"/>
      <c r="N19" s="959">
        <f>+'EJEC-1III'!$N$49</f>
        <v>0</v>
      </c>
      <c r="O19" s="959"/>
      <c r="P19" s="959"/>
      <c r="Q19" s="959"/>
      <c r="R19" s="960">
        <f t="shared" ref="R19:R40" si="0">SUM(F19:Q19)</f>
        <v>0</v>
      </c>
      <c r="S19" s="955" t="e">
        <f t="shared" ref="S19:S40" si="1">+R19/E19</f>
        <v>#DIV/0!</v>
      </c>
    </row>
    <row r="20" spans="2:19" ht="38.25" x14ac:dyDescent="0.2">
      <c r="B20" s="2745"/>
      <c r="C20" s="956">
        <f>'POA-1'!I33</f>
        <v>0</v>
      </c>
      <c r="D20" s="957" t="str">
        <f>'POA-2'!L19</f>
        <v>Hectáreas aisladas de sistemas forestales para la recuperación, conservación y protección de Recursos Naturales Renovables.</v>
      </c>
      <c r="E20" s="958">
        <f>'POA-2'!M19</f>
        <v>0</v>
      </c>
      <c r="F20" s="959"/>
      <c r="G20" s="959"/>
      <c r="H20" s="959">
        <f>+'EJEC-2II'!H20</f>
        <v>0</v>
      </c>
      <c r="I20" s="959"/>
      <c r="J20" s="959"/>
      <c r="K20" s="959">
        <f>+'EJEC-2II'!K20</f>
        <v>0</v>
      </c>
      <c r="L20" s="959"/>
      <c r="M20" s="959"/>
      <c r="N20" s="959">
        <f>+Seguimiento!$AV$182</f>
        <v>0</v>
      </c>
      <c r="O20" s="959"/>
      <c r="P20" s="959"/>
      <c r="Q20" s="959"/>
      <c r="R20" s="960">
        <f t="shared" si="0"/>
        <v>0</v>
      </c>
      <c r="S20" s="955" t="e">
        <f t="shared" si="1"/>
        <v>#DIV/0!</v>
      </c>
    </row>
    <row r="21" spans="2:19" ht="39" thickBot="1" x14ac:dyDescent="0.25">
      <c r="B21" s="2745"/>
      <c r="C21" s="961">
        <f>'POA-1'!I34</f>
        <v>0</v>
      </c>
      <c r="D21" s="962" t="str">
        <f>'POA-2'!L20</f>
        <v>Talleres de divulgación y capacitación de proyectos de recuperación, conservación y protección de Recursos Naturales Renovables.</v>
      </c>
      <c r="E21" s="963">
        <f>'POA-2'!M20</f>
        <v>0</v>
      </c>
      <c r="F21" s="964"/>
      <c r="G21" s="964"/>
      <c r="H21" s="965" t="e">
        <f>+$E$21*Seguimiento!$K$231</f>
        <v>#DIV/0!</v>
      </c>
      <c r="I21" s="964"/>
      <c r="J21" s="964"/>
      <c r="K21" s="965">
        <f>+$E$21*Seguimiento!$AD$231</f>
        <v>0</v>
      </c>
      <c r="L21" s="964"/>
      <c r="M21" s="964"/>
      <c r="N21" s="965">
        <f>+$E$21*Seguimiento!$AW$231</f>
        <v>0</v>
      </c>
      <c r="O21" s="964"/>
      <c r="P21" s="964"/>
      <c r="Q21" s="964"/>
      <c r="R21" s="966" t="e">
        <f t="shared" si="0"/>
        <v>#DIV/0!</v>
      </c>
      <c r="S21" s="967" t="e">
        <f t="shared" si="1"/>
        <v>#DIV/0!</v>
      </c>
    </row>
    <row r="22" spans="2:19" ht="25.5" x14ac:dyDescent="0.2">
      <c r="B22" s="2795" t="str">
        <f>Proyecto!C51</f>
        <v>Plantación de Material Vegetal al azar o por núcleos</v>
      </c>
      <c r="C22" s="968">
        <f>'POA-1'!I35</f>
        <v>0</v>
      </c>
      <c r="D22" s="969" t="str">
        <f>'POA-2'!L22</f>
        <v>Cumplimiento del Plan de Adquisiciones (contratación del presupuesto en $).</v>
      </c>
      <c r="E22" s="970" t="e">
        <f>'POA-2'!M22</f>
        <v>#DIV/0!</v>
      </c>
      <c r="F22" s="971"/>
      <c r="G22" s="971"/>
      <c r="H22" s="953" t="e">
        <f>+$E$22*Seguimiento!$L$34</f>
        <v>#DIV/0!</v>
      </c>
      <c r="I22" s="971"/>
      <c r="J22" s="971"/>
      <c r="K22" s="953" t="e">
        <f>+$E$22*Seguimiento!$AE$34-H22</f>
        <v>#DIV/0!</v>
      </c>
      <c r="L22" s="971"/>
      <c r="M22" s="971"/>
      <c r="N22" s="953" t="e">
        <f>+$E$22*Seguimiento!$AX$34-H22-K22</f>
        <v>#DIV/0!</v>
      </c>
      <c r="O22" s="971"/>
      <c r="P22" s="971"/>
      <c r="Q22" s="971"/>
      <c r="R22" s="972" t="e">
        <f t="shared" si="0"/>
        <v>#DIV/0!</v>
      </c>
      <c r="S22" s="955" t="e">
        <f t="shared" si="1"/>
        <v>#DIV/0!</v>
      </c>
    </row>
    <row r="23" spans="2:19" ht="38.25" x14ac:dyDescent="0.2">
      <c r="B23" s="2796"/>
      <c r="C23" s="956">
        <f>'POA-1'!I36</f>
        <v>0</v>
      </c>
      <c r="D23" s="957" t="str">
        <f>'POA-2'!L23</f>
        <v>Hectáreas establecidas de sistemas forestales para la recuperación, conservación y protección de Recursos Naturales Renovables .</v>
      </c>
      <c r="E23" s="958">
        <f>'POA-2'!M23</f>
        <v>0</v>
      </c>
      <c r="F23" s="959"/>
      <c r="G23" s="959"/>
      <c r="H23" s="959">
        <f>+'EJEC-1I'!$H$53</f>
        <v>0</v>
      </c>
      <c r="I23" s="959"/>
      <c r="J23" s="959"/>
      <c r="K23" s="959">
        <f>+'EJEC-1II'!$K$53</f>
        <v>0</v>
      </c>
      <c r="L23" s="959"/>
      <c r="M23" s="959"/>
      <c r="N23" s="959">
        <f>+'EJEC-1III'!$N$53</f>
        <v>0</v>
      </c>
      <c r="O23" s="959"/>
      <c r="P23" s="959"/>
      <c r="Q23" s="959"/>
      <c r="R23" s="960">
        <f t="shared" si="0"/>
        <v>0</v>
      </c>
      <c r="S23" s="955" t="e">
        <f t="shared" si="1"/>
        <v>#DIV/0!</v>
      </c>
    </row>
    <row r="24" spans="2:19" ht="38.25" x14ac:dyDescent="0.2">
      <c r="B24" s="2796"/>
      <c r="C24" s="956">
        <f>'POA-1'!I37</f>
        <v>0</v>
      </c>
      <c r="D24" s="957" t="str">
        <f>'POA-2'!L24</f>
        <v>Hectáreas aisladas de sistemas forestales para la recuperación, conservación y protección de Recursos Naturales Renovables.</v>
      </c>
      <c r="E24" s="958">
        <f>'POA-2'!M24</f>
        <v>0</v>
      </c>
      <c r="F24" s="959"/>
      <c r="G24" s="959"/>
      <c r="H24" s="959">
        <f>+'EJEC-2II'!H24</f>
        <v>0</v>
      </c>
      <c r="I24" s="959"/>
      <c r="J24" s="959"/>
      <c r="K24" s="959">
        <f>+'EJEC-2II'!K24</f>
        <v>0</v>
      </c>
      <c r="L24" s="959"/>
      <c r="M24" s="959"/>
      <c r="N24" s="959">
        <f>+Seguimiento!$AV$192</f>
        <v>0</v>
      </c>
      <c r="O24" s="959"/>
      <c r="P24" s="959"/>
      <c r="Q24" s="959"/>
      <c r="R24" s="960">
        <f t="shared" si="0"/>
        <v>0</v>
      </c>
      <c r="S24" s="955" t="e">
        <f t="shared" si="1"/>
        <v>#DIV/0!</v>
      </c>
    </row>
    <row r="25" spans="2:19" ht="39" thickBot="1" x14ac:dyDescent="0.25">
      <c r="B25" s="2797"/>
      <c r="C25" s="973">
        <f>'POA-1'!I38</f>
        <v>0</v>
      </c>
      <c r="D25" s="974" t="str">
        <f>'POA-2'!L25</f>
        <v>Talleres de divulgación y capacitación de proyectos de recuperación, conservación y protección de Recursos Naturales Renovables.</v>
      </c>
      <c r="E25" s="975">
        <f>'POA-2'!M25</f>
        <v>0</v>
      </c>
      <c r="F25" s="965"/>
      <c r="G25" s="965"/>
      <c r="H25" s="965" t="e">
        <f>+$E$25*Seguimiento!$K$231</f>
        <v>#DIV/0!</v>
      </c>
      <c r="I25" s="965"/>
      <c r="J25" s="965"/>
      <c r="K25" s="965">
        <f>+$E$25*Seguimiento!$AD$231</f>
        <v>0</v>
      </c>
      <c r="L25" s="965"/>
      <c r="M25" s="965"/>
      <c r="N25" s="965">
        <f>+$E$25*Seguimiento!$AW$231</f>
        <v>0</v>
      </c>
      <c r="O25" s="965"/>
      <c r="P25" s="965"/>
      <c r="Q25" s="965"/>
      <c r="R25" s="976" t="e">
        <f t="shared" si="0"/>
        <v>#DIV/0!</v>
      </c>
      <c r="S25" s="967" t="e">
        <f t="shared" si="1"/>
        <v>#DIV/0!</v>
      </c>
    </row>
    <row r="26" spans="2:19" ht="25.5" x14ac:dyDescent="0.2">
      <c r="B26" s="2794">
        <f>Proyecto!C52</f>
        <v>0</v>
      </c>
      <c r="C26" s="950">
        <f>'POA-1'!I39</f>
        <v>0</v>
      </c>
      <c r="D26" s="951" t="str">
        <f>'POA-2'!L27</f>
        <v>Cumplimiento del Plan de Adquisiciones (contratación del presupuesto en $).</v>
      </c>
      <c r="E26" s="952" t="e">
        <f>'POA-2'!M27</f>
        <v>#REF!</v>
      </c>
      <c r="F26" s="953"/>
      <c r="G26" s="953"/>
      <c r="H26" s="953" t="e">
        <f>+$E$26*Seguimiento!$L$34</f>
        <v>#REF!</v>
      </c>
      <c r="I26" s="953"/>
      <c r="J26" s="953"/>
      <c r="K26" s="953" t="e">
        <f>+$E$26*Seguimiento!$AE$34-H26</f>
        <v>#REF!</v>
      </c>
      <c r="L26" s="953"/>
      <c r="M26" s="953"/>
      <c r="N26" s="953" t="e">
        <f>+$E$26*Seguimiento!$AX$34-H26-K26</f>
        <v>#REF!</v>
      </c>
      <c r="O26" s="953"/>
      <c r="P26" s="953"/>
      <c r="Q26" s="953"/>
      <c r="R26" s="954" t="e">
        <f t="shared" si="0"/>
        <v>#REF!</v>
      </c>
      <c r="S26" s="955" t="e">
        <f t="shared" si="1"/>
        <v>#REF!</v>
      </c>
    </row>
    <row r="27" spans="2:19" ht="38.25" x14ac:dyDescent="0.2">
      <c r="B27" s="2745"/>
      <c r="C27" s="956">
        <f>'POA-1'!I40</f>
        <v>0</v>
      </c>
      <c r="D27" s="957" t="str">
        <f>'POA-2'!L28</f>
        <v>Hectáreas establecidas de sistemas forestales para la recuperación, conservación y protección de Recursos Naturales Renovables .</v>
      </c>
      <c r="E27" s="958" t="e">
        <f>'POA-2'!M28</f>
        <v>#REF!</v>
      </c>
      <c r="F27" s="959"/>
      <c r="G27" s="959"/>
      <c r="H27" s="959">
        <f>+'EJEC-1I'!$H$57</f>
        <v>0</v>
      </c>
      <c r="I27" s="959"/>
      <c r="J27" s="959"/>
      <c r="K27" s="959">
        <f>+'EJEC-1II'!$K$57</f>
        <v>0</v>
      </c>
      <c r="L27" s="959"/>
      <c r="M27" s="959"/>
      <c r="N27" s="959">
        <f>+'EJEC-1III'!$N$57</f>
        <v>0</v>
      </c>
      <c r="O27" s="959"/>
      <c r="P27" s="959"/>
      <c r="Q27" s="959"/>
      <c r="R27" s="960">
        <f t="shared" si="0"/>
        <v>0</v>
      </c>
      <c r="S27" s="955" t="e">
        <f t="shared" si="1"/>
        <v>#REF!</v>
      </c>
    </row>
    <row r="28" spans="2:19" ht="38.25" x14ac:dyDescent="0.2">
      <c r="B28" s="2745"/>
      <c r="C28" s="956">
        <f>'POA-1'!I41</f>
        <v>0</v>
      </c>
      <c r="D28" s="957" t="str">
        <f>'POA-2'!L29</f>
        <v>Hectáreas aisladas de sistemas forestales para la recuperación, conservación y protección de Recursos Naturales Renovables.</v>
      </c>
      <c r="E28" s="958">
        <f>'POA-2'!M29</f>
        <v>0</v>
      </c>
      <c r="F28" s="959"/>
      <c r="G28" s="959"/>
      <c r="H28" s="959">
        <f>+'EJEC-2II'!H28</f>
        <v>0</v>
      </c>
      <c r="I28" s="959"/>
      <c r="J28" s="959"/>
      <c r="K28" s="959">
        <f>+'EJEC-2II'!K28</f>
        <v>0</v>
      </c>
      <c r="L28" s="959"/>
      <c r="M28" s="959"/>
      <c r="N28" s="959">
        <f>+Seguimiento!$AV$202</f>
        <v>0</v>
      </c>
      <c r="O28" s="959"/>
      <c r="P28" s="959"/>
      <c r="Q28" s="959"/>
      <c r="R28" s="960">
        <f t="shared" si="0"/>
        <v>0</v>
      </c>
      <c r="S28" s="955" t="e">
        <f t="shared" si="1"/>
        <v>#DIV/0!</v>
      </c>
    </row>
    <row r="29" spans="2:19" ht="39" thickBot="1" x14ac:dyDescent="0.25">
      <c r="B29" s="2745"/>
      <c r="C29" s="961">
        <f>'POA-1'!I42</f>
        <v>0</v>
      </c>
      <c r="D29" s="962" t="str">
        <f>'POA-2'!L30</f>
        <v>Talleres de divulgación y capacitación de proyectos de recuperación, conservación y protección de Recursos Naturales Renovables.</v>
      </c>
      <c r="E29" s="963">
        <f>'POA-2'!M30</f>
        <v>0</v>
      </c>
      <c r="F29" s="964"/>
      <c r="G29" s="964"/>
      <c r="H29" s="965" t="e">
        <f>+$E$29*Seguimiento!$K$231</f>
        <v>#DIV/0!</v>
      </c>
      <c r="I29" s="964"/>
      <c r="J29" s="964"/>
      <c r="K29" s="965">
        <f>+$E$29*Seguimiento!$AD$231</f>
        <v>0</v>
      </c>
      <c r="L29" s="964"/>
      <c r="M29" s="964"/>
      <c r="N29" s="965">
        <f>+$E$29*Seguimiento!$AW$231</f>
        <v>0</v>
      </c>
      <c r="O29" s="964"/>
      <c r="P29" s="964"/>
      <c r="Q29" s="964"/>
      <c r="R29" s="966" t="e">
        <f t="shared" si="0"/>
        <v>#DIV/0!</v>
      </c>
      <c r="S29" s="967" t="e">
        <f t="shared" si="1"/>
        <v>#DIV/0!</v>
      </c>
    </row>
    <row r="30" spans="2:19" ht="25.5" x14ac:dyDescent="0.2">
      <c r="B30" s="2795" t="str">
        <f>Proyecto!C53</f>
        <v>Cobertura arbórea mediante Sistemas Agroforestales / Silvopastoriles (SAF/SSP)</v>
      </c>
      <c r="C30" s="968">
        <f>'POA-1'!I43</f>
        <v>0</v>
      </c>
      <c r="D30" s="969" t="str">
        <f>'POA-2'!L32</f>
        <v>Cumplimiento del Plan de Adquisiciones (contratación del presupuesto en $).</v>
      </c>
      <c r="E30" s="970" t="e">
        <f>'POA-2'!M32</f>
        <v>#REF!</v>
      </c>
      <c r="F30" s="971"/>
      <c r="G30" s="971"/>
      <c r="H30" s="953" t="e">
        <f>+$E$30*Seguimiento!$L$34</f>
        <v>#REF!</v>
      </c>
      <c r="I30" s="971"/>
      <c r="J30" s="971"/>
      <c r="K30" s="953" t="e">
        <f>+$E$30*Seguimiento!$AE$34-H30</f>
        <v>#REF!</v>
      </c>
      <c r="L30" s="971"/>
      <c r="M30" s="971"/>
      <c r="N30" s="953" t="e">
        <f>+$E$30*Seguimiento!$AX$34-H30-K30</f>
        <v>#REF!</v>
      </c>
      <c r="O30" s="971"/>
      <c r="P30" s="971"/>
      <c r="Q30" s="971"/>
      <c r="R30" s="972" t="e">
        <f t="shared" si="0"/>
        <v>#REF!</v>
      </c>
      <c r="S30" s="955" t="e">
        <f t="shared" si="1"/>
        <v>#REF!</v>
      </c>
    </row>
    <row r="31" spans="2:19" ht="38.25" x14ac:dyDescent="0.2">
      <c r="B31" s="2745"/>
      <c r="C31" s="956">
        <f>'POA-1'!I44</f>
        <v>0</v>
      </c>
      <c r="D31" s="957" t="str">
        <f>'POA-2'!L33</f>
        <v>Hectáreas establecidas de sistemas forestales para la recuperación, conservación y protección de Recursos Naturales Renovables .</v>
      </c>
      <c r="E31" s="958" t="e">
        <f>'POA-2'!M33</f>
        <v>#REF!</v>
      </c>
      <c r="F31" s="959"/>
      <c r="G31" s="959"/>
      <c r="H31" s="959">
        <f>+'EJEC-1I'!$H$61</f>
        <v>0</v>
      </c>
      <c r="I31" s="959"/>
      <c r="J31" s="959"/>
      <c r="K31" s="959">
        <f>+'EJEC-1II'!$K$61</f>
        <v>0</v>
      </c>
      <c r="L31" s="959"/>
      <c r="M31" s="959"/>
      <c r="N31" s="959">
        <f>+'EJEC-1III'!$N$61</f>
        <v>0</v>
      </c>
      <c r="O31" s="959"/>
      <c r="P31" s="959"/>
      <c r="Q31" s="959"/>
      <c r="R31" s="960">
        <f t="shared" si="0"/>
        <v>0</v>
      </c>
      <c r="S31" s="955" t="e">
        <f t="shared" si="1"/>
        <v>#REF!</v>
      </c>
    </row>
    <row r="32" spans="2:19" ht="38.25" x14ac:dyDescent="0.2">
      <c r="B32" s="2745"/>
      <c r="C32" s="956">
        <f>'POA-1'!I45</f>
        <v>0</v>
      </c>
      <c r="D32" s="957" t="str">
        <f>'POA-2'!L34</f>
        <v>Hectáreas aisladas de sistemas forestales para la recuperación, conservación y protección de Recursos Naturales Renovables.</v>
      </c>
      <c r="E32" s="958">
        <f>'POA-2'!M34</f>
        <v>0</v>
      </c>
      <c r="F32" s="959"/>
      <c r="G32" s="959"/>
      <c r="H32" s="959">
        <f>+'EJEC-2II'!H32</f>
        <v>0</v>
      </c>
      <c r="I32" s="959"/>
      <c r="J32" s="959"/>
      <c r="K32" s="959">
        <f>+'EJEC-2II'!K32</f>
        <v>0</v>
      </c>
      <c r="L32" s="959"/>
      <c r="M32" s="959"/>
      <c r="N32" s="959">
        <f>+Seguimiento!$AV$212</f>
        <v>0</v>
      </c>
      <c r="O32" s="959"/>
      <c r="P32" s="959"/>
      <c r="Q32" s="959"/>
      <c r="R32" s="960">
        <f t="shared" si="0"/>
        <v>0</v>
      </c>
      <c r="S32" s="955" t="e">
        <f t="shared" si="1"/>
        <v>#DIV/0!</v>
      </c>
    </row>
    <row r="33" spans="2:19" ht="39" thickBot="1" x14ac:dyDescent="0.25">
      <c r="B33" s="2773"/>
      <c r="C33" s="973">
        <f>'POA-1'!I46</f>
        <v>0</v>
      </c>
      <c r="D33" s="974" t="str">
        <f>'POA-2'!L35</f>
        <v>Talleres de divulgación y capacitación de proyectos de recuperación, conservación y protección de Recursos Naturales Renovables.</v>
      </c>
      <c r="E33" s="975">
        <f>'POA-2'!M35</f>
        <v>0</v>
      </c>
      <c r="F33" s="965"/>
      <c r="G33" s="965"/>
      <c r="H33" s="965" t="e">
        <f>+$E$33*Seguimiento!$K$231</f>
        <v>#DIV/0!</v>
      </c>
      <c r="I33" s="965"/>
      <c r="J33" s="965"/>
      <c r="K33" s="965">
        <f>+$E$33*Seguimiento!$AD$231</f>
        <v>0</v>
      </c>
      <c r="L33" s="965"/>
      <c r="M33" s="965"/>
      <c r="N33" s="965">
        <f>+$E$33*Seguimiento!$AW$231</f>
        <v>0</v>
      </c>
      <c r="O33" s="965"/>
      <c r="P33" s="965"/>
      <c r="Q33" s="965"/>
      <c r="R33" s="976" t="e">
        <f t="shared" si="0"/>
        <v>#DIV/0!</v>
      </c>
      <c r="S33" s="967" t="e">
        <f t="shared" si="1"/>
        <v>#DIV/0!</v>
      </c>
    </row>
    <row r="34" spans="2:19" ht="25.5" x14ac:dyDescent="0.2">
      <c r="B34" s="2794" t="str">
        <f>Proyecto!C54</f>
        <v>Cercas o Barreras Vivas (CV - BV)</v>
      </c>
      <c r="C34" s="950">
        <f>'POA-1'!I47</f>
        <v>0</v>
      </c>
      <c r="D34" s="951" t="str">
        <f>'POA-2'!L37</f>
        <v>Cumplimiento del Plan de Adquisiciones (contratación del presupuesto en $).</v>
      </c>
      <c r="E34" s="952" t="e">
        <f>'POA-2'!M37</f>
        <v>#REF!</v>
      </c>
      <c r="F34" s="953"/>
      <c r="G34" s="953"/>
      <c r="H34" s="953" t="e">
        <f>+$E$34*Seguimiento!$L$34</f>
        <v>#REF!</v>
      </c>
      <c r="I34" s="953"/>
      <c r="J34" s="953"/>
      <c r="K34" s="953" t="e">
        <f>+$E$34*Seguimiento!$AE$34-H34</f>
        <v>#REF!</v>
      </c>
      <c r="L34" s="953"/>
      <c r="M34" s="953"/>
      <c r="N34" s="953" t="e">
        <f>+$E$34*Seguimiento!$AX$34-H34-K34</f>
        <v>#REF!</v>
      </c>
      <c r="O34" s="953"/>
      <c r="P34" s="953"/>
      <c r="Q34" s="953"/>
      <c r="R34" s="954" t="e">
        <f t="shared" si="0"/>
        <v>#REF!</v>
      </c>
      <c r="S34" s="955" t="e">
        <f t="shared" si="1"/>
        <v>#REF!</v>
      </c>
    </row>
    <row r="35" spans="2:19" ht="38.25" x14ac:dyDescent="0.2">
      <c r="B35" s="2745"/>
      <c r="C35" s="956">
        <f>'POA-1'!I48</f>
        <v>0</v>
      </c>
      <c r="D35" s="957" t="str">
        <f>'POA-2'!L38</f>
        <v>Hectáreas establecidas de sistemas forestales para la recuperación, conservación y protección de Recursos Naturales Renovables .</v>
      </c>
      <c r="E35" s="958" t="e">
        <f>'POA-2'!M38</f>
        <v>#REF!</v>
      </c>
      <c r="F35" s="959"/>
      <c r="G35" s="959"/>
      <c r="H35" s="959">
        <f>+'EJEC-1I'!$H$65</f>
        <v>0</v>
      </c>
      <c r="I35" s="959"/>
      <c r="J35" s="959"/>
      <c r="K35" s="959">
        <f>+'EJEC-1II'!$K$65</f>
        <v>0</v>
      </c>
      <c r="L35" s="959"/>
      <c r="M35" s="959"/>
      <c r="N35" s="959">
        <f>+'EJEC-1III'!$N$65</f>
        <v>0</v>
      </c>
      <c r="O35" s="959"/>
      <c r="P35" s="959"/>
      <c r="Q35" s="959"/>
      <c r="R35" s="960">
        <f t="shared" si="0"/>
        <v>0</v>
      </c>
      <c r="S35" s="955" t="e">
        <f t="shared" si="1"/>
        <v>#REF!</v>
      </c>
    </row>
    <row r="36" spans="2:19" ht="39" thickBot="1" x14ac:dyDescent="0.25">
      <c r="B36" s="2745"/>
      <c r="C36" s="961">
        <f>'POA-1'!I49</f>
        <v>0</v>
      </c>
      <c r="D36" s="962" t="str">
        <f>'POA-2'!L39</f>
        <v>Talleres de divulgación y capacitación de proyectos de recuperación, conservación y protección de Recursos Naturales Renovables.</v>
      </c>
      <c r="E36" s="963">
        <f>'POA-2'!M39</f>
        <v>0</v>
      </c>
      <c r="F36" s="964"/>
      <c r="G36" s="964"/>
      <c r="H36" s="965" t="e">
        <f>+$E$36*Seguimiento!$K$231</f>
        <v>#DIV/0!</v>
      </c>
      <c r="I36" s="964"/>
      <c r="J36" s="964"/>
      <c r="K36" s="965">
        <f>+$E$36*Seguimiento!$AD$231</f>
        <v>0</v>
      </c>
      <c r="L36" s="964"/>
      <c r="M36" s="964"/>
      <c r="N36" s="965">
        <f>+$E$36*Seguimiento!$AW$231</f>
        <v>0</v>
      </c>
      <c r="O36" s="964"/>
      <c r="P36" s="964"/>
      <c r="Q36" s="964"/>
      <c r="R36" s="966" t="e">
        <f t="shared" si="0"/>
        <v>#DIV/0!</v>
      </c>
      <c r="S36" s="967" t="e">
        <f t="shared" si="1"/>
        <v>#DIV/0!</v>
      </c>
    </row>
    <row r="37" spans="2:19" ht="25.5" x14ac:dyDescent="0.2">
      <c r="B37" s="2795">
        <f>Proyecto!C55</f>
        <v>0</v>
      </c>
      <c r="C37" s="968">
        <f>'POA-1'!I50</f>
        <v>0</v>
      </c>
      <c r="D37" s="969" t="str">
        <f>'POA-2'!L41</f>
        <v>Cumplimiento del Plan de Adquisiciones (contratación del presupuesto en $).</v>
      </c>
      <c r="E37" s="970" t="e">
        <f>'POA-2'!M41</f>
        <v>#REF!</v>
      </c>
      <c r="F37" s="971"/>
      <c r="G37" s="971"/>
      <c r="H37" s="953" t="e">
        <f>+$E$37*Seguimiento!$L$34</f>
        <v>#REF!</v>
      </c>
      <c r="I37" s="971"/>
      <c r="J37" s="971"/>
      <c r="K37" s="953" t="e">
        <f>+$E$37*Seguimiento!$AE$34-H37</f>
        <v>#REF!</v>
      </c>
      <c r="L37" s="971"/>
      <c r="M37" s="971"/>
      <c r="N37" s="953" t="e">
        <f>+$E$37*Seguimiento!$AX$34-H37-K37</f>
        <v>#REF!</v>
      </c>
      <c r="O37" s="971"/>
      <c r="P37" s="971"/>
      <c r="Q37" s="971"/>
      <c r="R37" s="972" t="e">
        <f t="shared" si="0"/>
        <v>#REF!</v>
      </c>
      <c r="S37" s="955" t="e">
        <f t="shared" si="1"/>
        <v>#REF!</v>
      </c>
    </row>
    <row r="38" spans="2:19" ht="38.25" x14ac:dyDescent="0.2">
      <c r="B38" s="2745"/>
      <c r="C38" s="956">
        <f>'POA-1'!I51</f>
        <v>0</v>
      </c>
      <c r="D38" s="957" t="str">
        <f>'POA-2'!L42</f>
        <v>Hectáreas establecidas de sistemas forestales para la recuperación, conservación y protección de Recursos Naturales Renovables .</v>
      </c>
      <c r="E38" s="958" t="e">
        <f>'POA-2'!M42</f>
        <v>#REF!</v>
      </c>
      <c r="F38" s="959"/>
      <c r="G38" s="959"/>
      <c r="H38" s="959">
        <f>+'EJEC-1I'!$H$68</f>
        <v>0</v>
      </c>
      <c r="I38" s="959"/>
      <c r="J38" s="959"/>
      <c r="K38" s="959">
        <f>+'EJEC-1II'!$K$68</f>
        <v>0</v>
      </c>
      <c r="L38" s="959"/>
      <c r="M38" s="959"/>
      <c r="N38" s="959">
        <f>+'EJEC-1III'!$N$68</f>
        <v>0</v>
      </c>
      <c r="O38" s="959"/>
      <c r="P38" s="959"/>
      <c r="Q38" s="959"/>
      <c r="R38" s="960">
        <f t="shared" si="0"/>
        <v>0</v>
      </c>
      <c r="S38" s="955" t="e">
        <f t="shared" si="1"/>
        <v>#REF!</v>
      </c>
    </row>
    <row r="39" spans="2:19" ht="38.25" x14ac:dyDescent="0.2">
      <c r="B39" s="2745"/>
      <c r="C39" s="956">
        <f>'POA-1'!I52</f>
        <v>0</v>
      </c>
      <c r="D39" s="957" t="str">
        <f>'POA-2'!L43</f>
        <v>Hectáreas aisladas de sistemas forestales para la recuperación, conservación y protección de Recursos Naturales Renovables.</v>
      </c>
      <c r="E39" s="958">
        <f>'POA-2'!M43</f>
        <v>0</v>
      </c>
      <c r="F39" s="959"/>
      <c r="G39" s="959"/>
      <c r="H39" s="959">
        <f>+'EJEC-2II'!H39</f>
        <v>0</v>
      </c>
      <c r="I39" s="959"/>
      <c r="J39" s="959"/>
      <c r="K39" s="959">
        <f>+'EJEC-2II'!K39</f>
        <v>0</v>
      </c>
      <c r="L39" s="959"/>
      <c r="M39" s="959"/>
      <c r="N39" s="959">
        <f>+Seguimiento!$AV$222</f>
        <v>0</v>
      </c>
      <c r="O39" s="959"/>
      <c r="P39" s="959"/>
      <c r="Q39" s="959"/>
      <c r="R39" s="960">
        <f t="shared" si="0"/>
        <v>0</v>
      </c>
      <c r="S39" s="955" t="e">
        <f t="shared" si="1"/>
        <v>#DIV/0!</v>
      </c>
    </row>
    <row r="40" spans="2:19" ht="39" thickBot="1" x14ac:dyDescent="0.25">
      <c r="B40" s="2773"/>
      <c r="C40" s="973">
        <f>'POA-1'!I53</f>
        <v>0</v>
      </c>
      <c r="D40" s="974" t="str">
        <f>'POA-2'!L44</f>
        <v>Talleres de divulgación y capacitación de proyectos de recuperación, conservación y protección de Recursos Naturales Renovables.</v>
      </c>
      <c r="E40" s="975">
        <f>'POA-2'!M44</f>
        <v>0</v>
      </c>
      <c r="F40" s="965"/>
      <c r="G40" s="965"/>
      <c r="H40" s="965" t="e">
        <f>+$E$40*Seguimiento!$K$231</f>
        <v>#DIV/0!</v>
      </c>
      <c r="I40" s="965"/>
      <c r="J40" s="965"/>
      <c r="K40" s="965">
        <f>+$E$40*Seguimiento!$AD$231</f>
        <v>0</v>
      </c>
      <c r="L40" s="965"/>
      <c r="M40" s="965"/>
      <c r="N40" s="965">
        <f>+$E$40*Seguimiento!$AW$231</f>
        <v>0</v>
      </c>
      <c r="O40" s="965"/>
      <c r="P40" s="965"/>
      <c r="Q40" s="965"/>
      <c r="R40" s="976" t="e">
        <f t="shared" si="0"/>
        <v>#DIV/0!</v>
      </c>
      <c r="S40" s="967" t="e">
        <f t="shared" si="1"/>
        <v>#DIV/0!</v>
      </c>
    </row>
    <row r="41" spans="2:19" ht="25.5" x14ac:dyDescent="0.2">
      <c r="B41" s="2794" t="str">
        <f>Proyecto!C56</f>
        <v>Aislamiento con material vegetal</v>
      </c>
      <c r="C41" s="950">
        <f>'POA-1'!I54</f>
        <v>0</v>
      </c>
      <c r="D41" s="951" t="str">
        <f>'POA-2'!L46</f>
        <v>Cumplimiento del Plan de Adquisiciones (contratación del presupuesto en $).</v>
      </c>
      <c r="E41" s="958" t="e">
        <f>'POA-2'!M46</f>
        <v>#REF!</v>
      </c>
      <c r="F41" s="959"/>
      <c r="G41" s="959"/>
      <c r="H41" s="959" t="e">
        <f>+'EJEC-2II'!H41</f>
        <v>#REF!</v>
      </c>
      <c r="I41" s="959"/>
      <c r="J41" s="959"/>
      <c r="K41" s="959" t="e">
        <f>+'EJEC-2II'!K41</f>
        <v>#REF!</v>
      </c>
      <c r="L41" s="959"/>
      <c r="M41" s="959"/>
      <c r="N41" s="953" t="e">
        <f>+$E$41*Seguimiento!$AX$34-H41-K41</f>
        <v>#REF!</v>
      </c>
      <c r="O41" s="959"/>
      <c r="P41" s="959"/>
      <c r="Q41" s="959"/>
      <c r="R41" s="960" t="e">
        <f t="shared" ref="R41:R43" si="2">SUM(F41:Q41)</f>
        <v>#REF!</v>
      </c>
      <c r="S41" s="955" t="e">
        <f t="shared" ref="S41:S43" si="3">+R41/E41</f>
        <v>#REF!</v>
      </c>
    </row>
    <row r="42" spans="2:19" ht="25.5" x14ac:dyDescent="0.2">
      <c r="B42" s="2745"/>
      <c r="C42" s="956">
        <f>'POA-1'!I55</f>
        <v>0</v>
      </c>
      <c r="D42" s="957" t="str">
        <f>'POA-2'!L47</f>
        <v>Hectáreas aisladas de Bosque Natural para su recuperación, conservación y protección.</v>
      </c>
      <c r="E42" s="958" t="e">
        <f>'POA-2'!M47</f>
        <v>#REF!</v>
      </c>
      <c r="F42" s="959"/>
      <c r="G42" s="959"/>
      <c r="H42" s="959">
        <f>+'EJEC-2II'!H42</f>
        <v>0</v>
      </c>
      <c r="I42" s="959"/>
      <c r="J42" s="959"/>
      <c r="K42" s="959">
        <f>+'EJEC-2II'!K42</f>
        <v>0</v>
      </c>
      <c r="L42" s="959"/>
      <c r="M42" s="959"/>
      <c r="N42" s="959">
        <f>+Seguimiento!AV170</f>
        <v>0</v>
      </c>
      <c r="O42" s="959"/>
      <c r="P42" s="959"/>
      <c r="Q42" s="959"/>
      <c r="R42" s="960">
        <f t="shared" si="2"/>
        <v>0</v>
      </c>
      <c r="S42" s="955" t="e">
        <f t="shared" si="3"/>
        <v>#REF!</v>
      </c>
    </row>
    <row r="43" spans="2:19" ht="39" thickBot="1" x14ac:dyDescent="0.25">
      <c r="B43" s="2773"/>
      <c r="C43" s="973">
        <f>'POA-1'!I56</f>
        <v>0</v>
      </c>
      <c r="D43" s="974" t="str">
        <f>'POA-2'!L48</f>
        <v>Talleres de divulgación y capacitación de proyectos de recuperación, conservación y protección de Recursos Naturales Renovables.</v>
      </c>
      <c r="E43" s="958">
        <f>'POA-2'!M48</f>
        <v>0</v>
      </c>
      <c r="F43" s="959"/>
      <c r="G43" s="959"/>
      <c r="H43" s="959" t="e">
        <f>+'EJEC-2II'!H43</f>
        <v>#DIV/0!</v>
      </c>
      <c r="I43" s="959"/>
      <c r="J43" s="959"/>
      <c r="K43" s="959">
        <f>+'EJEC-2II'!K43</f>
        <v>0</v>
      </c>
      <c r="L43" s="959"/>
      <c r="M43" s="959"/>
      <c r="N43" s="965">
        <f>+$E$43*Seguimiento!$AW$231</f>
        <v>0</v>
      </c>
      <c r="O43" s="959"/>
      <c r="P43" s="959"/>
      <c r="Q43" s="959"/>
      <c r="R43" s="960" t="e">
        <f t="shared" si="2"/>
        <v>#DIV/0!</v>
      </c>
      <c r="S43" s="955" t="e">
        <f t="shared" si="3"/>
        <v>#DIV/0!</v>
      </c>
    </row>
    <row r="44" spans="2:19" s="903" customFormat="1" x14ac:dyDescent="0.2">
      <c r="B44" s="977"/>
      <c r="C44" s="978"/>
      <c r="D44" s="978"/>
      <c r="E44" s="978"/>
      <c r="F44" s="978"/>
      <c r="G44" s="978"/>
      <c r="H44" s="978"/>
      <c r="I44" s="978"/>
      <c r="J44" s="978"/>
      <c r="K44" s="978"/>
      <c r="L44" s="978"/>
      <c r="M44" s="978"/>
      <c r="N44" s="978"/>
      <c r="O44" s="978"/>
      <c r="P44" s="978"/>
      <c r="Q44" s="978"/>
      <c r="R44" s="978"/>
      <c r="S44" s="979"/>
    </row>
    <row r="45" spans="2:19" s="903" customFormat="1" x14ac:dyDescent="0.2">
      <c r="B45" s="980" t="s">
        <v>61</v>
      </c>
      <c r="C45" s="791"/>
      <c r="D45" s="791"/>
      <c r="E45" s="791"/>
      <c r="F45" s="791"/>
      <c r="G45" s="791"/>
      <c r="H45" s="791"/>
      <c r="I45" s="791"/>
      <c r="J45" s="791"/>
      <c r="K45" s="791"/>
      <c r="L45" s="791"/>
      <c r="M45" s="791"/>
      <c r="N45" s="791"/>
      <c r="O45" s="791"/>
      <c r="P45" s="791"/>
      <c r="Q45" s="791"/>
      <c r="R45" s="791"/>
      <c r="S45" s="932"/>
    </row>
    <row r="46" spans="2:19" s="903" customFormat="1" ht="13.5" thickBot="1" x14ac:dyDescent="0.25">
      <c r="B46" s="792"/>
      <c r="C46" s="791"/>
      <c r="D46" s="791"/>
      <c r="E46" s="791"/>
      <c r="F46" s="791"/>
      <c r="G46" s="791"/>
      <c r="H46" s="791"/>
      <c r="I46" s="791"/>
      <c r="J46" s="791"/>
      <c r="K46" s="791"/>
      <c r="L46" s="791"/>
      <c r="M46" s="791"/>
      <c r="N46" s="791"/>
      <c r="O46" s="791"/>
      <c r="P46" s="791"/>
      <c r="Q46" s="791"/>
      <c r="R46" s="791"/>
      <c r="S46" s="932"/>
    </row>
    <row r="47" spans="2:19" s="903" customFormat="1" x14ac:dyDescent="0.2">
      <c r="B47" s="2761"/>
      <c r="C47" s="2762"/>
      <c r="D47" s="2762"/>
      <c r="E47" s="2762"/>
      <c r="F47" s="2762"/>
      <c r="G47" s="2762"/>
      <c r="H47" s="2762"/>
      <c r="I47" s="2762"/>
      <c r="J47" s="2762"/>
      <c r="K47" s="2762"/>
      <c r="L47" s="2762"/>
      <c r="M47" s="2762"/>
      <c r="N47" s="2762"/>
      <c r="O47" s="2762"/>
      <c r="P47" s="2762"/>
      <c r="Q47" s="2762"/>
      <c r="R47" s="2762"/>
      <c r="S47" s="2763"/>
    </row>
    <row r="48" spans="2:19" s="903" customFormat="1" x14ac:dyDescent="0.2">
      <c r="B48" s="2764"/>
      <c r="C48" s="2765"/>
      <c r="D48" s="2765"/>
      <c r="E48" s="2765"/>
      <c r="F48" s="2765"/>
      <c r="G48" s="2765"/>
      <c r="H48" s="2765"/>
      <c r="I48" s="2765"/>
      <c r="J48" s="2765"/>
      <c r="K48" s="2765"/>
      <c r="L48" s="2765"/>
      <c r="M48" s="2765"/>
      <c r="N48" s="2765"/>
      <c r="O48" s="2765"/>
      <c r="P48" s="2765"/>
      <c r="Q48" s="2765"/>
      <c r="R48" s="2765"/>
      <c r="S48" s="2766"/>
    </row>
    <row r="49" spans="2:19" s="903" customFormat="1" x14ac:dyDescent="0.2">
      <c r="B49" s="2764"/>
      <c r="C49" s="2765"/>
      <c r="D49" s="2765"/>
      <c r="E49" s="2765"/>
      <c r="F49" s="2765"/>
      <c r="G49" s="2765"/>
      <c r="H49" s="2765"/>
      <c r="I49" s="2765"/>
      <c r="J49" s="2765"/>
      <c r="K49" s="2765"/>
      <c r="L49" s="2765"/>
      <c r="M49" s="2765"/>
      <c r="N49" s="2765"/>
      <c r="O49" s="2765"/>
      <c r="P49" s="2765"/>
      <c r="Q49" s="2765"/>
      <c r="R49" s="2765"/>
      <c r="S49" s="2766"/>
    </row>
    <row r="50" spans="2:19" s="903" customFormat="1" x14ac:dyDescent="0.2">
      <c r="B50" s="2764"/>
      <c r="C50" s="2765"/>
      <c r="D50" s="2765"/>
      <c r="E50" s="2765"/>
      <c r="F50" s="2765"/>
      <c r="G50" s="2765"/>
      <c r="H50" s="2765"/>
      <c r="I50" s="2765"/>
      <c r="J50" s="2765"/>
      <c r="K50" s="2765"/>
      <c r="L50" s="2765"/>
      <c r="M50" s="2765"/>
      <c r="N50" s="2765"/>
      <c r="O50" s="2765"/>
      <c r="P50" s="2765"/>
      <c r="Q50" s="2765"/>
      <c r="R50" s="2765"/>
      <c r="S50" s="2766"/>
    </row>
    <row r="51" spans="2:19" s="903" customFormat="1" x14ac:dyDescent="0.2">
      <c r="B51" s="2764"/>
      <c r="C51" s="2765"/>
      <c r="D51" s="2765"/>
      <c r="E51" s="2765"/>
      <c r="F51" s="2765"/>
      <c r="G51" s="2765"/>
      <c r="H51" s="2765"/>
      <c r="I51" s="2765"/>
      <c r="J51" s="2765"/>
      <c r="K51" s="2765"/>
      <c r="L51" s="2765"/>
      <c r="M51" s="2765"/>
      <c r="N51" s="2765"/>
      <c r="O51" s="2765"/>
      <c r="P51" s="2765"/>
      <c r="Q51" s="2765"/>
      <c r="R51" s="2765"/>
      <c r="S51" s="2766"/>
    </row>
    <row r="52" spans="2:19" s="903" customFormat="1" x14ac:dyDescent="0.2">
      <c r="B52" s="2764"/>
      <c r="C52" s="2765"/>
      <c r="D52" s="2765"/>
      <c r="E52" s="2765"/>
      <c r="F52" s="2765"/>
      <c r="G52" s="2765"/>
      <c r="H52" s="2765"/>
      <c r="I52" s="2765"/>
      <c r="J52" s="2765"/>
      <c r="K52" s="2765"/>
      <c r="L52" s="2765"/>
      <c r="M52" s="2765"/>
      <c r="N52" s="2765"/>
      <c r="O52" s="2765"/>
      <c r="P52" s="2765"/>
      <c r="Q52" s="2765"/>
      <c r="R52" s="2765"/>
      <c r="S52" s="2766"/>
    </row>
    <row r="53" spans="2:19" s="903" customFormat="1" ht="13.5" thickBot="1" x14ac:dyDescent="0.25">
      <c r="B53" s="2767"/>
      <c r="C53" s="2768"/>
      <c r="D53" s="2768"/>
      <c r="E53" s="2768"/>
      <c r="F53" s="2768"/>
      <c r="G53" s="2768"/>
      <c r="H53" s="2768"/>
      <c r="I53" s="2768"/>
      <c r="J53" s="2768"/>
      <c r="K53" s="2768"/>
      <c r="L53" s="2768"/>
      <c r="M53" s="2768"/>
      <c r="N53" s="2768"/>
      <c r="O53" s="2768"/>
      <c r="P53" s="2768"/>
      <c r="Q53" s="2768"/>
      <c r="R53" s="2768"/>
      <c r="S53" s="2769"/>
    </row>
    <row r="54" spans="2:19" s="903" customFormat="1" x14ac:dyDescent="0.2"/>
    <row r="55" spans="2:19" s="903" customFormat="1" x14ac:dyDescent="0.2"/>
    <row r="56" spans="2:19" s="903" customFormat="1" x14ac:dyDescent="0.2"/>
    <row r="57" spans="2:19" s="903" customFormat="1" x14ac:dyDescent="0.2"/>
    <row r="58" spans="2:19" s="903" customFormat="1" x14ac:dyDescent="0.2"/>
    <row r="59" spans="2:19" s="903" customFormat="1" x14ac:dyDescent="0.2"/>
    <row r="60" spans="2:19" s="903" customFormat="1" x14ac:dyDescent="0.2"/>
    <row r="61" spans="2:19" s="903" customFormat="1" x14ac:dyDescent="0.2"/>
    <row r="62" spans="2:19" s="903" customFormat="1" x14ac:dyDescent="0.2"/>
    <row r="63" spans="2:19" s="903" customFormat="1" x14ac:dyDescent="0.2"/>
    <row r="64" spans="2:19" s="903" customFormat="1" x14ac:dyDescent="0.2"/>
    <row r="65" s="903" customFormat="1" x14ac:dyDescent="0.2"/>
    <row r="66" s="903" customFormat="1" x14ac:dyDescent="0.2"/>
    <row r="67" s="903" customFormat="1" x14ac:dyDescent="0.2"/>
    <row r="68" s="903" customFormat="1" x14ac:dyDescent="0.2"/>
    <row r="69" s="903" customFormat="1" x14ac:dyDescent="0.2"/>
    <row r="70" s="903" customFormat="1" x14ac:dyDescent="0.2"/>
    <row r="71" s="903" customFormat="1" x14ac:dyDescent="0.2"/>
    <row r="72" s="903" customFormat="1" x14ac:dyDescent="0.2"/>
    <row r="73" s="903" customFormat="1" x14ac:dyDescent="0.2"/>
    <row r="74" s="903" customFormat="1" x14ac:dyDescent="0.2"/>
    <row r="75" s="903" customFormat="1" x14ac:dyDescent="0.2"/>
    <row r="76" s="903" customFormat="1" x14ac:dyDescent="0.2"/>
    <row r="77" s="903" customFormat="1" x14ac:dyDescent="0.2"/>
    <row r="78" s="903" customFormat="1" x14ac:dyDescent="0.2"/>
    <row r="79" s="903" customFormat="1" x14ac:dyDescent="0.2"/>
    <row r="80" s="903" customFormat="1" x14ac:dyDescent="0.2"/>
    <row r="81" s="903" customFormat="1" x14ac:dyDescent="0.2"/>
    <row r="82" s="903" customFormat="1" x14ac:dyDescent="0.2"/>
    <row r="83" s="903" customFormat="1" x14ac:dyDescent="0.2"/>
    <row r="84" s="903" customFormat="1" x14ac:dyDescent="0.2"/>
    <row r="85" s="903" customFormat="1" x14ac:dyDescent="0.2"/>
    <row r="86" s="903" customFormat="1" x14ac:dyDescent="0.2"/>
    <row r="87" s="903" customFormat="1" x14ac:dyDescent="0.2"/>
    <row r="88" s="903" customFormat="1" x14ac:dyDescent="0.2"/>
    <row r="89" s="903" customFormat="1" x14ac:dyDescent="0.2"/>
    <row r="90" s="903" customFormat="1" x14ac:dyDescent="0.2"/>
    <row r="91" s="903" customFormat="1" x14ac:dyDescent="0.2"/>
    <row r="92" s="903" customFormat="1" x14ac:dyDescent="0.2"/>
    <row r="93" s="903" customFormat="1" x14ac:dyDescent="0.2"/>
    <row r="94" s="903" customFormat="1" x14ac:dyDescent="0.2"/>
    <row r="95" s="903" customFormat="1" x14ac:dyDescent="0.2"/>
    <row r="96"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row r="113" s="903" customFormat="1" x14ac:dyDescent="0.2"/>
    <row r="114" s="903" customFormat="1" x14ac:dyDescent="0.2"/>
    <row r="115" s="903" customFormat="1" x14ac:dyDescent="0.2"/>
    <row r="116" s="903" customFormat="1" x14ac:dyDescent="0.2"/>
    <row r="117" s="903" customFormat="1" x14ac:dyDescent="0.2"/>
    <row r="118" s="903" customFormat="1" x14ac:dyDescent="0.2"/>
    <row r="119" s="903" customFormat="1" x14ac:dyDescent="0.2"/>
    <row r="120" s="903" customFormat="1" x14ac:dyDescent="0.2"/>
    <row r="121" s="903" customFormat="1" x14ac:dyDescent="0.2"/>
    <row r="122" s="903" customFormat="1" x14ac:dyDescent="0.2"/>
    <row r="123" s="903" customFormat="1" x14ac:dyDescent="0.2"/>
    <row r="124" s="903" customFormat="1" x14ac:dyDescent="0.2"/>
    <row r="125" s="903" customFormat="1" x14ac:dyDescent="0.2"/>
    <row r="126" s="903" customFormat="1" x14ac:dyDescent="0.2"/>
    <row r="127" s="903" customFormat="1" x14ac:dyDescent="0.2"/>
    <row r="128" s="903" customFormat="1" x14ac:dyDescent="0.2"/>
    <row r="129" s="903" customFormat="1" x14ac:dyDescent="0.2"/>
    <row r="130" s="903" customFormat="1" x14ac:dyDescent="0.2"/>
    <row r="131" s="903" customFormat="1" x14ac:dyDescent="0.2"/>
    <row r="132" s="903" customFormat="1" x14ac:dyDescent="0.2"/>
    <row r="133" s="903" customFormat="1" x14ac:dyDescent="0.2"/>
    <row r="134" s="903" customFormat="1" x14ac:dyDescent="0.2"/>
    <row r="135" s="903" customFormat="1" x14ac:dyDescent="0.2"/>
    <row r="136" s="903" customFormat="1" x14ac:dyDescent="0.2"/>
    <row r="137" s="903" customFormat="1" x14ac:dyDescent="0.2"/>
    <row r="138" s="903" customFormat="1" x14ac:dyDescent="0.2"/>
    <row r="139" s="903" customFormat="1" x14ac:dyDescent="0.2"/>
    <row r="140" s="903" customFormat="1" x14ac:dyDescent="0.2"/>
    <row r="141" s="903" customFormat="1" x14ac:dyDescent="0.2"/>
    <row r="142" s="903" customFormat="1" x14ac:dyDescent="0.2"/>
    <row r="143" s="903" customFormat="1" x14ac:dyDescent="0.2"/>
    <row r="144" s="903" customFormat="1" x14ac:dyDescent="0.2"/>
    <row r="145" s="903" customFormat="1" x14ac:dyDescent="0.2"/>
    <row r="146" s="903" customFormat="1" x14ac:dyDescent="0.2"/>
    <row r="147" s="903" customFormat="1" x14ac:dyDescent="0.2"/>
    <row r="148" s="903" customFormat="1" x14ac:dyDescent="0.2"/>
    <row r="149" s="903" customFormat="1" x14ac:dyDescent="0.2"/>
    <row r="150" s="903" customFormat="1" x14ac:dyDescent="0.2"/>
    <row r="151" s="903" customFormat="1" x14ac:dyDescent="0.2"/>
    <row r="152" s="903" customFormat="1" x14ac:dyDescent="0.2"/>
    <row r="153" s="903" customFormat="1" x14ac:dyDescent="0.2"/>
    <row r="154" s="903" customFormat="1" x14ac:dyDescent="0.2"/>
    <row r="155" s="903" customFormat="1" x14ac:dyDescent="0.2"/>
    <row r="156" s="903" customFormat="1" x14ac:dyDescent="0.2"/>
    <row r="157" s="903" customFormat="1" x14ac:dyDescent="0.2"/>
    <row r="158" s="903" customFormat="1" x14ac:dyDescent="0.2"/>
    <row r="159" s="903" customFormat="1" x14ac:dyDescent="0.2"/>
    <row r="160" s="903" customFormat="1" x14ac:dyDescent="0.2"/>
    <row r="161" s="903" customFormat="1" x14ac:dyDescent="0.2"/>
    <row r="162" s="903" customFormat="1" x14ac:dyDescent="0.2"/>
    <row r="163" s="903" customFormat="1" x14ac:dyDescent="0.2"/>
    <row r="164" s="903" customFormat="1" x14ac:dyDescent="0.2"/>
    <row r="165" s="903" customFormat="1" x14ac:dyDescent="0.2"/>
    <row r="166" s="903" customFormat="1" x14ac:dyDescent="0.2"/>
    <row r="167" s="903" customFormat="1" x14ac:dyDescent="0.2"/>
    <row r="168" s="903" customFormat="1" x14ac:dyDescent="0.2"/>
    <row r="169" s="903" customFormat="1" x14ac:dyDescent="0.2"/>
    <row r="170" s="903" customFormat="1" x14ac:dyDescent="0.2"/>
    <row r="171" s="903" customFormat="1" x14ac:dyDescent="0.2"/>
    <row r="172" s="903" customFormat="1" x14ac:dyDescent="0.2"/>
    <row r="173" s="903" customFormat="1" x14ac:dyDescent="0.2"/>
    <row r="174" s="903" customFormat="1" x14ac:dyDescent="0.2"/>
    <row r="175" s="903" customFormat="1" x14ac:dyDescent="0.2"/>
    <row r="176" s="903" customFormat="1" x14ac:dyDescent="0.2"/>
  </sheetData>
  <mergeCells count="25">
    <mergeCell ref="E13:F13"/>
    <mergeCell ref="G13:H13"/>
    <mergeCell ref="B15:S15"/>
    <mergeCell ref="B41:B43"/>
    <mergeCell ref="B47:S53"/>
    <mergeCell ref="B18:B21"/>
    <mergeCell ref="B22:B25"/>
    <mergeCell ref="B26:B29"/>
    <mergeCell ref="B30:B33"/>
    <mergeCell ref="B34:B36"/>
    <mergeCell ref="B37:B40"/>
    <mergeCell ref="B16:B17"/>
    <mergeCell ref="C16:C17"/>
    <mergeCell ref="D16:D17"/>
    <mergeCell ref="E16:E17"/>
    <mergeCell ref="F16:S16"/>
    <mergeCell ref="C9:S9"/>
    <mergeCell ref="G11:H11"/>
    <mergeCell ref="C2:Q5"/>
    <mergeCell ref="R2:S3"/>
    <mergeCell ref="B4:B5"/>
    <mergeCell ref="R4:S5"/>
    <mergeCell ref="C7:S7"/>
    <mergeCell ref="C10:S10"/>
    <mergeCell ref="E11:F11"/>
  </mergeCells>
  <conditionalFormatting sqref="F17:Q17">
    <cfRule type="cellIs" dxfId="9" priority="2" stopIfTrue="1" operator="equal">
      <formula>0</formula>
    </cfRule>
  </conditionalFormatting>
  <conditionalFormatting sqref="M11:N11 C11:D11 G11">
    <cfRule type="cellIs" dxfId="8" priority="1" operator="notEqual">
      <formula>0</formula>
    </cfRule>
  </conditionalFormatting>
  <dataValidations count="1">
    <dataValidation allowBlank="1" showInputMessage="1" showErrorMessage="1" sqref="M11:N11 G11" xr:uid="{00000000-0002-0000-1D00-000000000000}"/>
  </dataValidations>
  <printOptions horizontalCentered="1" verticalCentered="1"/>
  <pageMargins left="0.31496062992125984" right="0.19685039370078741" top="0.35433070866141736" bottom="0.35433070866141736" header="0.31496062992125984" footer="0.19685039370078741"/>
  <pageSetup scale="4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4">
    <tabColor rgb="FF0070C0"/>
    <pageSetUpPr fitToPage="1"/>
  </sheetPr>
  <dimension ref="A1:AJ134"/>
  <sheetViews>
    <sheetView showGridLines="0" topLeftCell="A56" workbookViewId="0">
      <selection activeCell="B74" sqref="A74:XFD85"/>
    </sheetView>
  </sheetViews>
  <sheetFormatPr baseColWidth="10" defaultColWidth="11.42578125" defaultRowHeight="12.75" x14ac:dyDescent="0.2"/>
  <cols>
    <col min="1" max="1" width="2.5703125" style="903" customWidth="1"/>
    <col min="2" max="2" width="34.140625" style="782" customWidth="1"/>
    <col min="3" max="3" width="29" style="782" customWidth="1"/>
    <col min="4" max="4" width="15.85546875" style="782" customWidth="1"/>
    <col min="5" max="5" width="15.7109375" style="782" customWidth="1"/>
    <col min="6" max="17" width="10.7109375" style="782" customWidth="1"/>
    <col min="18" max="19" width="11.42578125" style="782"/>
    <col min="20" max="31" width="11.42578125" style="903"/>
    <col min="32" max="16384" width="11.42578125" style="782"/>
  </cols>
  <sheetData>
    <row r="1" spans="2:36" s="903" customFormat="1" ht="13.5" thickBot="1" x14ac:dyDescent="0.25"/>
    <row r="2" spans="2:36" ht="32.25" customHeight="1" x14ac:dyDescent="0.2">
      <c r="B2" s="904"/>
      <c r="C2" s="2699" t="s">
        <v>1270</v>
      </c>
      <c r="D2" s="2700"/>
      <c r="E2" s="2700"/>
      <c r="F2" s="2700"/>
      <c r="G2" s="2700"/>
      <c r="H2" s="2700"/>
      <c r="I2" s="2700"/>
      <c r="J2" s="2700"/>
      <c r="K2" s="2700"/>
      <c r="L2" s="2700"/>
      <c r="M2" s="2700"/>
      <c r="N2" s="2700"/>
      <c r="O2" s="2700"/>
      <c r="P2" s="2700"/>
      <c r="Q2" s="2701"/>
      <c r="R2" s="2708">
        <f>'POA-5'!N2</f>
        <v>0</v>
      </c>
      <c r="S2" s="2709"/>
      <c r="AF2" s="903"/>
      <c r="AG2" s="903"/>
      <c r="AH2" s="903"/>
      <c r="AI2" s="903"/>
      <c r="AJ2" s="903"/>
    </row>
    <row r="3" spans="2:36" ht="32.25" customHeight="1" x14ac:dyDescent="0.2">
      <c r="B3" s="798"/>
      <c r="C3" s="2702"/>
      <c r="D3" s="2703"/>
      <c r="E3" s="2703"/>
      <c r="F3" s="2703"/>
      <c r="G3" s="2703"/>
      <c r="H3" s="2703"/>
      <c r="I3" s="2703"/>
      <c r="J3" s="2703"/>
      <c r="K3" s="2703"/>
      <c r="L3" s="2703"/>
      <c r="M3" s="2703"/>
      <c r="N3" s="2703"/>
      <c r="O3" s="2703"/>
      <c r="P3" s="2703"/>
      <c r="Q3" s="2704"/>
      <c r="R3" s="2710"/>
      <c r="S3" s="2711"/>
      <c r="AF3" s="903"/>
      <c r="AG3" s="903"/>
      <c r="AH3" s="903"/>
      <c r="AI3" s="903"/>
      <c r="AJ3" s="903"/>
    </row>
    <row r="4" spans="2:36" ht="39" customHeight="1" x14ac:dyDescent="0.2">
      <c r="B4" s="981"/>
      <c r="C4" s="2705"/>
      <c r="D4" s="2706"/>
      <c r="E4" s="2706"/>
      <c r="F4" s="2706"/>
      <c r="G4" s="2706"/>
      <c r="H4" s="2706"/>
      <c r="I4" s="2706"/>
      <c r="J4" s="2706"/>
      <c r="K4" s="2706"/>
      <c r="L4" s="2706"/>
      <c r="M4" s="2706"/>
      <c r="N4" s="2706"/>
      <c r="O4" s="2706"/>
      <c r="P4" s="2706"/>
      <c r="Q4" s="2707"/>
      <c r="R4" s="2804" t="str">
        <f>'POA-5'!N6</f>
        <v>Código: F-E-GIP-53</v>
      </c>
      <c r="S4" s="2805"/>
      <c r="AF4" s="903"/>
      <c r="AG4" s="903"/>
      <c r="AH4" s="903"/>
      <c r="AI4" s="903"/>
      <c r="AJ4" s="903"/>
    </row>
    <row r="5" spans="2:36" ht="21" customHeight="1" x14ac:dyDescent="0.2">
      <c r="B5" s="982"/>
      <c r="C5" s="905"/>
      <c r="D5" s="905"/>
      <c r="E5" s="905"/>
      <c r="F5" s="905"/>
      <c r="G5" s="905"/>
      <c r="H5" s="905"/>
      <c r="I5" s="905"/>
      <c r="J5" s="905"/>
      <c r="K5" s="905"/>
      <c r="L5" s="905"/>
      <c r="M5" s="905"/>
      <c r="N5" s="905"/>
      <c r="O5" s="905"/>
      <c r="P5" s="905"/>
      <c r="Q5" s="905"/>
      <c r="R5" s="913"/>
      <c r="S5" s="906"/>
      <c r="AF5" s="903"/>
      <c r="AG5" s="903"/>
      <c r="AH5" s="903"/>
      <c r="AI5" s="903"/>
      <c r="AJ5" s="903"/>
    </row>
    <row r="6" spans="2:36" ht="18.75" customHeight="1" x14ac:dyDescent="0.2">
      <c r="B6" s="938" t="s">
        <v>250</v>
      </c>
      <c r="C6" s="2781">
        <f>+Seguimiento!H7</f>
        <v>0</v>
      </c>
      <c r="D6" s="2781"/>
      <c r="E6" s="2781"/>
      <c r="F6" s="2781"/>
      <c r="G6" s="2781"/>
      <c r="H6" s="2781"/>
      <c r="I6" s="2781"/>
      <c r="J6" s="2781"/>
      <c r="K6" s="2781"/>
      <c r="L6" s="2781"/>
      <c r="M6" s="2781"/>
      <c r="N6" s="2781"/>
      <c r="O6" s="2781"/>
      <c r="P6" s="2781"/>
      <c r="Q6" s="2781"/>
      <c r="R6" s="2781"/>
      <c r="S6" s="2782"/>
    </row>
    <row r="7" spans="2:36" x14ac:dyDescent="0.2">
      <c r="B7" s="938"/>
      <c r="S7" s="786"/>
      <c r="AF7" s="903"/>
      <c r="AG7" s="903"/>
      <c r="AH7" s="903"/>
    </row>
    <row r="8" spans="2:36" ht="24" customHeight="1" x14ac:dyDescent="0.2">
      <c r="B8" s="938" t="s">
        <v>1133</v>
      </c>
      <c r="C8" s="2571">
        <f>+Proyecto!B16</f>
        <v>0</v>
      </c>
      <c r="D8" s="2571"/>
      <c r="E8" s="2571"/>
      <c r="F8" s="2571"/>
      <c r="G8" s="2571"/>
      <c r="H8" s="2571"/>
      <c r="I8" s="2571"/>
      <c r="J8" s="2571"/>
      <c r="K8" s="2571"/>
      <c r="L8" s="2571"/>
      <c r="M8" s="2571"/>
      <c r="N8" s="2571"/>
      <c r="O8" s="2571"/>
      <c r="P8" s="2571"/>
      <c r="Q8" s="2571"/>
      <c r="R8" s="2571"/>
      <c r="S8" s="2572"/>
      <c r="AF8" s="903"/>
      <c r="AG8" s="903"/>
      <c r="AH8" s="903"/>
    </row>
    <row r="9" spans="2:36" x14ac:dyDescent="0.2">
      <c r="B9" s="938"/>
      <c r="C9" s="983"/>
      <c r="D9" s="983"/>
      <c r="E9" s="983"/>
      <c r="F9" s="983"/>
      <c r="G9" s="983"/>
      <c r="H9" s="983"/>
      <c r="I9" s="983"/>
      <c r="J9" s="983"/>
      <c r="K9" s="983"/>
      <c r="L9" s="983"/>
      <c r="M9" s="983"/>
      <c r="N9" s="983"/>
      <c r="O9" s="983"/>
      <c r="P9" s="983"/>
      <c r="Q9" s="983"/>
      <c r="R9" s="983"/>
      <c r="S9" s="984"/>
      <c r="AF9" s="903"/>
      <c r="AG9" s="903"/>
      <c r="AH9" s="903"/>
    </row>
    <row r="10" spans="2:36" x14ac:dyDescent="0.2">
      <c r="B10" s="985" t="s">
        <v>1271</v>
      </c>
      <c r="C10" s="986">
        <f>'EJEC-2III'!C11</f>
        <v>0</v>
      </c>
      <c r="E10" s="987" t="s">
        <v>1155</v>
      </c>
      <c r="F10" s="2803">
        <f>'EJEC-2III'!G11</f>
        <v>0</v>
      </c>
      <c r="G10" s="2803"/>
      <c r="H10" s="988"/>
      <c r="I10" s="988"/>
      <c r="J10" s="791"/>
      <c r="S10" s="786"/>
      <c r="AF10" s="903"/>
      <c r="AG10" s="903"/>
      <c r="AH10" s="903"/>
    </row>
    <row r="11" spans="2:36" x14ac:dyDescent="0.2">
      <c r="B11" s="798"/>
      <c r="S11" s="786"/>
      <c r="AF11" s="903"/>
      <c r="AG11" s="903"/>
      <c r="AH11" s="903"/>
    </row>
    <row r="12" spans="2:36" ht="12.75" customHeight="1" x14ac:dyDescent="0.2">
      <c r="B12" s="989" t="s">
        <v>1266</v>
      </c>
      <c r="C12" s="945">
        <f>'EJEC-2III'!C13</f>
        <v>0</v>
      </c>
      <c r="D12" s="946"/>
      <c r="E12" s="990" t="s">
        <v>1267</v>
      </c>
      <c r="F12" s="2787">
        <f>'EJEC-2III'!G13</f>
        <v>0</v>
      </c>
      <c r="G12" s="2787"/>
      <c r="I12" s="991"/>
      <c r="O12" s="991"/>
      <c r="P12" s="991"/>
      <c r="Q12" s="991"/>
      <c r="R12" s="992"/>
      <c r="S12" s="993"/>
    </row>
    <row r="13" spans="2:36" x14ac:dyDescent="0.2">
      <c r="B13" s="798"/>
      <c r="C13" s="905"/>
      <c r="D13" s="905"/>
      <c r="E13" s="905"/>
      <c r="F13" s="905"/>
      <c r="G13" s="905"/>
      <c r="H13" s="905"/>
      <c r="I13" s="905"/>
      <c r="J13" s="905"/>
      <c r="K13" s="905"/>
      <c r="L13" s="905"/>
      <c r="M13" s="905"/>
      <c r="N13" s="905"/>
      <c r="O13" s="905"/>
      <c r="P13" s="905"/>
      <c r="Q13" s="905"/>
      <c r="S13" s="786"/>
    </row>
    <row r="14" spans="2:36" ht="24" thickBot="1" x14ac:dyDescent="0.25">
      <c r="B14" s="2806" t="s">
        <v>359</v>
      </c>
      <c r="C14" s="2807"/>
      <c r="D14" s="2807"/>
      <c r="E14" s="2807"/>
      <c r="F14" s="2807"/>
      <c r="G14" s="2807"/>
      <c r="H14" s="2807"/>
      <c r="I14" s="2807"/>
      <c r="J14" s="2807"/>
      <c r="K14" s="2807"/>
      <c r="L14" s="2807"/>
      <c r="M14" s="2807"/>
      <c r="N14" s="2807"/>
      <c r="O14" s="2807"/>
      <c r="P14" s="2807"/>
      <c r="Q14" s="2807"/>
      <c r="R14" s="2807"/>
      <c r="S14" s="2808"/>
      <c r="AF14" s="903"/>
      <c r="AG14" s="903"/>
      <c r="AH14" s="903"/>
    </row>
    <row r="15" spans="2:36" ht="12.75" customHeight="1" x14ac:dyDescent="0.2">
      <c r="B15" s="2809" t="s">
        <v>252</v>
      </c>
      <c r="C15" s="2810" t="s">
        <v>351</v>
      </c>
      <c r="D15" s="2731" t="s">
        <v>1162</v>
      </c>
      <c r="E15" s="2810" t="s">
        <v>360</v>
      </c>
      <c r="F15" s="2811" t="s">
        <v>363</v>
      </c>
      <c r="G15" s="2812"/>
      <c r="H15" s="2812"/>
      <c r="I15" s="2812"/>
      <c r="J15" s="2812"/>
      <c r="K15" s="2812"/>
      <c r="L15" s="2812"/>
      <c r="M15" s="2812"/>
      <c r="N15" s="2812"/>
      <c r="O15" s="2812"/>
      <c r="P15" s="2812"/>
      <c r="Q15" s="2812"/>
      <c r="R15" s="2812"/>
      <c r="S15" s="2813"/>
    </row>
    <row r="16" spans="2:36" ht="22.5" x14ac:dyDescent="0.2">
      <c r="B16" s="2730"/>
      <c r="C16" s="2733"/>
      <c r="D16" s="2733"/>
      <c r="E16" s="2733"/>
      <c r="F16" s="931" t="e">
        <f>'EJEC-2III'!F17</f>
        <v>#VALUE!</v>
      </c>
      <c r="G16" s="931" t="e">
        <f>'EJEC-2III'!G17</f>
        <v>#VALUE!</v>
      </c>
      <c r="H16" s="931" t="e">
        <f>'EJEC-2III'!H17</f>
        <v>#VALUE!</v>
      </c>
      <c r="I16" s="931" t="e">
        <f>'EJEC-2III'!I17</f>
        <v>#VALUE!</v>
      </c>
      <c r="J16" s="931" t="e">
        <f>'EJEC-2III'!J17</f>
        <v>#VALUE!</v>
      </c>
      <c r="K16" s="931" t="e">
        <f>'EJEC-2III'!K17</f>
        <v>#VALUE!</v>
      </c>
      <c r="L16" s="931" t="e">
        <f>'EJEC-2III'!L17</f>
        <v>#VALUE!</v>
      </c>
      <c r="M16" s="931" t="e">
        <f>'EJEC-2III'!M17</f>
        <v>#VALUE!</v>
      </c>
      <c r="N16" s="931" t="e">
        <f>'EJEC-2III'!N17</f>
        <v>#VALUE!</v>
      </c>
      <c r="O16" s="931" t="e">
        <f>'EJEC-2III'!O17</f>
        <v>#VALUE!</v>
      </c>
      <c r="P16" s="931" t="e">
        <f>'EJEC-2III'!P17</f>
        <v>#VALUE!</v>
      </c>
      <c r="Q16" s="931" t="e">
        <f>'EJEC-2III'!Q17</f>
        <v>#VALUE!</v>
      </c>
      <c r="R16" s="994" t="s">
        <v>64</v>
      </c>
      <c r="S16" s="995" t="s">
        <v>357</v>
      </c>
    </row>
    <row r="17" spans="2:19" ht="12.75" customHeight="1" x14ac:dyDescent="0.2">
      <c r="B17" s="2814" t="str">
        <f>Proyecto!C50</f>
        <v>Plantación de Material Vegetal en sistema tradicional</v>
      </c>
      <c r="C17" s="2816">
        <f>'POA-1'!I31</f>
        <v>0</v>
      </c>
      <c r="D17" s="2819" t="e">
        <f>'POA-1'!M31</f>
        <v>#DIV/0!</v>
      </c>
      <c r="E17" s="996" t="s">
        <v>361</v>
      </c>
      <c r="F17" s="997">
        <f>'POA-4'!I18</f>
        <v>0</v>
      </c>
      <c r="G17" s="997">
        <f>'POA-4'!J18</f>
        <v>0</v>
      </c>
      <c r="H17" s="997">
        <f>'POA-4'!K18</f>
        <v>0</v>
      </c>
      <c r="I17" s="997">
        <f>'POA-4'!L18</f>
        <v>0</v>
      </c>
      <c r="J17" s="997">
        <f>'POA-4'!M18</f>
        <v>0</v>
      </c>
      <c r="K17" s="997">
        <f>'POA-4'!N18</f>
        <v>0</v>
      </c>
      <c r="L17" s="997">
        <f>'POA-4'!O18</f>
        <v>0</v>
      </c>
      <c r="M17" s="997">
        <f>'POA-4'!P18</f>
        <v>0</v>
      </c>
      <c r="N17" s="997">
        <f>'POA-4'!Q18</f>
        <v>0</v>
      </c>
      <c r="O17" s="997">
        <f>'POA-4'!R18</f>
        <v>0</v>
      </c>
      <c r="P17" s="997">
        <f>'POA-4'!S18</f>
        <v>0</v>
      </c>
      <c r="Q17" s="997">
        <f>'POA-4'!T18</f>
        <v>0</v>
      </c>
      <c r="R17" s="998">
        <f t="shared" ref="R17:R28" si="0">SUM(F17:Q17)</f>
        <v>0</v>
      </c>
      <c r="S17" s="999"/>
    </row>
    <row r="18" spans="2:19" ht="12.75" customHeight="1" x14ac:dyDescent="0.2">
      <c r="B18" s="2791"/>
      <c r="C18" s="2817"/>
      <c r="D18" s="2820"/>
      <c r="E18" s="1000" t="s">
        <v>362</v>
      </c>
      <c r="F18" s="1003">
        <f>+'EJEC-3I'!F18</f>
        <v>0</v>
      </c>
      <c r="G18" s="1003">
        <f>+'EJEC-3I'!G18</f>
        <v>0</v>
      </c>
      <c r="H18" s="1003">
        <f>+'EJEC-3I'!H18</f>
        <v>0</v>
      </c>
      <c r="I18" s="1003">
        <f>+'EJEC-3II'!I18</f>
        <v>0</v>
      </c>
      <c r="J18" s="1003">
        <f>+'EJEC-3II'!J18</f>
        <v>0</v>
      </c>
      <c r="K18" s="1003">
        <f>+'EJEC-3II'!K18</f>
        <v>0</v>
      </c>
      <c r="L18" s="1001">
        <f>+'EJEC-3II'!L18</f>
        <v>0</v>
      </c>
      <c r="M18" s="1001">
        <f>+'EJEC-3II'!M18</f>
        <v>0</v>
      </c>
      <c r="N18" s="1001">
        <f>+'EJEC-3II'!N18</f>
        <v>0</v>
      </c>
      <c r="O18" s="1001">
        <f>+'EJEC-3II'!O18</f>
        <v>0</v>
      </c>
      <c r="P18" s="1001">
        <f>+'EJEC-3II'!P18</f>
        <v>0</v>
      </c>
      <c r="Q18" s="1001">
        <f>+'EJEC-3II'!Q18</f>
        <v>0</v>
      </c>
      <c r="R18" s="1002">
        <f t="shared" si="0"/>
        <v>0</v>
      </c>
      <c r="S18" s="297">
        <f>+IF(ISERROR(R18/D17),0%,R18/D17)</f>
        <v>0</v>
      </c>
    </row>
    <row r="19" spans="2:19" ht="12.75" customHeight="1" x14ac:dyDescent="0.2">
      <c r="B19" s="2791"/>
      <c r="C19" s="2818"/>
      <c r="D19" s="2821"/>
      <c r="E19" s="1000" t="s">
        <v>1161</v>
      </c>
      <c r="F19" s="1003">
        <f>+'EJEC-3I'!F19</f>
        <v>0</v>
      </c>
      <c r="G19" s="1003">
        <f>+'EJEC-3I'!G19</f>
        <v>0</v>
      </c>
      <c r="H19" s="1003">
        <f>+'EJEC-3I'!H19</f>
        <v>0</v>
      </c>
      <c r="I19" s="1003">
        <f>+'EJEC-3II'!I19</f>
        <v>0</v>
      </c>
      <c r="J19" s="1003">
        <f>+'EJEC-3II'!J19</f>
        <v>0</v>
      </c>
      <c r="K19" s="1003">
        <f>+'EJEC-3II'!K19</f>
        <v>0</v>
      </c>
      <c r="L19" s="1001"/>
      <c r="M19" s="1001"/>
      <c r="N19" s="1001"/>
      <c r="O19" s="1001"/>
      <c r="P19" s="1001"/>
      <c r="Q19" s="1001"/>
      <c r="R19" s="1002">
        <f t="shared" si="0"/>
        <v>0</v>
      </c>
      <c r="S19" s="297">
        <f>+IF(ISERROR(R19/D17),0%,R19/D17)</f>
        <v>0</v>
      </c>
    </row>
    <row r="20" spans="2:19" ht="12.75" customHeight="1" x14ac:dyDescent="0.2">
      <c r="B20" s="2791"/>
      <c r="C20" s="2816">
        <f>'POA-1'!I32</f>
        <v>0</v>
      </c>
      <c r="D20" s="2819">
        <f>'POA-1'!M32</f>
        <v>0</v>
      </c>
      <c r="E20" s="996" t="s">
        <v>361</v>
      </c>
      <c r="F20" s="997">
        <f>'POA-4'!I19</f>
        <v>0</v>
      </c>
      <c r="G20" s="997">
        <f>'POA-4'!J19</f>
        <v>0</v>
      </c>
      <c r="H20" s="997">
        <f>'POA-4'!K19</f>
        <v>0</v>
      </c>
      <c r="I20" s="997">
        <f>'POA-4'!L19</f>
        <v>0</v>
      </c>
      <c r="J20" s="997">
        <f>'POA-4'!M19</f>
        <v>0</v>
      </c>
      <c r="K20" s="997">
        <f>'POA-4'!N19</f>
        <v>0</v>
      </c>
      <c r="L20" s="997">
        <f>'POA-4'!O19</f>
        <v>0</v>
      </c>
      <c r="M20" s="997">
        <f>'POA-4'!P19</f>
        <v>0</v>
      </c>
      <c r="N20" s="997">
        <f>'POA-4'!Q19</f>
        <v>0</v>
      </c>
      <c r="O20" s="997">
        <f>'POA-4'!R19</f>
        <v>0</v>
      </c>
      <c r="P20" s="997">
        <f>'POA-4'!S19</f>
        <v>0</v>
      </c>
      <c r="Q20" s="997">
        <f>'POA-4'!T19</f>
        <v>0</v>
      </c>
      <c r="R20" s="998">
        <f t="shared" si="0"/>
        <v>0</v>
      </c>
      <c r="S20" s="999"/>
    </row>
    <row r="21" spans="2:19" ht="12.75" customHeight="1" x14ac:dyDescent="0.2">
      <c r="B21" s="2791"/>
      <c r="C21" s="2817"/>
      <c r="D21" s="2820"/>
      <c r="E21" s="1000" t="s">
        <v>362</v>
      </c>
      <c r="F21" s="1003">
        <f>+'EJEC-3I'!F21</f>
        <v>0</v>
      </c>
      <c r="G21" s="1003">
        <f>+'EJEC-3I'!G21</f>
        <v>0</v>
      </c>
      <c r="H21" s="1003">
        <f>+'EJEC-3I'!H21</f>
        <v>0</v>
      </c>
      <c r="I21" s="1003">
        <f>+'EJEC-3II'!I21</f>
        <v>0</v>
      </c>
      <c r="J21" s="1003">
        <f>+'EJEC-3II'!J21</f>
        <v>0</v>
      </c>
      <c r="K21" s="1003">
        <f>+'EJEC-3II'!K21</f>
        <v>0</v>
      </c>
      <c r="L21" s="1001">
        <f>+'EJEC-3II'!L21</f>
        <v>0</v>
      </c>
      <c r="M21" s="1001">
        <f>+'EJEC-3II'!M21</f>
        <v>0</v>
      </c>
      <c r="N21" s="1001">
        <f>+'EJEC-3II'!N21</f>
        <v>0</v>
      </c>
      <c r="O21" s="1001">
        <f>+'EJEC-3II'!O21</f>
        <v>0</v>
      </c>
      <c r="P21" s="1001">
        <f>+'EJEC-3II'!P21</f>
        <v>0</v>
      </c>
      <c r="Q21" s="1001">
        <f>+'EJEC-3II'!Q21</f>
        <v>0</v>
      </c>
      <c r="R21" s="1002">
        <f t="shared" si="0"/>
        <v>0</v>
      </c>
      <c r="S21" s="297">
        <f t="shared" ref="S21" si="1">+IF(ISERROR(R21/D20),0%,R21/D20)</f>
        <v>0</v>
      </c>
    </row>
    <row r="22" spans="2:19" ht="12.75" customHeight="1" x14ac:dyDescent="0.2">
      <c r="B22" s="2791"/>
      <c r="C22" s="2818"/>
      <c r="D22" s="2821"/>
      <c r="E22" s="1000" t="s">
        <v>1161</v>
      </c>
      <c r="F22" s="1003">
        <f>+'EJEC-3I'!F22</f>
        <v>0</v>
      </c>
      <c r="G22" s="1003">
        <f>+'EJEC-3I'!G22</f>
        <v>0</v>
      </c>
      <c r="H22" s="1003">
        <f>+'EJEC-3I'!H22</f>
        <v>0</v>
      </c>
      <c r="I22" s="1003">
        <f>+'EJEC-3II'!I22</f>
        <v>0</v>
      </c>
      <c r="J22" s="1003">
        <f>+'EJEC-3II'!J22</f>
        <v>0</v>
      </c>
      <c r="K22" s="1003">
        <f>+'EJEC-3II'!K22</f>
        <v>0</v>
      </c>
      <c r="L22" s="1001"/>
      <c r="M22" s="1001"/>
      <c r="N22" s="1001"/>
      <c r="O22" s="1001"/>
      <c r="P22" s="1001"/>
      <c r="Q22" s="1001"/>
      <c r="R22" s="1002">
        <f t="shared" si="0"/>
        <v>0</v>
      </c>
      <c r="S22" s="297">
        <f t="shared" ref="S22" si="2">+IF(ISERROR(R22/D20),0%,R22/D20)</f>
        <v>0</v>
      </c>
    </row>
    <row r="23" spans="2:19" ht="12.75" customHeight="1" x14ac:dyDescent="0.2">
      <c r="B23" s="2791"/>
      <c r="C23" s="2816">
        <f>'POA-1'!I33</f>
        <v>0</v>
      </c>
      <c r="D23" s="2819">
        <f>'POA-1'!M33</f>
        <v>0</v>
      </c>
      <c r="E23" s="996" t="s">
        <v>361</v>
      </c>
      <c r="F23" s="997">
        <f>'POA-4'!I20</f>
        <v>0</v>
      </c>
      <c r="G23" s="997">
        <f>'POA-4'!J20</f>
        <v>0</v>
      </c>
      <c r="H23" s="997">
        <f>'POA-4'!K20</f>
        <v>0</v>
      </c>
      <c r="I23" s="997">
        <f>'POA-4'!L20</f>
        <v>0</v>
      </c>
      <c r="J23" s="997">
        <f>'POA-4'!M20</f>
        <v>0</v>
      </c>
      <c r="K23" s="997">
        <f>'POA-4'!N20</f>
        <v>0</v>
      </c>
      <c r="L23" s="997">
        <f>'POA-4'!O20</f>
        <v>0</v>
      </c>
      <c r="M23" s="997">
        <f>'POA-4'!P20</f>
        <v>0</v>
      </c>
      <c r="N23" s="997">
        <f>'POA-4'!Q20</f>
        <v>0</v>
      </c>
      <c r="O23" s="997">
        <f>'POA-4'!R20</f>
        <v>0</v>
      </c>
      <c r="P23" s="997">
        <f>'POA-4'!S20</f>
        <v>0</v>
      </c>
      <c r="Q23" s="997">
        <f>'POA-4'!T20</f>
        <v>0</v>
      </c>
      <c r="R23" s="998">
        <f t="shared" si="0"/>
        <v>0</v>
      </c>
      <c r="S23" s="999"/>
    </row>
    <row r="24" spans="2:19" ht="12.75" customHeight="1" x14ac:dyDescent="0.2">
      <c r="B24" s="2791"/>
      <c r="C24" s="2817"/>
      <c r="D24" s="2820"/>
      <c r="E24" s="1000" t="s">
        <v>362</v>
      </c>
      <c r="F24" s="1003">
        <f>+'EJEC-3I'!F24</f>
        <v>0</v>
      </c>
      <c r="G24" s="1003">
        <f>+'EJEC-3I'!G24</f>
        <v>0</v>
      </c>
      <c r="H24" s="1003">
        <f>+'EJEC-3I'!H24</f>
        <v>0</v>
      </c>
      <c r="I24" s="1003">
        <f>+'EJEC-3II'!I24</f>
        <v>0</v>
      </c>
      <c r="J24" s="1003">
        <f>+'EJEC-3II'!J24</f>
        <v>0</v>
      </c>
      <c r="K24" s="1003">
        <f>+'EJEC-3II'!K24</f>
        <v>0</v>
      </c>
      <c r="L24" s="1001">
        <f>+'EJEC-3II'!L24</f>
        <v>0</v>
      </c>
      <c r="M24" s="1001">
        <f>+'EJEC-3II'!M24</f>
        <v>0</v>
      </c>
      <c r="N24" s="1001">
        <f>+'EJEC-3II'!N24</f>
        <v>0</v>
      </c>
      <c r="O24" s="1001">
        <f>+'EJEC-3II'!O24</f>
        <v>0</v>
      </c>
      <c r="P24" s="1001">
        <f>+'EJEC-3II'!P24</f>
        <v>0</v>
      </c>
      <c r="Q24" s="1001">
        <f>+'EJEC-3II'!Q24</f>
        <v>0</v>
      </c>
      <c r="R24" s="1002">
        <f t="shared" si="0"/>
        <v>0</v>
      </c>
      <c r="S24" s="297">
        <f t="shared" ref="S24" si="3">+IF(ISERROR(R24/D23),0%,R24/D23)</f>
        <v>0</v>
      </c>
    </row>
    <row r="25" spans="2:19" ht="12.75" customHeight="1" x14ac:dyDescent="0.2">
      <c r="B25" s="2791"/>
      <c r="C25" s="2818"/>
      <c r="D25" s="2821"/>
      <c r="E25" s="1000" t="s">
        <v>1161</v>
      </c>
      <c r="F25" s="1003">
        <f>+'EJEC-3I'!F25</f>
        <v>0</v>
      </c>
      <c r="G25" s="1003">
        <f>+'EJEC-3I'!G25</f>
        <v>0</v>
      </c>
      <c r="H25" s="1003">
        <f>+'EJEC-3I'!H25</f>
        <v>0</v>
      </c>
      <c r="I25" s="1003">
        <f>+'EJEC-3II'!I25</f>
        <v>0</v>
      </c>
      <c r="J25" s="1003">
        <f>+'EJEC-3II'!J25</f>
        <v>0</v>
      </c>
      <c r="K25" s="1003">
        <f>+'EJEC-3II'!K25</f>
        <v>0</v>
      </c>
      <c r="L25" s="1001"/>
      <c r="M25" s="1001"/>
      <c r="N25" s="1001"/>
      <c r="O25" s="1001"/>
      <c r="P25" s="1001"/>
      <c r="Q25" s="1001"/>
      <c r="R25" s="1002">
        <f t="shared" si="0"/>
        <v>0</v>
      </c>
      <c r="S25" s="297">
        <f t="shared" ref="S25" si="4">+IF(ISERROR(R25/D23),0%,R25/D23)</f>
        <v>0</v>
      </c>
    </row>
    <row r="26" spans="2:19" ht="12.75" customHeight="1" x14ac:dyDescent="0.2">
      <c r="B26" s="2791"/>
      <c r="C26" s="2816">
        <f>'POA-1'!I34</f>
        <v>0</v>
      </c>
      <c r="D26" s="2819">
        <f>'POA-1'!M34</f>
        <v>0</v>
      </c>
      <c r="E26" s="996" t="s">
        <v>361</v>
      </c>
      <c r="F26" s="997">
        <f>'POA-4'!I21</f>
        <v>0</v>
      </c>
      <c r="G26" s="997">
        <f>'POA-4'!J21</f>
        <v>0</v>
      </c>
      <c r="H26" s="997">
        <f>'POA-4'!K21</f>
        <v>0</v>
      </c>
      <c r="I26" s="997">
        <f>'POA-4'!L21</f>
        <v>0</v>
      </c>
      <c r="J26" s="997">
        <f>'POA-4'!M21</f>
        <v>0</v>
      </c>
      <c r="K26" s="997">
        <f>'POA-4'!N21</f>
        <v>0</v>
      </c>
      <c r="L26" s="997">
        <f>'POA-4'!O21</f>
        <v>0</v>
      </c>
      <c r="M26" s="997">
        <f>'POA-4'!P21</f>
        <v>0</v>
      </c>
      <c r="N26" s="997">
        <f>'POA-4'!Q21</f>
        <v>0</v>
      </c>
      <c r="O26" s="997">
        <f>'POA-4'!R21</f>
        <v>0</v>
      </c>
      <c r="P26" s="997">
        <f>'POA-4'!S21</f>
        <v>0</v>
      </c>
      <c r="Q26" s="997">
        <f>'POA-4'!T21</f>
        <v>0</v>
      </c>
      <c r="R26" s="998">
        <f t="shared" si="0"/>
        <v>0</v>
      </c>
      <c r="S26" s="999"/>
    </row>
    <row r="27" spans="2:19" ht="12.75" customHeight="1" x14ac:dyDescent="0.2">
      <c r="B27" s="2791"/>
      <c r="C27" s="2817"/>
      <c r="D27" s="2820"/>
      <c r="E27" s="1000" t="s">
        <v>362</v>
      </c>
      <c r="F27" s="1003">
        <f>+'EJEC-3I'!F27</f>
        <v>0</v>
      </c>
      <c r="G27" s="1003">
        <f>+'EJEC-3I'!G27</f>
        <v>0</v>
      </c>
      <c r="H27" s="1003">
        <f>+'EJEC-3I'!H27</f>
        <v>0</v>
      </c>
      <c r="I27" s="1003">
        <f>+'EJEC-3II'!I27</f>
        <v>0</v>
      </c>
      <c r="J27" s="1003">
        <f>+'EJEC-3II'!J27</f>
        <v>0</v>
      </c>
      <c r="K27" s="1003">
        <f>+'EJEC-3II'!K27</f>
        <v>0</v>
      </c>
      <c r="L27" s="1001">
        <f>+'EJEC-3II'!L27</f>
        <v>0</v>
      </c>
      <c r="M27" s="1001">
        <f>+'EJEC-3II'!M27</f>
        <v>0</v>
      </c>
      <c r="N27" s="1001">
        <f>+'EJEC-3II'!N27</f>
        <v>0</v>
      </c>
      <c r="O27" s="1001">
        <f>+'EJEC-3II'!O27</f>
        <v>0</v>
      </c>
      <c r="P27" s="1001">
        <f>+'EJEC-3II'!P27</f>
        <v>0</v>
      </c>
      <c r="Q27" s="1001">
        <f>+'EJEC-3II'!Q27</f>
        <v>0</v>
      </c>
      <c r="R27" s="1002">
        <f t="shared" si="0"/>
        <v>0</v>
      </c>
      <c r="S27" s="297">
        <f t="shared" ref="S27" si="5">+IF(ISERROR(R27/D26),0%,R27/D26)</f>
        <v>0</v>
      </c>
    </row>
    <row r="28" spans="2:19" ht="12.75" customHeight="1" x14ac:dyDescent="0.2">
      <c r="B28" s="2815"/>
      <c r="C28" s="2818"/>
      <c r="D28" s="2821"/>
      <c r="E28" s="1000" t="s">
        <v>1161</v>
      </c>
      <c r="F28" s="1003">
        <f>+'EJEC-3I'!F28</f>
        <v>0</v>
      </c>
      <c r="G28" s="1003">
        <f>+'EJEC-3I'!G28</f>
        <v>0</v>
      </c>
      <c r="H28" s="1003">
        <f>+'EJEC-3I'!H28</f>
        <v>0</v>
      </c>
      <c r="I28" s="1003">
        <f>+'EJEC-3II'!I28</f>
        <v>0</v>
      </c>
      <c r="J28" s="1003">
        <f>+'EJEC-3II'!J28</f>
        <v>0</v>
      </c>
      <c r="K28" s="1003">
        <f>+'EJEC-3II'!K28</f>
        <v>0</v>
      </c>
      <c r="L28" s="1001"/>
      <c r="M28" s="1001"/>
      <c r="N28" s="1001"/>
      <c r="O28" s="1001"/>
      <c r="P28" s="1001"/>
      <c r="Q28" s="1001"/>
      <c r="R28" s="1002">
        <f t="shared" si="0"/>
        <v>0</v>
      </c>
      <c r="S28" s="297">
        <f t="shared" ref="S28" si="6">+IF(ISERROR(R28/D26),0%,R28/D26)</f>
        <v>0</v>
      </c>
    </row>
    <row r="29" spans="2:19" ht="12.75" customHeight="1" x14ac:dyDescent="0.2">
      <c r="B29" s="2814" t="str">
        <f>Proyecto!C51</f>
        <v>Plantación de Material Vegetal al azar o por núcleos</v>
      </c>
      <c r="C29" s="2816">
        <f>'POA-1'!I35</f>
        <v>0</v>
      </c>
      <c r="D29" s="2819" t="e">
        <f>'POA-1'!M35</f>
        <v>#DIV/0!</v>
      </c>
      <c r="E29" s="996" t="s">
        <v>361</v>
      </c>
      <c r="F29" s="997">
        <f>'POA-4'!I22</f>
        <v>0</v>
      </c>
      <c r="G29" s="997">
        <f>'POA-4'!J22</f>
        <v>0</v>
      </c>
      <c r="H29" s="997">
        <f>'POA-4'!K22</f>
        <v>0</v>
      </c>
      <c r="I29" s="997">
        <f>'POA-4'!L22</f>
        <v>0</v>
      </c>
      <c r="J29" s="997">
        <f>'POA-4'!M22</f>
        <v>0</v>
      </c>
      <c r="K29" s="997">
        <f>'POA-4'!N22</f>
        <v>0</v>
      </c>
      <c r="L29" s="997">
        <f>'POA-4'!O22</f>
        <v>0</v>
      </c>
      <c r="M29" s="997">
        <f>'POA-4'!P22</f>
        <v>0</v>
      </c>
      <c r="N29" s="997">
        <f>'POA-4'!Q22</f>
        <v>0</v>
      </c>
      <c r="O29" s="997">
        <f>'POA-4'!R22</f>
        <v>0</v>
      </c>
      <c r="P29" s="997">
        <f>'POA-4'!S22</f>
        <v>0</v>
      </c>
      <c r="Q29" s="997">
        <f>'POA-4'!T22</f>
        <v>0</v>
      </c>
      <c r="R29" s="998">
        <f>SUM(F29:Q29)</f>
        <v>0</v>
      </c>
      <c r="S29" s="999"/>
    </row>
    <row r="30" spans="2:19" ht="12.75" customHeight="1" x14ac:dyDescent="0.2">
      <c r="B30" s="2791"/>
      <c r="C30" s="2817"/>
      <c r="D30" s="2820"/>
      <c r="E30" s="1000" t="s">
        <v>362</v>
      </c>
      <c r="F30" s="1003">
        <f>+'EJEC-3I'!F30</f>
        <v>0</v>
      </c>
      <c r="G30" s="1003">
        <f>+'EJEC-3I'!G30</f>
        <v>0</v>
      </c>
      <c r="H30" s="1003">
        <f>+'EJEC-3I'!H30</f>
        <v>0</v>
      </c>
      <c r="I30" s="1003">
        <f>+'EJEC-3II'!I30</f>
        <v>0</v>
      </c>
      <c r="J30" s="1003">
        <f>+'EJEC-3II'!J30</f>
        <v>0</v>
      </c>
      <c r="K30" s="1003">
        <f>+'EJEC-3II'!K30</f>
        <v>0</v>
      </c>
      <c r="L30" s="1001">
        <f>+'EJEC-3II'!L30</f>
        <v>0</v>
      </c>
      <c r="M30" s="1001">
        <f>+'EJEC-3II'!M30</f>
        <v>0</v>
      </c>
      <c r="N30" s="1001">
        <f>+'EJEC-3II'!N30</f>
        <v>0</v>
      </c>
      <c r="O30" s="1001">
        <f>+'EJEC-3II'!O30</f>
        <v>0</v>
      </c>
      <c r="P30" s="1001">
        <f>+'EJEC-3II'!P30</f>
        <v>0</v>
      </c>
      <c r="Q30" s="1001">
        <f>+'EJEC-3II'!Q30</f>
        <v>0</v>
      </c>
      <c r="R30" s="1002">
        <f t="shared" ref="R30:R93" si="7">SUM(F30:Q30)</f>
        <v>0</v>
      </c>
      <c r="S30" s="297">
        <f t="shared" ref="S30" si="8">+IF(ISERROR(R30/D29),0%,R30/D29)</f>
        <v>0</v>
      </c>
    </row>
    <row r="31" spans="2:19" ht="12.75" customHeight="1" x14ac:dyDescent="0.2">
      <c r="B31" s="2791"/>
      <c r="C31" s="2818"/>
      <c r="D31" s="2821"/>
      <c r="E31" s="1000" t="s">
        <v>1161</v>
      </c>
      <c r="F31" s="1003">
        <f>+'EJEC-3I'!F31</f>
        <v>0</v>
      </c>
      <c r="G31" s="1003">
        <f>+'EJEC-3I'!G31</f>
        <v>0</v>
      </c>
      <c r="H31" s="1003">
        <f>+'EJEC-3I'!H31</f>
        <v>0</v>
      </c>
      <c r="I31" s="1003">
        <f>+'EJEC-3II'!I31</f>
        <v>0</v>
      </c>
      <c r="J31" s="1003">
        <f>+'EJEC-3II'!J31</f>
        <v>0</v>
      </c>
      <c r="K31" s="1003">
        <f>+'EJEC-3II'!K31</f>
        <v>0</v>
      </c>
      <c r="L31" s="1001"/>
      <c r="M31" s="1001"/>
      <c r="N31" s="1001"/>
      <c r="O31" s="1001"/>
      <c r="P31" s="1001"/>
      <c r="Q31" s="1001"/>
      <c r="R31" s="1002">
        <f t="shared" si="7"/>
        <v>0</v>
      </c>
      <c r="S31" s="297">
        <f t="shared" ref="S31" si="9">+IF(ISERROR(R31/D29),0%,R31/D29)</f>
        <v>0</v>
      </c>
    </row>
    <row r="32" spans="2:19" ht="12.75" customHeight="1" x14ac:dyDescent="0.2">
      <c r="B32" s="2791"/>
      <c r="C32" s="2816">
        <f>'POA-1'!I36</f>
        <v>0</v>
      </c>
      <c r="D32" s="2819">
        <f>'POA-1'!M36</f>
        <v>0</v>
      </c>
      <c r="E32" s="996" t="s">
        <v>361</v>
      </c>
      <c r="F32" s="997">
        <f>'POA-4'!I23</f>
        <v>0</v>
      </c>
      <c r="G32" s="997">
        <f>'POA-4'!J23</f>
        <v>0</v>
      </c>
      <c r="H32" s="997">
        <f>'POA-4'!K23</f>
        <v>0</v>
      </c>
      <c r="I32" s="997">
        <f>'POA-4'!L23</f>
        <v>0</v>
      </c>
      <c r="J32" s="997">
        <f>'POA-4'!M23</f>
        <v>0</v>
      </c>
      <c r="K32" s="997">
        <f>'POA-4'!N23</f>
        <v>0</v>
      </c>
      <c r="L32" s="997">
        <f>'POA-4'!O23</f>
        <v>0</v>
      </c>
      <c r="M32" s="997">
        <f>'POA-4'!P23</f>
        <v>0</v>
      </c>
      <c r="N32" s="997">
        <f>'POA-4'!Q23</f>
        <v>0</v>
      </c>
      <c r="O32" s="997">
        <f>'POA-4'!R23</f>
        <v>0</v>
      </c>
      <c r="P32" s="997">
        <f>'POA-4'!S23</f>
        <v>0</v>
      </c>
      <c r="Q32" s="997">
        <f>'POA-4'!T23</f>
        <v>0</v>
      </c>
      <c r="R32" s="998">
        <f t="shared" si="7"/>
        <v>0</v>
      </c>
      <c r="S32" s="999"/>
    </row>
    <row r="33" spans="2:19" ht="12.75" customHeight="1" x14ac:dyDescent="0.2">
      <c r="B33" s="2791"/>
      <c r="C33" s="2817"/>
      <c r="D33" s="2820"/>
      <c r="E33" s="1000" t="s">
        <v>362</v>
      </c>
      <c r="F33" s="1003">
        <f>+'EJEC-3I'!F33</f>
        <v>0</v>
      </c>
      <c r="G33" s="1003">
        <f>+'EJEC-3I'!G33</f>
        <v>0</v>
      </c>
      <c r="H33" s="1003">
        <f>+'EJEC-3I'!H33</f>
        <v>0</v>
      </c>
      <c r="I33" s="1003">
        <f>+'EJEC-3II'!I33</f>
        <v>0</v>
      </c>
      <c r="J33" s="1003">
        <f>+'EJEC-3II'!J33</f>
        <v>0</v>
      </c>
      <c r="K33" s="1003">
        <f>+'EJEC-3II'!K33</f>
        <v>0</v>
      </c>
      <c r="L33" s="1001">
        <f>+'EJEC-3II'!L33</f>
        <v>0</v>
      </c>
      <c r="M33" s="1001">
        <f>+'EJEC-3II'!M33</f>
        <v>0</v>
      </c>
      <c r="N33" s="1001">
        <f>+'EJEC-3II'!N33</f>
        <v>0</v>
      </c>
      <c r="O33" s="1001">
        <f>+'EJEC-3II'!O33</f>
        <v>0</v>
      </c>
      <c r="P33" s="1001">
        <f>+'EJEC-3II'!P33</f>
        <v>0</v>
      </c>
      <c r="Q33" s="1001">
        <f>+'EJEC-3II'!Q33</f>
        <v>0</v>
      </c>
      <c r="R33" s="1002">
        <f t="shared" si="7"/>
        <v>0</v>
      </c>
      <c r="S33" s="297">
        <f t="shared" ref="S33" si="10">+IF(ISERROR(R33/D32),0%,R33/D32)</f>
        <v>0</v>
      </c>
    </row>
    <row r="34" spans="2:19" ht="12.75" customHeight="1" x14ac:dyDescent="0.2">
      <c r="B34" s="2791"/>
      <c r="C34" s="2818"/>
      <c r="D34" s="2821"/>
      <c r="E34" s="1000" t="s">
        <v>1161</v>
      </c>
      <c r="F34" s="1003">
        <f>+'EJEC-3I'!F34</f>
        <v>0</v>
      </c>
      <c r="G34" s="1003">
        <f>+'EJEC-3I'!G34</f>
        <v>0</v>
      </c>
      <c r="H34" s="1003">
        <f>+'EJEC-3I'!H34</f>
        <v>0</v>
      </c>
      <c r="I34" s="1003">
        <f>+'EJEC-3II'!I34</f>
        <v>0</v>
      </c>
      <c r="J34" s="1003">
        <f>+'EJEC-3II'!J34</f>
        <v>0</v>
      </c>
      <c r="K34" s="1003">
        <f>+'EJEC-3II'!K34</f>
        <v>0</v>
      </c>
      <c r="L34" s="1001"/>
      <c r="M34" s="1001"/>
      <c r="N34" s="1001"/>
      <c r="O34" s="1001"/>
      <c r="P34" s="1001"/>
      <c r="Q34" s="1001"/>
      <c r="R34" s="1002">
        <f t="shared" si="7"/>
        <v>0</v>
      </c>
      <c r="S34" s="297">
        <f t="shared" ref="S34" si="11">+IF(ISERROR(R34/D32),0%,R34/D32)</f>
        <v>0</v>
      </c>
    </row>
    <row r="35" spans="2:19" ht="12.75" customHeight="1" x14ac:dyDescent="0.2">
      <c r="B35" s="2791"/>
      <c r="C35" s="2816">
        <f>'POA-1'!I37</f>
        <v>0</v>
      </c>
      <c r="D35" s="2819">
        <f>'POA-1'!M37</f>
        <v>0</v>
      </c>
      <c r="E35" s="996" t="s">
        <v>361</v>
      </c>
      <c r="F35" s="997">
        <f>'POA-4'!I24</f>
        <v>0</v>
      </c>
      <c r="G35" s="997">
        <f>'POA-4'!J24</f>
        <v>0</v>
      </c>
      <c r="H35" s="997">
        <f>'POA-4'!K24</f>
        <v>0</v>
      </c>
      <c r="I35" s="997">
        <f>'POA-4'!L24</f>
        <v>0</v>
      </c>
      <c r="J35" s="997">
        <f>'POA-4'!M24</f>
        <v>0</v>
      </c>
      <c r="K35" s="997">
        <f>'POA-4'!N24</f>
        <v>0</v>
      </c>
      <c r="L35" s="997">
        <f>'POA-4'!O24</f>
        <v>0</v>
      </c>
      <c r="M35" s="997">
        <f>'POA-4'!P24</f>
        <v>0</v>
      </c>
      <c r="N35" s="997">
        <f>'POA-4'!Q24</f>
        <v>0</v>
      </c>
      <c r="O35" s="997">
        <f>'POA-4'!R24</f>
        <v>0</v>
      </c>
      <c r="P35" s="997">
        <f>'POA-4'!S24</f>
        <v>0</v>
      </c>
      <c r="Q35" s="997">
        <f>'POA-4'!T24</f>
        <v>0</v>
      </c>
      <c r="R35" s="998">
        <f t="shared" si="7"/>
        <v>0</v>
      </c>
      <c r="S35" s="999"/>
    </row>
    <row r="36" spans="2:19" ht="12.75" customHeight="1" x14ac:dyDescent="0.2">
      <c r="B36" s="2791"/>
      <c r="C36" s="2817"/>
      <c r="D36" s="2820"/>
      <c r="E36" s="1000" t="s">
        <v>362</v>
      </c>
      <c r="F36" s="1003">
        <f>+'EJEC-3I'!F36</f>
        <v>0</v>
      </c>
      <c r="G36" s="1003">
        <f>+'EJEC-3I'!G36</f>
        <v>0</v>
      </c>
      <c r="H36" s="1003">
        <f>+'EJEC-3I'!H36</f>
        <v>0</v>
      </c>
      <c r="I36" s="1003">
        <f>+'EJEC-3II'!I36</f>
        <v>0</v>
      </c>
      <c r="J36" s="1003">
        <f>+'EJEC-3II'!J36</f>
        <v>0</v>
      </c>
      <c r="K36" s="1003">
        <f>+'EJEC-3II'!K36</f>
        <v>0</v>
      </c>
      <c r="L36" s="1001">
        <f>+'EJEC-3II'!L36</f>
        <v>0</v>
      </c>
      <c r="M36" s="1001">
        <f>+'EJEC-3II'!M36</f>
        <v>0</v>
      </c>
      <c r="N36" s="1001">
        <f>+'EJEC-3II'!N36</f>
        <v>0</v>
      </c>
      <c r="O36" s="1001">
        <f>+'EJEC-3II'!O36</f>
        <v>0</v>
      </c>
      <c r="P36" s="1001">
        <f>+'EJEC-3II'!P36</f>
        <v>0</v>
      </c>
      <c r="Q36" s="1001">
        <f>+'EJEC-3II'!Q36</f>
        <v>0</v>
      </c>
      <c r="R36" s="1002">
        <f t="shared" si="7"/>
        <v>0</v>
      </c>
      <c r="S36" s="297">
        <f t="shared" ref="S36" si="12">+IF(ISERROR(R36/D35),0%,R36/D35)</f>
        <v>0</v>
      </c>
    </row>
    <row r="37" spans="2:19" ht="12.75" customHeight="1" x14ac:dyDescent="0.2">
      <c r="B37" s="2791"/>
      <c r="C37" s="2818"/>
      <c r="D37" s="2821"/>
      <c r="E37" s="1000" t="s">
        <v>1161</v>
      </c>
      <c r="F37" s="1003">
        <f>+'EJEC-3I'!F37</f>
        <v>0</v>
      </c>
      <c r="G37" s="1003">
        <f>+'EJEC-3I'!G37</f>
        <v>0</v>
      </c>
      <c r="H37" s="1003">
        <f>+'EJEC-3I'!H37</f>
        <v>0</v>
      </c>
      <c r="I37" s="1003">
        <f>+'EJEC-3II'!I37</f>
        <v>0</v>
      </c>
      <c r="J37" s="1003">
        <f>+'EJEC-3II'!J37</f>
        <v>0</v>
      </c>
      <c r="K37" s="1003">
        <f>+'EJEC-3II'!K37</f>
        <v>0</v>
      </c>
      <c r="L37" s="1001"/>
      <c r="M37" s="1001"/>
      <c r="N37" s="1001"/>
      <c r="O37" s="1001"/>
      <c r="P37" s="1001"/>
      <c r="Q37" s="1001"/>
      <c r="R37" s="1002">
        <f t="shared" si="7"/>
        <v>0</v>
      </c>
      <c r="S37" s="297">
        <f t="shared" ref="S37" si="13">+IF(ISERROR(R37/D35),0%,R37/D35)</f>
        <v>0</v>
      </c>
    </row>
    <row r="38" spans="2:19" ht="12.75" customHeight="1" x14ac:dyDescent="0.2">
      <c r="B38" s="2791"/>
      <c r="C38" s="2816">
        <f>'POA-1'!I38</f>
        <v>0</v>
      </c>
      <c r="D38" s="2819">
        <f>'POA-1'!M38</f>
        <v>0</v>
      </c>
      <c r="E38" s="996" t="s">
        <v>361</v>
      </c>
      <c r="F38" s="997">
        <f>'POA-4'!I25</f>
        <v>0</v>
      </c>
      <c r="G38" s="997">
        <f>'POA-4'!J25</f>
        <v>0</v>
      </c>
      <c r="H38" s="997">
        <f>'POA-4'!K25</f>
        <v>0</v>
      </c>
      <c r="I38" s="997">
        <f>'POA-4'!L25</f>
        <v>0</v>
      </c>
      <c r="J38" s="997">
        <f>'POA-4'!M25</f>
        <v>0</v>
      </c>
      <c r="K38" s="997">
        <f>'POA-4'!N25</f>
        <v>0</v>
      </c>
      <c r="L38" s="997">
        <f>'POA-4'!O25</f>
        <v>0</v>
      </c>
      <c r="M38" s="997">
        <f>'POA-4'!P25</f>
        <v>0</v>
      </c>
      <c r="N38" s="997">
        <f>'POA-4'!Q25</f>
        <v>0</v>
      </c>
      <c r="O38" s="997">
        <f>'POA-4'!R25</f>
        <v>0</v>
      </c>
      <c r="P38" s="997">
        <f>'POA-4'!S25</f>
        <v>0</v>
      </c>
      <c r="Q38" s="997">
        <f>'POA-4'!T25</f>
        <v>0</v>
      </c>
      <c r="R38" s="998">
        <f t="shared" si="7"/>
        <v>0</v>
      </c>
      <c r="S38" s="999"/>
    </row>
    <row r="39" spans="2:19" ht="12.75" customHeight="1" x14ac:dyDescent="0.2">
      <c r="B39" s="2791"/>
      <c r="C39" s="2817"/>
      <c r="D39" s="2820"/>
      <c r="E39" s="1000" t="s">
        <v>362</v>
      </c>
      <c r="F39" s="1003">
        <f>+'EJEC-3I'!F39</f>
        <v>0</v>
      </c>
      <c r="G39" s="1003">
        <f>+'EJEC-3I'!G39</f>
        <v>0</v>
      </c>
      <c r="H39" s="1003">
        <f>+'EJEC-3I'!H39</f>
        <v>0</v>
      </c>
      <c r="I39" s="1003">
        <f>+'EJEC-3II'!I39</f>
        <v>0</v>
      </c>
      <c r="J39" s="1003">
        <f>+'EJEC-3II'!J39</f>
        <v>0</v>
      </c>
      <c r="K39" s="1003">
        <f>+'EJEC-3II'!K39</f>
        <v>0</v>
      </c>
      <c r="L39" s="1001">
        <f>+'EJEC-3II'!L39</f>
        <v>0</v>
      </c>
      <c r="M39" s="1001">
        <f>+'EJEC-3II'!M39</f>
        <v>0</v>
      </c>
      <c r="N39" s="1001">
        <f>+'EJEC-3II'!N39</f>
        <v>0</v>
      </c>
      <c r="O39" s="1001">
        <f>+'EJEC-3II'!O39</f>
        <v>0</v>
      </c>
      <c r="P39" s="1001">
        <f>+'EJEC-3II'!P39</f>
        <v>0</v>
      </c>
      <c r="Q39" s="1001">
        <f>+'EJEC-3II'!Q39</f>
        <v>0</v>
      </c>
      <c r="R39" s="1002">
        <f t="shared" si="7"/>
        <v>0</v>
      </c>
      <c r="S39" s="297">
        <f t="shared" ref="S39" si="14">+IF(ISERROR(R39/D38),0%,R39/D38)</f>
        <v>0</v>
      </c>
    </row>
    <row r="40" spans="2:19" ht="12.75" customHeight="1" x14ac:dyDescent="0.2">
      <c r="B40" s="2815"/>
      <c r="C40" s="2818"/>
      <c r="D40" s="2821"/>
      <c r="E40" s="1000" t="s">
        <v>1161</v>
      </c>
      <c r="F40" s="1003">
        <f>+'EJEC-3I'!F40</f>
        <v>0</v>
      </c>
      <c r="G40" s="1003">
        <f>+'EJEC-3I'!G40</f>
        <v>0</v>
      </c>
      <c r="H40" s="1003">
        <f>+'EJEC-3I'!H40</f>
        <v>0</v>
      </c>
      <c r="I40" s="1003">
        <f>+'EJEC-3II'!I40</f>
        <v>0</v>
      </c>
      <c r="J40" s="1003">
        <f>+'EJEC-3II'!J40</f>
        <v>0</v>
      </c>
      <c r="K40" s="1003">
        <f>+'EJEC-3II'!K40</f>
        <v>0</v>
      </c>
      <c r="L40" s="1001"/>
      <c r="M40" s="1001"/>
      <c r="N40" s="1001"/>
      <c r="O40" s="1001"/>
      <c r="P40" s="1001"/>
      <c r="Q40" s="1001"/>
      <c r="R40" s="1002">
        <f t="shared" si="7"/>
        <v>0</v>
      </c>
      <c r="S40" s="297">
        <f t="shared" ref="S40" si="15">+IF(ISERROR(R40/D38),0%,R40/D38)</f>
        <v>0</v>
      </c>
    </row>
    <row r="41" spans="2:19" ht="12.75" customHeight="1" x14ac:dyDescent="0.2">
      <c r="B41" s="2814">
        <f>Proyecto!C52</f>
        <v>0</v>
      </c>
      <c r="C41" s="2816">
        <f>'POA-1'!I39</f>
        <v>0</v>
      </c>
      <c r="D41" s="2819" t="e">
        <f>'POA-1'!M39</f>
        <v>#REF!</v>
      </c>
      <c r="E41" s="996" t="s">
        <v>361</v>
      </c>
      <c r="F41" s="997">
        <f>'POA-4'!I26</f>
        <v>0</v>
      </c>
      <c r="G41" s="997">
        <f>'POA-4'!J26</f>
        <v>0</v>
      </c>
      <c r="H41" s="997">
        <f>'POA-4'!K26</f>
        <v>0</v>
      </c>
      <c r="I41" s="997">
        <f>'POA-4'!L26</f>
        <v>0</v>
      </c>
      <c r="J41" s="997">
        <f>'POA-4'!M26</f>
        <v>0</v>
      </c>
      <c r="K41" s="997">
        <f>'POA-4'!N26</f>
        <v>0</v>
      </c>
      <c r="L41" s="997">
        <f>'POA-4'!O26</f>
        <v>0</v>
      </c>
      <c r="M41" s="997">
        <f>'POA-4'!P26</f>
        <v>0</v>
      </c>
      <c r="N41" s="997">
        <f>'POA-4'!Q26</f>
        <v>0</v>
      </c>
      <c r="O41" s="997">
        <f>'POA-4'!R26</f>
        <v>0</v>
      </c>
      <c r="P41" s="997">
        <f>'POA-4'!S26</f>
        <v>0</v>
      </c>
      <c r="Q41" s="997">
        <f>'POA-4'!T26</f>
        <v>0</v>
      </c>
      <c r="R41" s="998">
        <f t="shared" si="7"/>
        <v>0</v>
      </c>
      <c r="S41" s="999"/>
    </row>
    <row r="42" spans="2:19" ht="12.75" customHeight="1" x14ac:dyDescent="0.2">
      <c r="B42" s="2791"/>
      <c r="C42" s="2817"/>
      <c r="D42" s="2820"/>
      <c r="E42" s="1000" t="s">
        <v>362</v>
      </c>
      <c r="F42" s="1003">
        <f>+'EJEC-3I'!F42</f>
        <v>0</v>
      </c>
      <c r="G42" s="1003">
        <f>+'EJEC-3I'!G42</f>
        <v>0</v>
      </c>
      <c r="H42" s="1003">
        <f>+'EJEC-3I'!H42</f>
        <v>0</v>
      </c>
      <c r="I42" s="1003">
        <f>+'EJEC-3II'!I42</f>
        <v>0</v>
      </c>
      <c r="J42" s="1003">
        <f>+'EJEC-3II'!J42</f>
        <v>0</v>
      </c>
      <c r="K42" s="1003">
        <f>+'EJEC-3II'!K42</f>
        <v>0</v>
      </c>
      <c r="L42" s="1001">
        <f>+'EJEC-3II'!L42</f>
        <v>0</v>
      </c>
      <c r="M42" s="1001">
        <f>+'EJEC-3II'!M42</f>
        <v>0</v>
      </c>
      <c r="N42" s="1001">
        <f>+'EJEC-3II'!N42</f>
        <v>0</v>
      </c>
      <c r="O42" s="1001">
        <f>+'EJEC-3II'!O42</f>
        <v>0</v>
      </c>
      <c r="P42" s="1001">
        <f>+'EJEC-3II'!P42</f>
        <v>0</v>
      </c>
      <c r="Q42" s="1001">
        <f>+'EJEC-3II'!Q42</f>
        <v>0</v>
      </c>
      <c r="R42" s="1002">
        <f t="shared" si="7"/>
        <v>0</v>
      </c>
      <c r="S42" s="297">
        <f t="shared" ref="S42" si="16">+IF(ISERROR(R42/D41),0%,R42/D41)</f>
        <v>0</v>
      </c>
    </row>
    <row r="43" spans="2:19" ht="12.75" customHeight="1" x14ac:dyDescent="0.2">
      <c r="B43" s="2791"/>
      <c r="C43" s="2818"/>
      <c r="D43" s="2821"/>
      <c r="E43" s="1000" t="s">
        <v>1161</v>
      </c>
      <c r="F43" s="1003">
        <f>+'EJEC-3I'!F43</f>
        <v>0</v>
      </c>
      <c r="G43" s="1003">
        <f>+'EJEC-3I'!G43</f>
        <v>0</v>
      </c>
      <c r="H43" s="1003">
        <f>+'EJEC-3I'!H43</f>
        <v>0</v>
      </c>
      <c r="I43" s="1003">
        <f>+'EJEC-3II'!I43</f>
        <v>0</v>
      </c>
      <c r="J43" s="1003">
        <f>+'EJEC-3II'!J43</f>
        <v>0</v>
      </c>
      <c r="K43" s="1003">
        <f>+'EJEC-3II'!K43</f>
        <v>0</v>
      </c>
      <c r="L43" s="1001"/>
      <c r="M43" s="1001"/>
      <c r="N43" s="1001"/>
      <c r="O43" s="1001"/>
      <c r="P43" s="1001"/>
      <c r="Q43" s="1001"/>
      <c r="R43" s="1002">
        <f t="shared" si="7"/>
        <v>0</v>
      </c>
      <c r="S43" s="297">
        <f t="shared" ref="S43" si="17">+IF(ISERROR(R43/D41),0%,R43/D41)</f>
        <v>0</v>
      </c>
    </row>
    <row r="44" spans="2:19" ht="12.75" customHeight="1" x14ac:dyDescent="0.2">
      <c r="B44" s="2791"/>
      <c r="C44" s="2816">
        <f>'POA-1'!I40</f>
        <v>0</v>
      </c>
      <c r="D44" s="2819" t="e">
        <f>'POA-1'!M40</f>
        <v>#REF!</v>
      </c>
      <c r="E44" s="996" t="s">
        <v>361</v>
      </c>
      <c r="F44" s="997">
        <f>'POA-4'!I27</f>
        <v>0</v>
      </c>
      <c r="G44" s="997">
        <f>'POA-4'!J27</f>
        <v>0</v>
      </c>
      <c r="H44" s="997">
        <f>'POA-4'!K27</f>
        <v>0</v>
      </c>
      <c r="I44" s="997">
        <f>'POA-4'!L27</f>
        <v>0</v>
      </c>
      <c r="J44" s="997">
        <f>'POA-4'!M27</f>
        <v>0</v>
      </c>
      <c r="K44" s="997">
        <f>'POA-4'!N27</f>
        <v>0</v>
      </c>
      <c r="L44" s="997">
        <f>'POA-4'!O27</f>
        <v>0</v>
      </c>
      <c r="M44" s="997">
        <f>'POA-4'!P27</f>
        <v>0</v>
      </c>
      <c r="N44" s="997">
        <f>'POA-4'!Q27</f>
        <v>0</v>
      </c>
      <c r="O44" s="997">
        <f>'POA-4'!R27</f>
        <v>0</v>
      </c>
      <c r="P44" s="997">
        <f>'POA-4'!S27</f>
        <v>0</v>
      </c>
      <c r="Q44" s="997">
        <f>'POA-4'!T27</f>
        <v>0</v>
      </c>
      <c r="R44" s="998">
        <f t="shared" si="7"/>
        <v>0</v>
      </c>
      <c r="S44" s="999"/>
    </row>
    <row r="45" spans="2:19" ht="12.75" customHeight="1" x14ac:dyDescent="0.2">
      <c r="B45" s="2791"/>
      <c r="C45" s="2817"/>
      <c r="D45" s="2820"/>
      <c r="E45" s="1000" t="s">
        <v>362</v>
      </c>
      <c r="F45" s="1003">
        <f>+'EJEC-3I'!F45</f>
        <v>0</v>
      </c>
      <c r="G45" s="1003">
        <f>+'EJEC-3I'!G45</f>
        <v>0</v>
      </c>
      <c r="H45" s="1003">
        <f>+'EJEC-3I'!H45</f>
        <v>0</v>
      </c>
      <c r="I45" s="1003">
        <f>+'EJEC-3II'!I45</f>
        <v>0</v>
      </c>
      <c r="J45" s="1003">
        <f>+'EJEC-3II'!J45</f>
        <v>0</v>
      </c>
      <c r="K45" s="1003">
        <f>+'EJEC-3II'!K45</f>
        <v>0</v>
      </c>
      <c r="L45" s="1001">
        <f>+'EJEC-3II'!L45</f>
        <v>0</v>
      </c>
      <c r="M45" s="1001">
        <f>+'EJEC-3II'!M45</f>
        <v>0</v>
      </c>
      <c r="N45" s="1001">
        <f>+'EJEC-3II'!N45</f>
        <v>0</v>
      </c>
      <c r="O45" s="1001">
        <f>+'EJEC-3II'!O45</f>
        <v>0</v>
      </c>
      <c r="P45" s="1001">
        <f>+'EJEC-3II'!P45</f>
        <v>0</v>
      </c>
      <c r="Q45" s="1001">
        <f>+'EJEC-3II'!Q45</f>
        <v>0</v>
      </c>
      <c r="R45" s="1002">
        <f t="shared" si="7"/>
        <v>0</v>
      </c>
      <c r="S45" s="297">
        <f t="shared" ref="S45" si="18">+IF(ISERROR(R45/D44),0%,R45/D44)</f>
        <v>0</v>
      </c>
    </row>
    <row r="46" spans="2:19" ht="12.75" customHeight="1" x14ac:dyDescent="0.2">
      <c r="B46" s="2791"/>
      <c r="C46" s="2818"/>
      <c r="D46" s="2821"/>
      <c r="E46" s="1000" t="s">
        <v>1161</v>
      </c>
      <c r="F46" s="1003">
        <f>+'EJEC-3I'!F46</f>
        <v>0</v>
      </c>
      <c r="G46" s="1003">
        <f>+'EJEC-3I'!G46</f>
        <v>0</v>
      </c>
      <c r="H46" s="1003">
        <f>+'EJEC-3I'!H46</f>
        <v>0</v>
      </c>
      <c r="I46" s="1003">
        <f>+'EJEC-3II'!I46</f>
        <v>0</v>
      </c>
      <c r="J46" s="1003">
        <f>+'EJEC-3II'!J46</f>
        <v>0</v>
      </c>
      <c r="K46" s="1003">
        <f>+'EJEC-3II'!K46</f>
        <v>0</v>
      </c>
      <c r="L46" s="1001"/>
      <c r="M46" s="1001"/>
      <c r="N46" s="1001"/>
      <c r="O46" s="1001"/>
      <c r="P46" s="1001"/>
      <c r="Q46" s="1001"/>
      <c r="R46" s="1002">
        <f t="shared" si="7"/>
        <v>0</v>
      </c>
      <c r="S46" s="297">
        <f t="shared" ref="S46" si="19">+IF(ISERROR(R46/D44),0%,R46/D44)</f>
        <v>0</v>
      </c>
    </row>
    <row r="47" spans="2:19" ht="12.75" customHeight="1" x14ac:dyDescent="0.2">
      <c r="B47" s="2791"/>
      <c r="C47" s="2816">
        <f>'POA-1'!I41</f>
        <v>0</v>
      </c>
      <c r="D47" s="2819">
        <f>'POA-1'!M41</f>
        <v>0</v>
      </c>
      <c r="E47" s="996" t="s">
        <v>361</v>
      </c>
      <c r="F47" s="997">
        <f>'POA-4'!I28</f>
        <v>0</v>
      </c>
      <c r="G47" s="997">
        <f>'POA-4'!J28</f>
        <v>0</v>
      </c>
      <c r="H47" s="997">
        <f>'POA-4'!K28</f>
        <v>0</v>
      </c>
      <c r="I47" s="997">
        <f>'POA-4'!L28</f>
        <v>0</v>
      </c>
      <c r="J47" s="997">
        <f>'POA-4'!M28</f>
        <v>0</v>
      </c>
      <c r="K47" s="997">
        <f>'POA-4'!N28</f>
        <v>0</v>
      </c>
      <c r="L47" s="997">
        <f>'POA-4'!O28</f>
        <v>0</v>
      </c>
      <c r="M47" s="997">
        <f>'POA-4'!P28</f>
        <v>0</v>
      </c>
      <c r="N47" s="997">
        <f>'POA-4'!Q28</f>
        <v>0</v>
      </c>
      <c r="O47" s="997">
        <f>'POA-4'!R28</f>
        <v>0</v>
      </c>
      <c r="P47" s="997">
        <f>'POA-4'!S28</f>
        <v>0</v>
      </c>
      <c r="Q47" s="997">
        <f>'POA-4'!T28</f>
        <v>0</v>
      </c>
      <c r="R47" s="998">
        <f t="shared" si="7"/>
        <v>0</v>
      </c>
      <c r="S47" s="999"/>
    </row>
    <row r="48" spans="2:19" ht="12.75" customHeight="1" x14ac:dyDescent="0.2">
      <c r="B48" s="2791"/>
      <c r="C48" s="2817"/>
      <c r="D48" s="2820"/>
      <c r="E48" s="1000" t="s">
        <v>362</v>
      </c>
      <c r="F48" s="1003">
        <f>+'EJEC-3I'!F48</f>
        <v>0</v>
      </c>
      <c r="G48" s="1003">
        <f>+'EJEC-3I'!G48</f>
        <v>0</v>
      </c>
      <c r="H48" s="1003">
        <f>+'EJEC-3I'!H48</f>
        <v>0</v>
      </c>
      <c r="I48" s="1003">
        <f>+'EJEC-3II'!I48</f>
        <v>0</v>
      </c>
      <c r="J48" s="1003">
        <f>+'EJEC-3II'!J48</f>
        <v>0</v>
      </c>
      <c r="K48" s="1003">
        <f>+'EJEC-3II'!K48</f>
        <v>0</v>
      </c>
      <c r="L48" s="1001">
        <f>+'EJEC-3II'!L48</f>
        <v>0</v>
      </c>
      <c r="M48" s="1001">
        <f>+'EJEC-3II'!M48</f>
        <v>0</v>
      </c>
      <c r="N48" s="1001">
        <f>+'EJEC-3II'!N48</f>
        <v>0</v>
      </c>
      <c r="O48" s="1001">
        <f>+'EJEC-3II'!O48</f>
        <v>0</v>
      </c>
      <c r="P48" s="1001">
        <f>+'EJEC-3II'!P48</f>
        <v>0</v>
      </c>
      <c r="Q48" s="1001">
        <f>+'EJEC-3II'!Q48</f>
        <v>0</v>
      </c>
      <c r="R48" s="1002">
        <f t="shared" si="7"/>
        <v>0</v>
      </c>
      <c r="S48" s="297">
        <f t="shared" ref="S48" si="20">+IF(ISERROR(R48/D47),0%,R48/D47)</f>
        <v>0</v>
      </c>
    </row>
    <row r="49" spans="2:19" ht="12.75" customHeight="1" x14ac:dyDescent="0.2">
      <c r="B49" s="2791"/>
      <c r="C49" s="2818"/>
      <c r="D49" s="2821"/>
      <c r="E49" s="1000" t="s">
        <v>1161</v>
      </c>
      <c r="F49" s="1003">
        <f>+'EJEC-3I'!F49</f>
        <v>0</v>
      </c>
      <c r="G49" s="1003">
        <f>+'EJEC-3I'!G49</f>
        <v>0</v>
      </c>
      <c r="H49" s="1003">
        <f>+'EJEC-3I'!H49</f>
        <v>0</v>
      </c>
      <c r="I49" s="1003">
        <f>+'EJEC-3II'!I49</f>
        <v>0</v>
      </c>
      <c r="J49" s="1003">
        <f>+'EJEC-3II'!J49</f>
        <v>0</v>
      </c>
      <c r="K49" s="1003">
        <f>+'EJEC-3II'!K49</f>
        <v>0</v>
      </c>
      <c r="L49" s="1001"/>
      <c r="M49" s="1001"/>
      <c r="N49" s="1001"/>
      <c r="O49" s="1001"/>
      <c r="P49" s="1001"/>
      <c r="Q49" s="1001"/>
      <c r="R49" s="1002">
        <f t="shared" si="7"/>
        <v>0</v>
      </c>
      <c r="S49" s="297">
        <f t="shared" ref="S49" si="21">+IF(ISERROR(R49/D47),0%,R49/D47)</f>
        <v>0</v>
      </c>
    </row>
    <row r="50" spans="2:19" ht="12.75" customHeight="1" x14ac:dyDescent="0.2">
      <c r="B50" s="2791"/>
      <c r="C50" s="2816">
        <f>'POA-1'!I42</f>
        <v>0</v>
      </c>
      <c r="D50" s="2819" t="e">
        <f>'POA-1'!M42</f>
        <v>#REF!</v>
      </c>
      <c r="E50" s="996" t="s">
        <v>361</v>
      </c>
      <c r="F50" s="997">
        <f>'POA-4'!I29</f>
        <v>0</v>
      </c>
      <c r="G50" s="997">
        <f>'POA-4'!J29</f>
        <v>0</v>
      </c>
      <c r="H50" s="997">
        <f>'POA-4'!K29</f>
        <v>0</v>
      </c>
      <c r="I50" s="997">
        <f>'POA-4'!L29</f>
        <v>0</v>
      </c>
      <c r="J50" s="997">
        <f>'POA-4'!M29</f>
        <v>0</v>
      </c>
      <c r="K50" s="997">
        <f>'POA-4'!N29</f>
        <v>0</v>
      </c>
      <c r="L50" s="997">
        <f>'POA-4'!O29</f>
        <v>0</v>
      </c>
      <c r="M50" s="997">
        <f>'POA-4'!P29</f>
        <v>0</v>
      </c>
      <c r="N50" s="997">
        <f>'POA-4'!Q29</f>
        <v>0</v>
      </c>
      <c r="O50" s="997">
        <f>'POA-4'!R29</f>
        <v>0</v>
      </c>
      <c r="P50" s="997">
        <f>'POA-4'!S29</f>
        <v>0</v>
      </c>
      <c r="Q50" s="997">
        <f>'POA-4'!T29</f>
        <v>0</v>
      </c>
      <c r="R50" s="998">
        <f t="shared" si="7"/>
        <v>0</v>
      </c>
      <c r="S50" s="999"/>
    </row>
    <row r="51" spans="2:19" ht="12.75" customHeight="1" x14ac:dyDescent="0.2">
      <c r="B51" s="2791"/>
      <c r="C51" s="2817"/>
      <c r="D51" s="2820"/>
      <c r="E51" s="1000" t="s">
        <v>362</v>
      </c>
      <c r="F51" s="1003">
        <f>+'EJEC-3I'!F51</f>
        <v>0</v>
      </c>
      <c r="G51" s="1003">
        <f>+'EJEC-3I'!G51</f>
        <v>0</v>
      </c>
      <c r="H51" s="1003">
        <f>+'EJEC-3I'!H51</f>
        <v>0</v>
      </c>
      <c r="I51" s="1003">
        <f>+'EJEC-3II'!I51</f>
        <v>0</v>
      </c>
      <c r="J51" s="1003">
        <f>+'EJEC-3II'!J51</f>
        <v>0</v>
      </c>
      <c r="K51" s="1003">
        <f>+'EJEC-3II'!K51</f>
        <v>0</v>
      </c>
      <c r="L51" s="1001">
        <f>+'EJEC-3II'!L51</f>
        <v>0</v>
      </c>
      <c r="M51" s="1001">
        <f>+'EJEC-3II'!M51</f>
        <v>0</v>
      </c>
      <c r="N51" s="1001">
        <f>+'EJEC-3II'!N51</f>
        <v>0</v>
      </c>
      <c r="O51" s="1001">
        <f>+'EJEC-3II'!O51</f>
        <v>0</v>
      </c>
      <c r="P51" s="1001">
        <f>+'EJEC-3II'!P51</f>
        <v>0</v>
      </c>
      <c r="Q51" s="1001">
        <f>+'EJEC-3II'!Q51</f>
        <v>0</v>
      </c>
      <c r="R51" s="1002">
        <f t="shared" si="7"/>
        <v>0</v>
      </c>
      <c r="S51" s="297">
        <f t="shared" ref="S51" si="22">+IF(ISERROR(R51/D50),0%,R51/D50)</f>
        <v>0</v>
      </c>
    </row>
    <row r="52" spans="2:19" ht="12.75" customHeight="1" x14ac:dyDescent="0.2">
      <c r="B52" s="2815"/>
      <c r="C52" s="2818"/>
      <c r="D52" s="2821"/>
      <c r="E52" s="1000" t="s">
        <v>1161</v>
      </c>
      <c r="F52" s="1003">
        <f>+'EJEC-3I'!F52</f>
        <v>0</v>
      </c>
      <c r="G52" s="1003">
        <f>+'EJEC-3I'!G52</f>
        <v>0</v>
      </c>
      <c r="H52" s="1003">
        <f>+'EJEC-3I'!H52</f>
        <v>0</v>
      </c>
      <c r="I52" s="1003">
        <f>+'EJEC-3II'!I52</f>
        <v>0</v>
      </c>
      <c r="J52" s="1003">
        <f>+'EJEC-3II'!J52</f>
        <v>0</v>
      </c>
      <c r="K52" s="1003">
        <f>+'EJEC-3II'!K52</f>
        <v>0</v>
      </c>
      <c r="L52" s="1001"/>
      <c r="M52" s="1001"/>
      <c r="N52" s="1001"/>
      <c r="O52" s="1001"/>
      <c r="P52" s="1001"/>
      <c r="Q52" s="1001"/>
      <c r="R52" s="1002">
        <f t="shared" si="7"/>
        <v>0</v>
      </c>
      <c r="S52" s="297">
        <f t="shared" ref="S52" si="23">+IF(ISERROR(R52/D50),0%,R52/D50)</f>
        <v>0</v>
      </c>
    </row>
    <row r="53" spans="2:19" ht="12.75" customHeight="1" x14ac:dyDescent="0.2">
      <c r="B53" s="2814" t="str">
        <f>Proyecto!C53</f>
        <v>Cobertura arbórea mediante Sistemas Agroforestales / Silvopastoriles (SAF/SSP)</v>
      </c>
      <c r="C53" s="2816">
        <f>'POA-1'!I43</f>
        <v>0</v>
      </c>
      <c r="D53" s="2819" t="e">
        <f>'POA-1'!M43</f>
        <v>#REF!</v>
      </c>
      <c r="E53" s="996" t="s">
        <v>361</v>
      </c>
      <c r="F53" s="997">
        <f>'POA-4'!I30</f>
        <v>0</v>
      </c>
      <c r="G53" s="997">
        <f>'POA-4'!J30</f>
        <v>0</v>
      </c>
      <c r="H53" s="997">
        <f>'POA-4'!K30</f>
        <v>0</v>
      </c>
      <c r="I53" s="997">
        <f>'POA-4'!L30</f>
        <v>0</v>
      </c>
      <c r="J53" s="997">
        <f>'POA-4'!M30</f>
        <v>0</v>
      </c>
      <c r="K53" s="997">
        <f>'POA-4'!N30</f>
        <v>0</v>
      </c>
      <c r="L53" s="997">
        <f>'POA-4'!O30</f>
        <v>0</v>
      </c>
      <c r="M53" s="997">
        <f>'POA-4'!P30</f>
        <v>0</v>
      </c>
      <c r="N53" s="997">
        <f>'POA-4'!Q30</f>
        <v>0</v>
      </c>
      <c r="O53" s="997">
        <f>'POA-4'!R30</f>
        <v>0</v>
      </c>
      <c r="P53" s="997">
        <f>'POA-4'!S30</f>
        <v>0</v>
      </c>
      <c r="Q53" s="997">
        <f>'POA-4'!T30</f>
        <v>0</v>
      </c>
      <c r="R53" s="998">
        <f t="shared" si="7"/>
        <v>0</v>
      </c>
      <c r="S53" s="999"/>
    </row>
    <row r="54" spans="2:19" ht="12.75" customHeight="1" x14ac:dyDescent="0.2">
      <c r="B54" s="2791"/>
      <c r="C54" s="2817"/>
      <c r="D54" s="2820"/>
      <c r="E54" s="1000" t="s">
        <v>362</v>
      </c>
      <c r="F54" s="1003">
        <f>+'EJEC-3I'!F54</f>
        <v>0</v>
      </c>
      <c r="G54" s="1003">
        <f>+'EJEC-3I'!G54</f>
        <v>0</v>
      </c>
      <c r="H54" s="1003">
        <f>+'EJEC-3I'!H54</f>
        <v>0</v>
      </c>
      <c r="I54" s="1003">
        <f>+'EJEC-3II'!I54</f>
        <v>0</v>
      </c>
      <c r="J54" s="1003">
        <f>+'EJEC-3II'!J54</f>
        <v>0</v>
      </c>
      <c r="K54" s="1003">
        <f>+'EJEC-3II'!K54</f>
        <v>0</v>
      </c>
      <c r="L54" s="1001">
        <f>+'EJEC-3II'!L54</f>
        <v>0</v>
      </c>
      <c r="M54" s="1001">
        <f>+'EJEC-3II'!M54</f>
        <v>0</v>
      </c>
      <c r="N54" s="1001">
        <f>+'EJEC-3II'!N54</f>
        <v>0</v>
      </c>
      <c r="O54" s="1001">
        <f>+'EJEC-3II'!O54</f>
        <v>0</v>
      </c>
      <c r="P54" s="1001">
        <f>+'EJEC-3II'!P54</f>
        <v>0</v>
      </c>
      <c r="Q54" s="1001">
        <f>+'EJEC-3II'!Q54</f>
        <v>0</v>
      </c>
      <c r="R54" s="1002">
        <f t="shared" si="7"/>
        <v>0</v>
      </c>
      <c r="S54" s="297">
        <f t="shared" ref="S54" si="24">+IF(ISERROR(R54/D53),0%,R54/D53)</f>
        <v>0</v>
      </c>
    </row>
    <row r="55" spans="2:19" ht="12.75" customHeight="1" x14ac:dyDescent="0.2">
      <c r="B55" s="2791"/>
      <c r="C55" s="2818"/>
      <c r="D55" s="2821"/>
      <c r="E55" s="1000" t="s">
        <v>1161</v>
      </c>
      <c r="F55" s="1003">
        <f>+'EJEC-3I'!F55</f>
        <v>0</v>
      </c>
      <c r="G55" s="1003">
        <f>+'EJEC-3I'!G55</f>
        <v>0</v>
      </c>
      <c r="H55" s="1003">
        <f>+'EJEC-3I'!H55</f>
        <v>0</v>
      </c>
      <c r="I55" s="1003">
        <f>+'EJEC-3II'!I55</f>
        <v>0</v>
      </c>
      <c r="J55" s="1003">
        <f>+'EJEC-3II'!J55</f>
        <v>0</v>
      </c>
      <c r="K55" s="1003">
        <f>+'EJEC-3II'!K55</f>
        <v>0</v>
      </c>
      <c r="L55" s="1001"/>
      <c r="M55" s="1001"/>
      <c r="N55" s="1001"/>
      <c r="O55" s="1001"/>
      <c r="P55" s="1001"/>
      <c r="Q55" s="1001"/>
      <c r="R55" s="1002">
        <f t="shared" si="7"/>
        <v>0</v>
      </c>
      <c r="S55" s="297">
        <f t="shared" ref="S55" si="25">+IF(ISERROR(R55/D53),0%,R55/D53)</f>
        <v>0</v>
      </c>
    </row>
    <row r="56" spans="2:19" ht="12.75" customHeight="1" x14ac:dyDescent="0.2">
      <c r="B56" s="2791"/>
      <c r="C56" s="2816">
        <f>'POA-1'!I44</f>
        <v>0</v>
      </c>
      <c r="D56" s="2819" t="e">
        <f>'POA-1'!M44</f>
        <v>#REF!</v>
      </c>
      <c r="E56" s="996" t="s">
        <v>361</v>
      </c>
      <c r="F56" s="997">
        <f>'POA-4'!I31</f>
        <v>0</v>
      </c>
      <c r="G56" s="997">
        <f>'POA-4'!J31</f>
        <v>0</v>
      </c>
      <c r="H56" s="997">
        <f>'POA-4'!K31</f>
        <v>0</v>
      </c>
      <c r="I56" s="997">
        <f>'POA-4'!L31</f>
        <v>0</v>
      </c>
      <c r="J56" s="997">
        <f>'POA-4'!M31</f>
        <v>0</v>
      </c>
      <c r="K56" s="997">
        <f>'POA-4'!N31</f>
        <v>0</v>
      </c>
      <c r="L56" s="997">
        <f>'POA-4'!O31</f>
        <v>0</v>
      </c>
      <c r="M56" s="997">
        <f>'POA-4'!P31</f>
        <v>0</v>
      </c>
      <c r="N56" s="997">
        <f>'POA-4'!Q31</f>
        <v>0</v>
      </c>
      <c r="O56" s="997">
        <f>'POA-4'!R31</f>
        <v>0</v>
      </c>
      <c r="P56" s="997">
        <f>'POA-4'!S31</f>
        <v>0</v>
      </c>
      <c r="Q56" s="997">
        <f>'POA-4'!T31</f>
        <v>0</v>
      </c>
      <c r="R56" s="998">
        <f t="shared" si="7"/>
        <v>0</v>
      </c>
      <c r="S56" s="999"/>
    </row>
    <row r="57" spans="2:19" ht="12.75" customHeight="1" x14ac:dyDescent="0.2">
      <c r="B57" s="2791"/>
      <c r="C57" s="2817"/>
      <c r="D57" s="2820"/>
      <c r="E57" s="1000" t="s">
        <v>362</v>
      </c>
      <c r="F57" s="1003">
        <f>+'EJEC-3I'!F57</f>
        <v>0</v>
      </c>
      <c r="G57" s="1003">
        <f>+'EJEC-3I'!G57</f>
        <v>0</v>
      </c>
      <c r="H57" s="1003">
        <f>+'EJEC-3I'!H57</f>
        <v>0</v>
      </c>
      <c r="I57" s="1003">
        <f>+'EJEC-3II'!I57</f>
        <v>0</v>
      </c>
      <c r="J57" s="1003">
        <f>+'EJEC-3II'!J57</f>
        <v>0</v>
      </c>
      <c r="K57" s="1003">
        <f>+'EJEC-3II'!K57</f>
        <v>0</v>
      </c>
      <c r="L57" s="1001">
        <f>+'EJEC-3II'!L57</f>
        <v>0</v>
      </c>
      <c r="M57" s="1001">
        <f>+'EJEC-3II'!M57</f>
        <v>0</v>
      </c>
      <c r="N57" s="1001">
        <f>+'EJEC-3II'!N57</f>
        <v>0</v>
      </c>
      <c r="O57" s="1001">
        <f>+'EJEC-3II'!O57</f>
        <v>0</v>
      </c>
      <c r="P57" s="1001">
        <f>+'EJEC-3II'!P57</f>
        <v>0</v>
      </c>
      <c r="Q57" s="1001">
        <f>+'EJEC-3II'!Q57</f>
        <v>0</v>
      </c>
      <c r="R57" s="1002">
        <f t="shared" si="7"/>
        <v>0</v>
      </c>
      <c r="S57" s="297">
        <f t="shared" ref="S57" si="26">+IF(ISERROR(R57/D56),0%,R57/D56)</f>
        <v>0</v>
      </c>
    </row>
    <row r="58" spans="2:19" ht="12.75" customHeight="1" x14ac:dyDescent="0.2">
      <c r="B58" s="2791"/>
      <c r="C58" s="2818"/>
      <c r="D58" s="2821"/>
      <c r="E58" s="1000" t="s">
        <v>1161</v>
      </c>
      <c r="F58" s="1003">
        <f>+'EJEC-3I'!F58</f>
        <v>0</v>
      </c>
      <c r="G58" s="1003">
        <f>+'EJEC-3I'!G58</f>
        <v>0</v>
      </c>
      <c r="H58" s="1003">
        <f>+'EJEC-3I'!H58</f>
        <v>0</v>
      </c>
      <c r="I58" s="1003">
        <f>+'EJEC-3II'!I58</f>
        <v>0</v>
      </c>
      <c r="J58" s="1003">
        <f>+'EJEC-3II'!J58</f>
        <v>0</v>
      </c>
      <c r="K58" s="1003">
        <f>+'EJEC-3II'!K58</f>
        <v>0</v>
      </c>
      <c r="L58" s="1001"/>
      <c r="M58" s="1001"/>
      <c r="N58" s="1001"/>
      <c r="O58" s="1001"/>
      <c r="P58" s="1001"/>
      <c r="Q58" s="1001"/>
      <c r="R58" s="1002">
        <f t="shared" si="7"/>
        <v>0</v>
      </c>
      <c r="S58" s="297">
        <f t="shared" ref="S58" si="27">+IF(ISERROR(R58/D56),0%,R58/D56)</f>
        <v>0</v>
      </c>
    </row>
    <row r="59" spans="2:19" ht="12.75" customHeight="1" x14ac:dyDescent="0.2">
      <c r="B59" s="2791"/>
      <c r="C59" s="2816">
        <f>'POA-1'!I45</f>
        <v>0</v>
      </c>
      <c r="D59" s="2819">
        <f>'POA-1'!M45</f>
        <v>0</v>
      </c>
      <c r="E59" s="996" t="s">
        <v>361</v>
      </c>
      <c r="F59" s="997">
        <f>'POA-4'!I32</f>
        <v>0</v>
      </c>
      <c r="G59" s="997">
        <f>'POA-4'!J32</f>
        <v>0</v>
      </c>
      <c r="H59" s="997">
        <f>'POA-4'!K32</f>
        <v>0</v>
      </c>
      <c r="I59" s="997">
        <f>'POA-4'!L32</f>
        <v>0</v>
      </c>
      <c r="J59" s="997">
        <f>'POA-4'!M32</f>
        <v>0</v>
      </c>
      <c r="K59" s="997">
        <f>'POA-4'!N32</f>
        <v>0</v>
      </c>
      <c r="L59" s="997">
        <f>'POA-4'!O32</f>
        <v>0</v>
      </c>
      <c r="M59" s="997">
        <f>'POA-4'!P32</f>
        <v>0</v>
      </c>
      <c r="N59" s="997">
        <f>'POA-4'!Q32</f>
        <v>0</v>
      </c>
      <c r="O59" s="997">
        <f>'POA-4'!R32</f>
        <v>0</v>
      </c>
      <c r="P59" s="997">
        <f>'POA-4'!S32</f>
        <v>0</v>
      </c>
      <c r="Q59" s="997">
        <f>'POA-4'!T32</f>
        <v>0</v>
      </c>
      <c r="R59" s="998">
        <f t="shared" si="7"/>
        <v>0</v>
      </c>
      <c r="S59" s="999"/>
    </row>
    <row r="60" spans="2:19" ht="12.75" customHeight="1" x14ac:dyDescent="0.2">
      <c r="B60" s="2791"/>
      <c r="C60" s="2817"/>
      <c r="D60" s="2820"/>
      <c r="E60" s="1000" t="s">
        <v>362</v>
      </c>
      <c r="F60" s="1003">
        <f>+'EJEC-3I'!F60</f>
        <v>0</v>
      </c>
      <c r="G60" s="1003">
        <f>+'EJEC-3I'!G60</f>
        <v>0</v>
      </c>
      <c r="H60" s="1003">
        <f>+'EJEC-3I'!H60</f>
        <v>0</v>
      </c>
      <c r="I60" s="1003">
        <f>+'EJEC-3II'!I60</f>
        <v>0</v>
      </c>
      <c r="J60" s="1003">
        <f>+'EJEC-3II'!J60</f>
        <v>0</v>
      </c>
      <c r="K60" s="1003">
        <f>+'EJEC-3II'!K60</f>
        <v>0</v>
      </c>
      <c r="L60" s="1001">
        <f>+'EJEC-3II'!L60</f>
        <v>0</v>
      </c>
      <c r="M60" s="1001">
        <f>+'EJEC-3II'!M60</f>
        <v>0</v>
      </c>
      <c r="N60" s="1001">
        <f>+'EJEC-3II'!N60</f>
        <v>0</v>
      </c>
      <c r="O60" s="1001">
        <f>+'EJEC-3II'!O60</f>
        <v>0</v>
      </c>
      <c r="P60" s="1001">
        <f>+'EJEC-3II'!P60</f>
        <v>0</v>
      </c>
      <c r="Q60" s="1001">
        <f>+'EJEC-3II'!Q60</f>
        <v>0</v>
      </c>
      <c r="R60" s="1002">
        <f t="shared" si="7"/>
        <v>0</v>
      </c>
      <c r="S60" s="297">
        <f t="shared" ref="S60" si="28">+IF(ISERROR(R60/D59),0%,R60/D59)</f>
        <v>0</v>
      </c>
    </row>
    <row r="61" spans="2:19" ht="12.75" customHeight="1" x14ac:dyDescent="0.2">
      <c r="B61" s="2791"/>
      <c r="C61" s="2818"/>
      <c r="D61" s="2821"/>
      <c r="E61" s="1000" t="s">
        <v>1161</v>
      </c>
      <c r="F61" s="1003">
        <f>+'EJEC-3I'!F61</f>
        <v>0</v>
      </c>
      <c r="G61" s="1003">
        <f>+'EJEC-3I'!G61</f>
        <v>0</v>
      </c>
      <c r="H61" s="1003">
        <f>+'EJEC-3I'!H61</f>
        <v>0</v>
      </c>
      <c r="I61" s="1003">
        <f>+'EJEC-3II'!I61</f>
        <v>0</v>
      </c>
      <c r="J61" s="1003">
        <f>+'EJEC-3II'!J61</f>
        <v>0</v>
      </c>
      <c r="K61" s="1003">
        <f>+'EJEC-3II'!K61</f>
        <v>0</v>
      </c>
      <c r="L61" s="1001"/>
      <c r="M61" s="1001"/>
      <c r="N61" s="1001"/>
      <c r="O61" s="1001"/>
      <c r="P61" s="1001"/>
      <c r="Q61" s="1001"/>
      <c r="R61" s="1002">
        <f t="shared" si="7"/>
        <v>0</v>
      </c>
      <c r="S61" s="297">
        <f t="shared" ref="S61" si="29">+IF(ISERROR(R61/D59),0%,R61/D59)</f>
        <v>0</v>
      </c>
    </row>
    <row r="62" spans="2:19" ht="12.75" customHeight="1" x14ac:dyDescent="0.2">
      <c r="B62" s="2791"/>
      <c r="C62" s="2816">
        <f>'POA-1'!I46</f>
        <v>0</v>
      </c>
      <c r="D62" s="2819" t="e">
        <f>'POA-1'!M46</f>
        <v>#REF!</v>
      </c>
      <c r="E62" s="996" t="s">
        <v>361</v>
      </c>
      <c r="F62" s="997">
        <f>'POA-4'!I33</f>
        <v>0</v>
      </c>
      <c r="G62" s="997">
        <f>'POA-4'!J33</f>
        <v>0</v>
      </c>
      <c r="H62" s="997">
        <f>'POA-4'!K33</f>
        <v>0</v>
      </c>
      <c r="I62" s="997">
        <f>'POA-4'!L33</f>
        <v>0</v>
      </c>
      <c r="J62" s="997">
        <f>'POA-4'!M33</f>
        <v>0</v>
      </c>
      <c r="K62" s="997">
        <f>'POA-4'!N33</f>
        <v>0</v>
      </c>
      <c r="L62" s="997">
        <f>'POA-4'!O33</f>
        <v>0</v>
      </c>
      <c r="M62" s="997">
        <f>'POA-4'!P33</f>
        <v>0</v>
      </c>
      <c r="N62" s="997">
        <f>'POA-4'!Q33</f>
        <v>0</v>
      </c>
      <c r="O62" s="997">
        <f>'POA-4'!R33</f>
        <v>0</v>
      </c>
      <c r="P62" s="997">
        <f>'POA-4'!S33</f>
        <v>0</v>
      </c>
      <c r="Q62" s="997">
        <f>'POA-4'!T33</f>
        <v>0</v>
      </c>
      <c r="R62" s="998">
        <f t="shared" si="7"/>
        <v>0</v>
      </c>
      <c r="S62" s="999"/>
    </row>
    <row r="63" spans="2:19" ht="12.75" customHeight="1" x14ac:dyDescent="0.2">
      <c r="B63" s="2791"/>
      <c r="C63" s="2817"/>
      <c r="D63" s="2820"/>
      <c r="E63" s="1000" t="s">
        <v>362</v>
      </c>
      <c r="F63" s="1003">
        <f>+'EJEC-3I'!F63</f>
        <v>0</v>
      </c>
      <c r="G63" s="1003">
        <f>+'EJEC-3I'!G63</f>
        <v>0</v>
      </c>
      <c r="H63" s="1003">
        <f>+'EJEC-3I'!H63</f>
        <v>0</v>
      </c>
      <c r="I63" s="1003">
        <f>+'EJEC-3II'!I63</f>
        <v>0</v>
      </c>
      <c r="J63" s="1003">
        <f>+'EJEC-3II'!J63</f>
        <v>0</v>
      </c>
      <c r="K63" s="1003">
        <f>+'EJEC-3II'!K63</f>
        <v>0</v>
      </c>
      <c r="L63" s="1001">
        <f>+'EJEC-3II'!L63</f>
        <v>0</v>
      </c>
      <c r="M63" s="1001">
        <f>+'EJEC-3II'!M63</f>
        <v>0</v>
      </c>
      <c r="N63" s="1001">
        <f>+'EJEC-3II'!N63</f>
        <v>0</v>
      </c>
      <c r="O63" s="1001">
        <f>+'EJEC-3II'!O63</f>
        <v>0</v>
      </c>
      <c r="P63" s="1001">
        <f>+'EJEC-3II'!P63</f>
        <v>0</v>
      </c>
      <c r="Q63" s="1001">
        <f>+'EJEC-3II'!Q63</f>
        <v>0</v>
      </c>
      <c r="R63" s="1002">
        <f t="shared" si="7"/>
        <v>0</v>
      </c>
      <c r="S63" s="297">
        <f t="shared" ref="S63" si="30">+IF(ISERROR(R63/D62),0%,R63/D62)</f>
        <v>0</v>
      </c>
    </row>
    <row r="64" spans="2:19" ht="12.75" customHeight="1" x14ac:dyDescent="0.2">
      <c r="B64" s="2815"/>
      <c r="C64" s="2818"/>
      <c r="D64" s="2821"/>
      <c r="E64" s="1000" t="s">
        <v>1161</v>
      </c>
      <c r="F64" s="1003">
        <f>+'EJEC-3I'!F64</f>
        <v>0</v>
      </c>
      <c r="G64" s="1003">
        <f>+'EJEC-3I'!G64</f>
        <v>0</v>
      </c>
      <c r="H64" s="1003">
        <f>+'EJEC-3I'!H64</f>
        <v>0</v>
      </c>
      <c r="I64" s="1003">
        <f>+'EJEC-3II'!I64</f>
        <v>0</v>
      </c>
      <c r="J64" s="1003">
        <f>+'EJEC-3II'!J64</f>
        <v>0</v>
      </c>
      <c r="K64" s="1003">
        <f>+'EJEC-3II'!K64</f>
        <v>0</v>
      </c>
      <c r="L64" s="1001"/>
      <c r="M64" s="1001"/>
      <c r="N64" s="1001"/>
      <c r="O64" s="1001"/>
      <c r="P64" s="1001"/>
      <c r="Q64" s="1001"/>
      <c r="R64" s="1002">
        <f t="shared" si="7"/>
        <v>0</v>
      </c>
      <c r="S64" s="297">
        <f t="shared" ref="S64" si="31">+IF(ISERROR(R64/D62),0%,R64/D62)</f>
        <v>0</v>
      </c>
    </row>
    <row r="65" spans="2:19" ht="12.75" customHeight="1" x14ac:dyDescent="0.2">
      <c r="B65" s="2814" t="str">
        <f>Proyecto!C54</f>
        <v>Cercas o Barreras Vivas (CV - BV)</v>
      </c>
      <c r="C65" s="2816">
        <f>'POA-1'!I47</f>
        <v>0</v>
      </c>
      <c r="D65" s="2819" t="e">
        <f>'POA-1'!M47</f>
        <v>#REF!</v>
      </c>
      <c r="E65" s="996" t="s">
        <v>361</v>
      </c>
      <c r="F65" s="997">
        <f>'POA-4'!I34</f>
        <v>0</v>
      </c>
      <c r="G65" s="997">
        <f>'POA-4'!J34</f>
        <v>0</v>
      </c>
      <c r="H65" s="997">
        <f>'POA-4'!K34</f>
        <v>0</v>
      </c>
      <c r="I65" s="997">
        <f>'POA-4'!L34</f>
        <v>0</v>
      </c>
      <c r="J65" s="997">
        <f>'POA-4'!M34</f>
        <v>0</v>
      </c>
      <c r="K65" s="997">
        <f>'POA-4'!N34</f>
        <v>0</v>
      </c>
      <c r="L65" s="997">
        <f>'POA-4'!O34</f>
        <v>0</v>
      </c>
      <c r="M65" s="997">
        <f>'POA-4'!P34</f>
        <v>0</v>
      </c>
      <c r="N65" s="997">
        <f>'POA-4'!Q34</f>
        <v>0</v>
      </c>
      <c r="O65" s="997">
        <f>'POA-4'!R34</f>
        <v>0</v>
      </c>
      <c r="P65" s="997">
        <f>'POA-4'!S34</f>
        <v>0</v>
      </c>
      <c r="Q65" s="997">
        <f>'POA-4'!T34</f>
        <v>0</v>
      </c>
      <c r="R65" s="998">
        <f t="shared" si="7"/>
        <v>0</v>
      </c>
      <c r="S65" s="999"/>
    </row>
    <row r="66" spans="2:19" ht="12.75" customHeight="1" x14ac:dyDescent="0.2">
      <c r="B66" s="2791"/>
      <c r="C66" s="2817"/>
      <c r="D66" s="2820"/>
      <c r="E66" s="1000" t="s">
        <v>362</v>
      </c>
      <c r="F66" s="1003">
        <f>+'EJEC-3I'!F66</f>
        <v>0</v>
      </c>
      <c r="G66" s="1003">
        <f>+'EJEC-3I'!G66</f>
        <v>0</v>
      </c>
      <c r="H66" s="1003">
        <f>+'EJEC-3I'!H66</f>
        <v>0</v>
      </c>
      <c r="I66" s="1003">
        <f>+'EJEC-3II'!I66</f>
        <v>0</v>
      </c>
      <c r="J66" s="1003">
        <f>+'EJEC-3II'!J66</f>
        <v>0</v>
      </c>
      <c r="K66" s="1003">
        <f>+'EJEC-3II'!K66</f>
        <v>0</v>
      </c>
      <c r="L66" s="1001">
        <f>+'EJEC-3II'!L66</f>
        <v>0</v>
      </c>
      <c r="M66" s="1001">
        <f>+'EJEC-3II'!M66</f>
        <v>0</v>
      </c>
      <c r="N66" s="1001">
        <f>+'EJEC-3II'!N66</f>
        <v>0</v>
      </c>
      <c r="O66" s="1001">
        <f>+'EJEC-3II'!O66</f>
        <v>0</v>
      </c>
      <c r="P66" s="1001">
        <f>+'EJEC-3II'!P66</f>
        <v>0</v>
      </c>
      <c r="Q66" s="1001">
        <f>+'EJEC-3II'!Q66</f>
        <v>0</v>
      </c>
      <c r="R66" s="1002">
        <f t="shared" si="7"/>
        <v>0</v>
      </c>
      <c r="S66" s="297">
        <f t="shared" ref="S66" si="32">+IF(ISERROR(R66/D65),0%,R66/D65)</f>
        <v>0</v>
      </c>
    </row>
    <row r="67" spans="2:19" ht="12.75" customHeight="1" x14ac:dyDescent="0.2">
      <c r="B67" s="2791"/>
      <c r="C67" s="2818"/>
      <c r="D67" s="2821"/>
      <c r="E67" s="1000" t="s">
        <v>1161</v>
      </c>
      <c r="F67" s="1003">
        <f>+'EJEC-3I'!F67</f>
        <v>0</v>
      </c>
      <c r="G67" s="1003">
        <f>+'EJEC-3I'!G67</f>
        <v>0</v>
      </c>
      <c r="H67" s="1003">
        <f>+'EJEC-3I'!H67</f>
        <v>0</v>
      </c>
      <c r="I67" s="1003">
        <f>+'EJEC-3II'!I67</f>
        <v>0</v>
      </c>
      <c r="J67" s="1003">
        <f>+'EJEC-3II'!J67</f>
        <v>0</v>
      </c>
      <c r="K67" s="1003">
        <f>+'EJEC-3II'!K67</f>
        <v>0</v>
      </c>
      <c r="L67" s="1001"/>
      <c r="M67" s="1001"/>
      <c r="N67" s="1001"/>
      <c r="O67" s="1001"/>
      <c r="P67" s="1001"/>
      <c r="Q67" s="1001"/>
      <c r="R67" s="1002">
        <f t="shared" si="7"/>
        <v>0</v>
      </c>
      <c r="S67" s="297">
        <f t="shared" ref="S67" si="33">+IF(ISERROR(R67/D65),0%,R67/D65)</f>
        <v>0</v>
      </c>
    </row>
    <row r="68" spans="2:19" ht="12.75" customHeight="1" x14ac:dyDescent="0.2">
      <c r="B68" s="2791"/>
      <c r="C68" s="2816">
        <f>'POA-1'!I48</f>
        <v>0</v>
      </c>
      <c r="D68" s="2819" t="e">
        <f>'POA-1'!M48</f>
        <v>#REF!</v>
      </c>
      <c r="E68" s="996" t="s">
        <v>361</v>
      </c>
      <c r="F68" s="997">
        <f>'POA-4'!I35</f>
        <v>0</v>
      </c>
      <c r="G68" s="997">
        <f>'POA-4'!J35</f>
        <v>0</v>
      </c>
      <c r="H68" s="997">
        <f>'POA-4'!K35</f>
        <v>0</v>
      </c>
      <c r="I68" s="997">
        <f>'POA-4'!L35</f>
        <v>0</v>
      </c>
      <c r="J68" s="997">
        <f>'POA-4'!M35</f>
        <v>0</v>
      </c>
      <c r="K68" s="997">
        <f>'POA-4'!N35</f>
        <v>0</v>
      </c>
      <c r="L68" s="997">
        <f>'POA-4'!O35</f>
        <v>0</v>
      </c>
      <c r="M68" s="997">
        <f>'POA-4'!P35</f>
        <v>0</v>
      </c>
      <c r="N68" s="997">
        <f>'POA-4'!Q35</f>
        <v>0</v>
      </c>
      <c r="O68" s="997">
        <f>'POA-4'!R35</f>
        <v>0</v>
      </c>
      <c r="P68" s="997">
        <f>'POA-4'!S35</f>
        <v>0</v>
      </c>
      <c r="Q68" s="997">
        <f>'POA-4'!T35</f>
        <v>0</v>
      </c>
      <c r="R68" s="998">
        <f t="shared" si="7"/>
        <v>0</v>
      </c>
      <c r="S68" s="999"/>
    </row>
    <row r="69" spans="2:19" ht="12.75" customHeight="1" x14ac:dyDescent="0.2">
      <c r="B69" s="2791"/>
      <c r="C69" s="2817"/>
      <c r="D69" s="2820"/>
      <c r="E69" s="1000" t="s">
        <v>362</v>
      </c>
      <c r="F69" s="1003">
        <f>+'EJEC-3I'!F69</f>
        <v>0</v>
      </c>
      <c r="G69" s="1003">
        <f>+'EJEC-3I'!G69</f>
        <v>0</v>
      </c>
      <c r="H69" s="1003">
        <f>+'EJEC-3I'!H69</f>
        <v>0</v>
      </c>
      <c r="I69" s="1003">
        <f>+'EJEC-3II'!I69</f>
        <v>0</v>
      </c>
      <c r="J69" s="1003">
        <f>+'EJEC-3II'!J69</f>
        <v>0</v>
      </c>
      <c r="K69" s="1003">
        <f>+'EJEC-3II'!K69</f>
        <v>0</v>
      </c>
      <c r="L69" s="1001">
        <f>+'EJEC-3II'!L69</f>
        <v>0</v>
      </c>
      <c r="M69" s="1001">
        <f>+'EJEC-3II'!M69</f>
        <v>0</v>
      </c>
      <c r="N69" s="1001">
        <f>+'EJEC-3II'!N69</f>
        <v>0</v>
      </c>
      <c r="O69" s="1001">
        <f>+'EJEC-3II'!O69</f>
        <v>0</v>
      </c>
      <c r="P69" s="1001">
        <f>+'EJEC-3II'!P69</f>
        <v>0</v>
      </c>
      <c r="Q69" s="1001">
        <f>+'EJEC-3II'!Q69</f>
        <v>0</v>
      </c>
      <c r="R69" s="1002">
        <f t="shared" si="7"/>
        <v>0</v>
      </c>
      <c r="S69" s="297">
        <f t="shared" ref="S69" si="34">+IF(ISERROR(R69/D68),0%,R69/D68)</f>
        <v>0</v>
      </c>
    </row>
    <row r="70" spans="2:19" ht="12.75" customHeight="1" x14ac:dyDescent="0.2">
      <c r="B70" s="2791"/>
      <c r="C70" s="2818"/>
      <c r="D70" s="2821"/>
      <c r="E70" s="1000" t="s">
        <v>1161</v>
      </c>
      <c r="F70" s="1003">
        <f>+'EJEC-3I'!F70</f>
        <v>0</v>
      </c>
      <c r="G70" s="1003">
        <f>+'EJEC-3I'!G70</f>
        <v>0</v>
      </c>
      <c r="H70" s="1003">
        <f>+'EJEC-3I'!H70</f>
        <v>0</v>
      </c>
      <c r="I70" s="1003">
        <f>+'EJEC-3II'!I70</f>
        <v>0</v>
      </c>
      <c r="J70" s="1003">
        <f>+'EJEC-3II'!J70</f>
        <v>0</v>
      </c>
      <c r="K70" s="1003">
        <f>+'EJEC-3II'!K70</f>
        <v>0</v>
      </c>
      <c r="L70" s="1001"/>
      <c r="M70" s="1001"/>
      <c r="N70" s="1001"/>
      <c r="O70" s="1001"/>
      <c r="P70" s="1001"/>
      <c r="Q70" s="1001"/>
      <c r="R70" s="1002">
        <f t="shared" si="7"/>
        <v>0</v>
      </c>
      <c r="S70" s="297">
        <f t="shared" ref="S70" si="35">+IF(ISERROR(R70/D68),0%,R70/D68)</f>
        <v>0</v>
      </c>
    </row>
    <row r="71" spans="2:19" ht="12.75" customHeight="1" x14ac:dyDescent="0.2">
      <c r="B71" s="2791"/>
      <c r="C71" s="2816">
        <f>'POA-1'!I49</f>
        <v>0</v>
      </c>
      <c r="D71" s="2819" t="e">
        <f>'POA-1'!M49</f>
        <v>#REF!</v>
      </c>
      <c r="E71" s="996" t="s">
        <v>361</v>
      </c>
      <c r="F71" s="997">
        <f>'POA-4'!I36</f>
        <v>0</v>
      </c>
      <c r="G71" s="997">
        <f>'POA-4'!J36</f>
        <v>0</v>
      </c>
      <c r="H71" s="997">
        <f>'POA-4'!K36</f>
        <v>0</v>
      </c>
      <c r="I71" s="997">
        <f>'POA-4'!L36</f>
        <v>0</v>
      </c>
      <c r="J71" s="997">
        <f>'POA-4'!M36</f>
        <v>0</v>
      </c>
      <c r="K71" s="997">
        <f>'POA-4'!N36</f>
        <v>0</v>
      </c>
      <c r="L71" s="997">
        <f>'POA-4'!O36</f>
        <v>0</v>
      </c>
      <c r="M71" s="997">
        <f>'POA-4'!P36</f>
        <v>0</v>
      </c>
      <c r="N71" s="997">
        <f>'POA-4'!Q36</f>
        <v>0</v>
      </c>
      <c r="O71" s="997">
        <f>'POA-4'!R36</f>
        <v>0</v>
      </c>
      <c r="P71" s="997">
        <f>'POA-4'!S36</f>
        <v>0</v>
      </c>
      <c r="Q71" s="997">
        <f>'POA-4'!T36</f>
        <v>0</v>
      </c>
      <c r="R71" s="998">
        <f t="shared" si="7"/>
        <v>0</v>
      </c>
      <c r="S71" s="999"/>
    </row>
    <row r="72" spans="2:19" ht="12.75" customHeight="1" x14ac:dyDescent="0.2">
      <c r="B72" s="2791"/>
      <c r="C72" s="2817"/>
      <c r="D72" s="2820"/>
      <c r="E72" s="1000" t="s">
        <v>362</v>
      </c>
      <c r="F72" s="1003">
        <f>+'EJEC-3I'!F72</f>
        <v>0</v>
      </c>
      <c r="G72" s="1003">
        <f>+'EJEC-3I'!G72</f>
        <v>0</v>
      </c>
      <c r="H72" s="1003">
        <f>+'EJEC-3I'!H72</f>
        <v>0</v>
      </c>
      <c r="I72" s="1003">
        <f>+'EJEC-3II'!I72</f>
        <v>0</v>
      </c>
      <c r="J72" s="1003">
        <f>+'EJEC-3II'!J72</f>
        <v>0</v>
      </c>
      <c r="K72" s="1003">
        <f>+'EJEC-3II'!K72</f>
        <v>0</v>
      </c>
      <c r="L72" s="1001">
        <f>+'EJEC-3II'!L72</f>
        <v>0</v>
      </c>
      <c r="M72" s="1001">
        <f>+'EJEC-3II'!M72</f>
        <v>0</v>
      </c>
      <c r="N72" s="1001">
        <f>+'EJEC-3II'!N72</f>
        <v>0</v>
      </c>
      <c r="O72" s="1001">
        <f>+'EJEC-3II'!O72</f>
        <v>0</v>
      </c>
      <c r="P72" s="1001">
        <f>+'EJEC-3II'!P72</f>
        <v>0</v>
      </c>
      <c r="Q72" s="1001">
        <f>+'EJEC-3II'!Q72</f>
        <v>0</v>
      </c>
      <c r="R72" s="1002">
        <f t="shared" si="7"/>
        <v>0</v>
      </c>
      <c r="S72" s="297">
        <f t="shared" ref="S72" si="36">+IF(ISERROR(R72/D71),0%,R72/D71)</f>
        <v>0</v>
      </c>
    </row>
    <row r="73" spans="2:19" ht="12.75" customHeight="1" x14ac:dyDescent="0.2">
      <c r="B73" s="2815"/>
      <c r="C73" s="2818"/>
      <c r="D73" s="2821"/>
      <c r="E73" s="1000" t="s">
        <v>1161</v>
      </c>
      <c r="F73" s="1003">
        <f>+'EJEC-3I'!F73</f>
        <v>0</v>
      </c>
      <c r="G73" s="1003">
        <f>+'EJEC-3I'!G73</f>
        <v>0</v>
      </c>
      <c r="H73" s="1003">
        <f>+'EJEC-3I'!H73</f>
        <v>0</v>
      </c>
      <c r="I73" s="1003">
        <f>+'EJEC-3II'!I73</f>
        <v>0</v>
      </c>
      <c r="J73" s="1003">
        <f>+'EJEC-3II'!J73</f>
        <v>0</v>
      </c>
      <c r="K73" s="1003">
        <f>+'EJEC-3II'!K73</f>
        <v>0</v>
      </c>
      <c r="L73" s="1001"/>
      <c r="M73" s="1001"/>
      <c r="N73" s="1001"/>
      <c r="O73" s="1001"/>
      <c r="P73" s="1001"/>
      <c r="Q73" s="1001"/>
      <c r="R73" s="1002">
        <f t="shared" si="7"/>
        <v>0</v>
      </c>
      <c r="S73" s="297">
        <f t="shared" ref="S73" si="37">+IF(ISERROR(R73/D71),0%,R73/D71)</f>
        <v>0</v>
      </c>
    </row>
    <row r="74" spans="2:19" ht="12.75" customHeight="1" x14ac:dyDescent="0.2">
      <c r="B74" s="2814">
        <f>Proyecto!C55</f>
        <v>0</v>
      </c>
      <c r="C74" s="2816">
        <f>'POA-1'!I50</f>
        <v>0</v>
      </c>
      <c r="D74" s="2822" t="e">
        <f>'POA-1'!M50</f>
        <v>#REF!</v>
      </c>
      <c r="E74" s="996" t="s">
        <v>361</v>
      </c>
      <c r="F74" s="997">
        <f>'POA-4'!I37</f>
        <v>0</v>
      </c>
      <c r="G74" s="997">
        <f>'POA-4'!J37</f>
        <v>0</v>
      </c>
      <c r="H74" s="997">
        <f>'POA-4'!K37</f>
        <v>0</v>
      </c>
      <c r="I74" s="997">
        <f>'POA-4'!L37</f>
        <v>0</v>
      </c>
      <c r="J74" s="997">
        <f>'POA-4'!M37</f>
        <v>0</v>
      </c>
      <c r="K74" s="997">
        <f>'POA-4'!N37</f>
        <v>0</v>
      </c>
      <c r="L74" s="997">
        <f>'POA-4'!O37</f>
        <v>0</v>
      </c>
      <c r="M74" s="997">
        <f>'POA-4'!P37</f>
        <v>0</v>
      </c>
      <c r="N74" s="997">
        <f>'POA-4'!Q37</f>
        <v>0</v>
      </c>
      <c r="O74" s="997">
        <f>'POA-4'!R37</f>
        <v>0</v>
      </c>
      <c r="P74" s="997">
        <f>'POA-4'!S37</f>
        <v>0</v>
      </c>
      <c r="Q74" s="997">
        <f>'POA-4'!T37</f>
        <v>0</v>
      </c>
      <c r="R74" s="998">
        <f t="shared" si="7"/>
        <v>0</v>
      </c>
      <c r="S74" s="999"/>
    </row>
    <row r="75" spans="2:19" ht="12.75" customHeight="1" x14ac:dyDescent="0.2">
      <c r="B75" s="2791"/>
      <c r="C75" s="2817"/>
      <c r="D75" s="2823"/>
      <c r="E75" s="1000" t="s">
        <v>362</v>
      </c>
      <c r="F75" s="1003">
        <f>+'EJEC-3I'!F75</f>
        <v>0</v>
      </c>
      <c r="G75" s="1003">
        <f>+'EJEC-3I'!G75</f>
        <v>0</v>
      </c>
      <c r="H75" s="1003">
        <f>+'EJEC-3I'!H75</f>
        <v>0</v>
      </c>
      <c r="I75" s="1003">
        <f>+'EJEC-3II'!I75</f>
        <v>0</v>
      </c>
      <c r="J75" s="1003">
        <f>+'EJEC-3II'!J75</f>
        <v>0</v>
      </c>
      <c r="K75" s="1003">
        <f>+'EJEC-3II'!K75</f>
        <v>0</v>
      </c>
      <c r="L75" s="1001">
        <f>+'EJEC-3II'!L75</f>
        <v>0</v>
      </c>
      <c r="M75" s="1001">
        <f>+'EJEC-3II'!M75</f>
        <v>0</v>
      </c>
      <c r="N75" s="1001">
        <f>+'EJEC-3II'!N75</f>
        <v>0</v>
      </c>
      <c r="O75" s="1001">
        <f>+'EJEC-3II'!O75</f>
        <v>0</v>
      </c>
      <c r="P75" s="1001">
        <f>+'EJEC-3II'!P75</f>
        <v>0</v>
      </c>
      <c r="Q75" s="1001">
        <f>+'EJEC-3II'!Q75</f>
        <v>0</v>
      </c>
      <c r="R75" s="1002">
        <f t="shared" si="7"/>
        <v>0</v>
      </c>
      <c r="S75" s="297">
        <f t="shared" ref="S75" si="38">+IF(ISERROR(R75/D74),0%,R75/D74)</f>
        <v>0</v>
      </c>
    </row>
    <row r="76" spans="2:19" ht="12.75" customHeight="1" x14ac:dyDescent="0.2">
      <c r="B76" s="2791"/>
      <c r="C76" s="2818"/>
      <c r="D76" s="2824"/>
      <c r="E76" s="1000" t="s">
        <v>1161</v>
      </c>
      <c r="F76" s="1003">
        <f>+'EJEC-3I'!F76</f>
        <v>0</v>
      </c>
      <c r="G76" s="1003">
        <f>+'EJEC-3I'!G76</f>
        <v>0</v>
      </c>
      <c r="H76" s="1003">
        <f>+'EJEC-3I'!H76</f>
        <v>0</v>
      </c>
      <c r="I76" s="1003">
        <f>+'EJEC-3II'!I76</f>
        <v>0</v>
      </c>
      <c r="J76" s="1003">
        <f>+'EJEC-3II'!J76</f>
        <v>0</v>
      </c>
      <c r="K76" s="1003">
        <f>+'EJEC-3II'!K76</f>
        <v>0</v>
      </c>
      <c r="L76" s="1001"/>
      <c r="M76" s="1001"/>
      <c r="N76" s="1001"/>
      <c r="O76" s="1001"/>
      <c r="P76" s="1001"/>
      <c r="Q76" s="1001"/>
      <c r="R76" s="1002">
        <f t="shared" si="7"/>
        <v>0</v>
      </c>
      <c r="S76" s="297">
        <f t="shared" ref="S76" si="39">+IF(ISERROR(R76/D74),0%,R76/D74)</f>
        <v>0</v>
      </c>
    </row>
    <row r="77" spans="2:19" ht="12.75" customHeight="1" x14ac:dyDescent="0.2">
      <c r="B77" s="2791"/>
      <c r="C77" s="2816">
        <f>'POA-1'!I51</f>
        <v>0</v>
      </c>
      <c r="D77" s="2822" t="e">
        <f>'POA-1'!M51</f>
        <v>#REF!</v>
      </c>
      <c r="E77" s="996" t="s">
        <v>361</v>
      </c>
      <c r="F77" s="997">
        <f>'POA-4'!I38</f>
        <v>0</v>
      </c>
      <c r="G77" s="997">
        <f>'POA-4'!J38</f>
        <v>0</v>
      </c>
      <c r="H77" s="997">
        <f>'POA-4'!K38</f>
        <v>0</v>
      </c>
      <c r="I77" s="997">
        <f>'POA-4'!L38</f>
        <v>0</v>
      </c>
      <c r="J77" s="997">
        <f>'POA-4'!M38</f>
        <v>0</v>
      </c>
      <c r="K77" s="997">
        <f>'POA-4'!N38</f>
        <v>0</v>
      </c>
      <c r="L77" s="997">
        <f>'POA-4'!O38</f>
        <v>0</v>
      </c>
      <c r="M77" s="997">
        <f>'POA-4'!P38</f>
        <v>0</v>
      </c>
      <c r="N77" s="997">
        <f>'POA-4'!Q38</f>
        <v>0</v>
      </c>
      <c r="O77" s="997">
        <f>'POA-4'!R38</f>
        <v>0</v>
      </c>
      <c r="P77" s="997">
        <f>'POA-4'!S38</f>
        <v>0</v>
      </c>
      <c r="Q77" s="997">
        <f>'POA-4'!T38</f>
        <v>0</v>
      </c>
      <c r="R77" s="998">
        <f t="shared" si="7"/>
        <v>0</v>
      </c>
      <c r="S77" s="999"/>
    </row>
    <row r="78" spans="2:19" ht="12.75" customHeight="1" x14ac:dyDescent="0.2">
      <c r="B78" s="2791"/>
      <c r="C78" s="2817"/>
      <c r="D78" s="2823"/>
      <c r="E78" s="1000" t="s">
        <v>362</v>
      </c>
      <c r="F78" s="1003">
        <f>+'EJEC-3I'!F78</f>
        <v>0</v>
      </c>
      <c r="G78" s="1003">
        <f>+'EJEC-3I'!G78</f>
        <v>0</v>
      </c>
      <c r="H78" s="1003">
        <f>+'EJEC-3I'!H78</f>
        <v>0</v>
      </c>
      <c r="I78" s="1003">
        <f>+'EJEC-3II'!I78</f>
        <v>0</v>
      </c>
      <c r="J78" s="1003">
        <f>+'EJEC-3II'!J78</f>
        <v>0</v>
      </c>
      <c r="K78" s="1003">
        <f>+'EJEC-3II'!K78</f>
        <v>0</v>
      </c>
      <c r="L78" s="1001">
        <f>+'EJEC-3II'!L78</f>
        <v>0</v>
      </c>
      <c r="M78" s="1001">
        <f>+'EJEC-3II'!M78</f>
        <v>0</v>
      </c>
      <c r="N78" s="1001">
        <f>+'EJEC-3II'!N78</f>
        <v>0</v>
      </c>
      <c r="O78" s="1001">
        <f>+'EJEC-3II'!O78</f>
        <v>0</v>
      </c>
      <c r="P78" s="1001">
        <f>+'EJEC-3II'!P78</f>
        <v>0</v>
      </c>
      <c r="Q78" s="1001">
        <f>+'EJEC-3II'!Q78</f>
        <v>0</v>
      </c>
      <c r="R78" s="1002">
        <f t="shared" si="7"/>
        <v>0</v>
      </c>
      <c r="S78" s="297">
        <f t="shared" ref="S78" si="40">+IF(ISERROR(R78/D77),0%,R78/D77)</f>
        <v>0</v>
      </c>
    </row>
    <row r="79" spans="2:19" ht="12.75" customHeight="1" x14ac:dyDescent="0.2">
      <c r="B79" s="2791"/>
      <c r="C79" s="2818"/>
      <c r="D79" s="2824"/>
      <c r="E79" s="1000" t="s">
        <v>1161</v>
      </c>
      <c r="F79" s="1003">
        <f>+'EJEC-3I'!F79</f>
        <v>0</v>
      </c>
      <c r="G79" s="1003">
        <f>+'EJEC-3I'!G79</f>
        <v>0</v>
      </c>
      <c r="H79" s="1003">
        <f>+'EJEC-3I'!H79</f>
        <v>0</v>
      </c>
      <c r="I79" s="1003">
        <f>+'EJEC-3II'!I79</f>
        <v>0</v>
      </c>
      <c r="J79" s="1003">
        <f>+'EJEC-3II'!J79</f>
        <v>0</v>
      </c>
      <c r="K79" s="1003">
        <f>+'EJEC-3II'!K79</f>
        <v>0</v>
      </c>
      <c r="L79" s="1001"/>
      <c r="M79" s="1001"/>
      <c r="N79" s="1001"/>
      <c r="O79" s="1001"/>
      <c r="P79" s="1001"/>
      <c r="Q79" s="1001"/>
      <c r="R79" s="1002">
        <f t="shared" si="7"/>
        <v>0</v>
      </c>
      <c r="S79" s="297">
        <f t="shared" ref="S79" si="41">+IF(ISERROR(R79/D77),0%,R79/D77)</f>
        <v>0</v>
      </c>
    </row>
    <row r="80" spans="2:19" ht="12.75" customHeight="1" x14ac:dyDescent="0.2">
      <c r="B80" s="2791"/>
      <c r="C80" s="2816">
        <f>'POA-1'!I52</f>
        <v>0</v>
      </c>
      <c r="D80" s="2822">
        <f>'POA-1'!M52</f>
        <v>0</v>
      </c>
      <c r="E80" s="996" t="s">
        <v>361</v>
      </c>
      <c r="F80" s="997">
        <f>'POA-4'!I39</f>
        <v>0</v>
      </c>
      <c r="G80" s="997">
        <f>'POA-4'!J39</f>
        <v>0</v>
      </c>
      <c r="H80" s="997">
        <f>'POA-4'!K39</f>
        <v>0</v>
      </c>
      <c r="I80" s="997">
        <f>'POA-4'!L39</f>
        <v>0</v>
      </c>
      <c r="J80" s="997">
        <f>'POA-4'!M39</f>
        <v>0</v>
      </c>
      <c r="K80" s="997">
        <f>'POA-4'!N39</f>
        <v>0</v>
      </c>
      <c r="L80" s="997">
        <f>'POA-4'!O39</f>
        <v>0</v>
      </c>
      <c r="M80" s="997">
        <f>'POA-4'!P39</f>
        <v>0</v>
      </c>
      <c r="N80" s="997">
        <f>'POA-4'!Q39</f>
        <v>0</v>
      </c>
      <c r="O80" s="997">
        <f>'POA-4'!R39</f>
        <v>0</v>
      </c>
      <c r="P80" s="997">
        <f>'POA-4'!S39</f>
        <v>0</v>
      </c>
      <c r="Q80" s="997">
        <f>'POA-4'!T39</f>
        <v>0</v>
      </c>
      <c r="R80" s="998">
        <f t="shared" si="7"/>
        <v>0</v>
      </c>
      <c r="S80" s="999"/>
    </row>
    <row r="81" spans="2:19" ht="12.75" customHeight="1" x14ac:dyDescent="0.2">
      <c r="B81" s="2791"/>
      <c r="C81" s="2817"/>
      <c r="D81" s="2823"/>
      <c r="E81" s="1000" t="s">
        <v>362</v>
      </c>
      <c r="F81" s="1003">
        <f>+'EJEC-3I'!F81</f>
        <v>0</v>
      </c>
      <c r="G81" s="1003">
        <f>+'EJEC-3I'!G81</f>
        <v>0</v>
      </c>
      <c r="H81" s="1003">
        <f>+'EJEC-3I'!H81</f>
        <v>0</v>
      </c>
      <c r="I81" s="1003">
        <f>+'EJEC-3II'!I81</f>
        <v>0</v>
      </c>
      <c r="J81" s="1003">
        <f>+'EJEC-3II'!J81</f>
        <v>0</v>
      </c>
      <c r="K81" s="1003">
        <f>+'EJEC-3II'!K81</f>
        <v>0</v>
      </c>
      <c r="L81" s="1001">
        <f>+'EJEC-3II'!L81</f>
        <v>0</v>
      </c>
      <c r="M81" s="1001">
        <f>+'EJEC-3II'!M81</f>
        <v>0</v>
      </c>
      <c r="N81" s="1001">
        <f>+'EJEC-3II'!N81</f>
        <v>0</v>
      </c>
      <c r="O81" s="1001">
        <f>+'EJEC-3II'!O81</f>
        <v>0</v>
      </c>
      <c r="P81" s="1001">
        <f>+'EJEC-3II'!P81</f>
        <v>0</v>
      </c>
      <c r="Q81" s="1001">
        <f>+'EJEC-3II'!Q81</f>
        <v>0</v>
      </c>
      <c r="R81" s="1002">
        <f t="shared" si="7"/>
        <v>0</v>
      </c>
      <c r="S81" s="297">
        <f t="shared" ref="S81" si="42">+IF(ISERROR(R81/D80),0%,R81/D80)</f>
        <v>0</v>
      </c>
    </row>
    <row r="82" spans="2:19" ht="12.75" customHeight="1" x14ac:dyDescent="0.2">
      <c r="B82" s="2791"/>
      <c r="C82" s="2818"/>
      <c r="D82" s="2824"/>
      <c r="E82" s="1000" t="s">
        <v>1161</v>
      </c>
      <c r="F82" s="1003">
        <f>+'EJEC-3I'!F82</f>
        <v>0</v>
      </c>
      <c r="G82" s="1003">
        <f>+'EJEC-3I'!G82</f>
        <v>0</v>
      </c>
      <c r="H82" s="1003">
        <f>+'EJEC-3I'!H82</f>
        <v>0</v>
      </c>
      <c r="I82" s="1003">
        <f>+'EJEC-3II'!I82</f>
        <v>0</v>
      </c>
      <c r="J82" s="1003">
        <f>+'EJEC-3II'!J82</f>
        <v>0</v>
      </c>
      <c r="K82" s="1003">
        <f>+'EJEC-3II'!K82</f>
        <v>0</v>
      </c>
      <c r="L82" s="1001"/>
      <c r="M82" s="1001"/>
      <c r="N82" s="1001"/>
      <c r="O82" s="1001"/>
      <c r="P82" s="1001"/>
      <c r="Q82" s="1001"/>
      <c r="R82" s="1002">
        <f t="shared" si="7"/>
        <v>0</v>
      </c>
      <c r="S82" s="297">
        <f t="shared" ref="S82" si="43">+IF(ISERROR(R82/D80),0%,R82/D80)</f>
        <v>0</v>
      </c>
    </row>
    <row r="83" spans="2:19" ht="12.75" customHeight="1" x14ac:dyDescent="0.2">
      <c r="B83" s="2791"/>
      <c r="C83" s="2816">
        <f>'POA-1'!I53</f>
        <v>0</v>
      </c>
      <c r="D83" s="2822" t="e">
        <f>'POA-1'!M53</f>
        <v>#REF!</v>
      </c>
      <c r="E83" s="996" t="s">
        <v>361</v>
      </c>
      <c r="F83" s="997">
        <f>'POA-4'!I40</f>
        <v>0</v>
      </c>
      <c r="G83" s="997">
        <f>'POA-4'!J40</f>
        <v>0</v>
      </c>
      <c r="H83" s="997">
        <f>'POA-4'!K40</f>
        <v>0</v>
      </c>
      <c r="I83" s="997">
        <f>'POA-4'!L40</f>
        <v>0</v>
      </c>
      <c r="J83" s="997">
        <f>'POA-4'!M40</f>
        <v>0</v>
      </c>
      <c r="K83" s="997">
        <f>'POA-4'!N40</f>
        <v>0</v>
      </c>
      <c r="L83" s="997">
        <f>'POA-4'!O40</f>
        <v>0</v>
      </c>
      <c r="M83" s="997">
        <f>'POA-4'!P40</f>
        <v>0</v>
      </c>
      <c r="N83" s="997">
        <f>'POA-4'!Q40</f>
        <v>0</v>
      </c>
      <c r="O83" s="997">
        <f>'POA-4'!R40</f>
        <v>0</v>
      </c>
      <c r="P83" s="997">
        <f>'POA-4'!S40</f>
        <v>0</v>
      </c>
      <c r="Q83" s="997">
        <f>'POA-4'!T40</f>
        <v>0</v>
      </c>
      <c r="R83" s="998">
        <f t="shared" si="7"/>
        <v>0</v>
      </c>
      <c r="S83" s="999"/>
    </row>
    <row r="84" spans="2:19" ht="12.75" customHeight="1" x14ac:dyDescent="0.2">
      <c r="B84" s="2791"/>
      <c r="C84" s="2817"/>
      <c r="D84" s="2823"/>
      <c r="E84" s="1000" t="s">
        <v>362</v>
      </c>
      <c r="F84" s="1003">
        <f>+'EJEC-3I'!F84</f>
        <v>0</v>
      </c>
      <c r="G84" s="1003">
        <f>+'EJEC-3I'!G84</f>
        <v>0</v>
      </c>
      <c r="H84" s="1003">
        <f>+'EJEC-3I'!H84</f>
        <v>0</v>
      </c>
      <c r="I84" s="1003">
        <f>+'EJEC-3II'!I84</f>
        <v>0</v>
      </c>
      <c r="J84" s="1003">
        <f>+'EJEC-3II'!J84</f>
        <v>0</v>
      </c>
      <c r="K84" s="1003">
        <f>+'EJEC-3II'!K84</f>
        <v>0</v>
      </c>
      <c r="L84" s="1001">
        <f>+'EJEC-3II'!L84</f>
        <v>0</v>
      </c>
      <c r="M84" s="1001">
        <f>+'EJEC-3II'!M84</f>
        <v>0</v>
      </c>
      <c r="N84" s="1001">
        <f>+'EJEC-3II'!N84</f>
        <v>0</v>
      </c>
      <c r="O84" s="1001">
        <f>+'EJEC-3II'!O84</f>
        <v>0</v>
      </c>
      <c r="P84" s="1001">
        <f>+'EJEC-3II'!P84</f>
        <v>0</v>
      </c>
      <c r="Q84" s="1001">
        <f>+'EJEC-3II'!Q84</f>
        <v>0</v>
      </c>
      <c r="R84" s="1002">
        <f t="shared" si="7"/>
        <v>0</v>
      </c>
      <c r="S84" s="297">
        <f t="shared" ref="S84" si="44">+IF(ISERROR(R84/D83),0%,R84/D83)</f>
        <v>0</v>
      </c>
    </row>
    <row r="85" spans="2:19" ht="12.75" customHeight="1" x14ac:dyDescent="0.2">
      <c r="B85" s="2815"/>
      <c r="C85" s="2818"/>
      <c r="D85" s="2824"/>
      <c r="E85" s="1000" t="s">
        <v>1161</v>
      </c>
      <c r="F85" s="1003">
        <f>+'EJEC-3I'!F85</f>
        <v>0</v>
      </c>
      <c r="G85" s="1003">
        <f>+'EJEC-3I'!G85</f>
        <v>0</v>
      </c>
      <c r="H85" s="1003">
        <f>+'EJEC-3I'!H85</f>
        <v>0</v>
      </c>
      <c r="I85" s="1003">
        <f>+'EJEC-3II'!I85</f>
        <v>0</v>
      </c>
      <c r="J85" s="1003">
        <f>+'EJEC-3II'!J85</f>
        <v>0</v>
      </c>
      <c r="K85" s="1003">
        <f>+'EJEC-3II'!K85</f>
        <v>0</v>
      </c>
      <c r="L85" s="1001"/>
      <c r="M85" s="1001"/>
      <c r="N85" s="1001"/>
      <c r="O85" s="1001"/>
      <c r="P85" s="1001"/>
      <c r="Q85" s="1001"/>
      <c r="R85" s="1002">
        <f t="shared" si="7"/>
        <v>0</v>
      </c>
      <c r="S85" s="297">
        <f t="shared" ref="S85" si="45">+IF(ISERROR(R85/D83),0%,R85/D83)</f>
        <v>0</v>
      </c>
    </row>
    <row r="86" spans="2:19" ht="12.75" customHeight="1" x14ac:dyDescent="0.2">
      <c r="B86" s="2814" t="str">
        <f>Proyecto!C56</f>
        <v>Aislamiento con material vegetal</v>
      </c>
      <c r="C86" s="2816">
        <f>'POA-1'!I54</f>
        <v>0</v>
      </c>
      <c r="D86" s="2822" t="e">
        <f>'POA-1'!M54</f>
        <v>#REF!</v>
      </c>
      <c r="E86" s="996" t="s">
        <v>361</v>
      </c>
      <c r="F86" s="997">
        <f>'POA-4'!I41</f>
        <v>0</v>
      </c>
      <c r="G86" s="997">
        <f>'POA-4'!J41</f>
        <v>0</v>
      </c>
      <c r="H86" s="997">
        <f>'POA-4'!K41</f>
        <v>0</v>
      </c>
      <c r="I86" s="997">
        <f>'POA-4'!L41</f>
        <v>0</v>
      </c>
      <c r="J86" s="997">
        <f>'POA-4'!M41</f>
        <v>0</v>
      </c>
      <c r="K86" s="997">
        <f>'POA-4'!N41</f>
        <v>0</v>
      </c>
      <c r="L86" s="997">
        <f>'POA-4'!O41</f>
        <v>0</v>
      </c>
      <c r="M86" s="997">
        <f>'POA-4'!P41</f>
        <v>0</v>
      </c>
      <c r="N86" s="997">
        <f>'POA-4'!Q41</f>
        <v>0</v>
      </c>
      <c r="O86" s="997">
        <f>'POA-4'!R41</f>
        <v>0</v>
      </c>
      <c r="P86" s="997">
        <f>'POA-4'!S41</f>
        <v>0</v>
      </c>
      <c r="Q86" s="997">
        <f>'POA-4'!AG41</f>
        <v>0</v>
      </c>
      <c r="R86" s="998">
        <f t="shared" si="7"/>
        <v>0</v>
      </c>
      <c r="S86" s="999"/>
    </row>
    <row r="87" spans="2:19" ht="12.75" customHeight="1" x14ac:dyDescent="0.2">
      <c r="B87" s="2791"/>
      <c r="C87" s="2817"/>
      <c r="D87" s="2823"/>
      <c r="E87" s="1000" t="s">
        <v>362</v>
      </c>
      <c r="F87" s="1003">
        <f>+'EJEC-3I'!F87</f>
        <v>0</v>
      </c>
      <c r="G87" s="1003">
        <f>+'EJEC-3I'!G87</f>
        <v>0</v>
      </c>
      <c r="H87" s="1003">
        <f>+'EJEC-3I'!H87</f>
        <v>0</v>
      </c>
      <c r="I87" s="1003">
        <f>+'EJEC-3II'!I87</f>
        <v>0</v>
      </c>
      <c r="J87" s="1003">
        <f>+'EJEC-3II'!J87</f>
        <v>0</v>
      </c>
      <c r="K87" s="1003">
        <f>+'EJEC-3II'!K87</f>
        <v>0</v>
      </c>
      <c r="L87" s="1001">
        <f>+'EJEC-3II'!L87</f>
        <v>0</v>
      </c>
      <c r="M87" s="1001">
        <f>+'EJEC-3II'!M87</f>
        <v>0</v>
      </c>
      <c r="N87" s="1001">
        <f>+'EJEC-3II'!N87</f>
        <v>0</v>
      </c>
      <c r="O87" s="1001">
        <f>+'EJEC-3II'!O87</f>
        <v>0</v>
      </c>
      <c r="P87" s="1001">
        <f>+'EJEC-3II'!P87</f>
        <v>0</v>
      </c>
      <c r="Q87" s="1001">
        <f>+'EJEC-3II'!Q87</f>
        <v>0</v>
      </c>
      <c r="R87" s="1002">
        <f t="shared" si="7"/>
        <v>0</v>
      </c>
      <c r="S87" s="297">
        <f t="shared" ref="S87" si="46">+IF(ISERROR(R87/D86),0%,R87/D86)</f>
        <v>0</v>
      </c>
    </row>
    <row r="88" spans="2:19" ht="12.75" customHeight="1" x14ac:dyDescent="0.2">
      <c r="B88" s="2791"/>
      <c r="C88" s="2818"/>
      <c r="D88" s="2824"/>
      <c r="E88" s="1000" t="s">
        <v>1161</v>
      </c>
      <c r="F88" s="1003">
        <f>+'EJEC-3I'!F88</f>
        <v>0</v>
      </c>
      <c r="G88" s="1003">
        <f>+'EJEC-3I'!G88</f>
        <v>0</v>
      </c>
      <c r="H88" s="1003">
        <f>+'EJEC-3I'!H88</f>
        <v>0</v>
      </c>
      <c r="I88" s="1003">
        <f>+'EJEC-3II'!I88</f>
        <v>0</v>
      </c>
      <c r="J88" s="1003">
        <f>+'EJEC-3II'!J88</f>
        <v>0</v>
      </c>
      <c r="K88" s="1003">
        <f>+'EJEC-3II'!K88</f>
        <v>0</v>
      </c>
      <c r="L88" s="1001"/>
      <c r="M88" s="1001"/>
      <c r="N88" s="1001"/>
      <c r="O88" s="1001"/>
      <c r="P88" s="1001"/>
      <c r="Q88" s="1001"/>
      <c r="R88" s="1002">
        <f t="shared" si="7"/>
        <v>0</v>
      </c>
      <c r="S88" s="297">
        <f t="shared" ref="S88" si="47">+IF(ISERROR(R88/D86),0%,R88/D86)</f>
        <v>0</v>
      </c>
    </row>
    <row r="89" spans="2:19" ht="12.75" customHeight="1" x14ac:dyDescent="0.2">
      <c r="B89" s="2791"/>
      <c r="C89" s="2816">
        <f>'POA-1'!I55</f>
        <v>0</v>
      </c>
      <c r="D89" s="2822" t="e">
        <f>'POA-1'!M55</f>
        <v>#REF!</v>
      </c>
      <c r="E89" s="996" t="s">
        <v>361</v>
      </c>
      <c r="F89" s="997">
        <f>'POA-4'!I42</f>
        <v>0</v>
      </c>
      <c r="G89" s="997">
        <f>'POA-4'!J42</f>
        <v>0</v>
      </c>
      <c r="H89" s="997">
        <f>'POA-4'!K42</f>
        <v>0</v>
      </c>
      <c r="I89" s="997">
        <f>'POA-4'!L42</f>
        <v>0</v>
      </c>
      <c r="J89" s="997">
        <f>'POA-4'!M42</f>
        <v>0</v>
      </c>
      <c r="K89" s="997">
        <f>'POA-4'!N42</f>
        <v>0</v>
      </c>
      <c r="L89" s="997">
        <f>'POA-4'!O42</f>
        <v>0</v>
      </c>
      <c r="M89" s="997">
        <f>'POA-4'!P42</f>
        <v>0</v>
      </c>
      <c r="N89" s="997">
        <f>'POA-4'!Q42</f>
        <v>0</v>
      </c>
      <c r="O89" s="997">
        <f>'POA-4'!R42</f>
        <v>0</v>
      </c>
      <c r="P89" s="997">
        <f>'POA-4'!S42</f>
        <v>0</v>
      </c>
      <c r="Q89" s="997">
        <f>'POA-4'!AG42</f>
        <v>0</v>
      </c>
      <c r="R89" s="998">
        <f t="shared" si="7"/>
        <v>0</v>
      </c>
      <c r="S89" s="999"/>
    </row>
    <row r="90" spans="2:19" ht="12.75" customHeight="1" x14ac:dyDescent="0.2">
      <c r="B90" s="2791"/>
      <c r="C90" s="2817"/>
      <c r="D90" s="2823"/>
      <c r="E90" s="1000" t="s">
        <v>362</v>
      </c>
      <c r="F90" s="1003">
        <f>+'EJEC-3I'!F90</f>
        <v>0</v>
      </c>
      <c r="G90" s="1003">
        <f>+'EJEC-3I'!G90</f>
        <v>0</v>
      </c>
      <c r="H90" s="1003">
        <f>+'EJEC-3I'!H90</f>
        <v>0</v>
      </c>
      <c r="I90" s="1003">
        <f>+'EJEC-3II'!I90</f>
        <v>0</v>
      </c>
      <c r="J90" s="1003">
        <f>+'EJEC-3II'!J90</f>
        <v>0</v>
      </c>
      <c r="K90" s="1003">
        <f>+'EJEC-3II'!K90</f>
        <v>0</v>
      </c>
      <c r="L90" s="1001">
        <f>+'EJEC-3II'!L90</f>
        <v>0</v>
      </c>
      <c r="M90" s="1001">
        <f>+'EJEC-3II'!M90</f>
        <v>0</v>
      </c>
      <c r="N90" s="1001">
        <f>+'EJEC-3II'!N90</f>
        <v>0</v>
      </c>
      <c r="O90" s="1001">
        <f>+'EJEC-3II'!O90</f>
        <v>0</v>
      </c>
      <c r="P90" s="1001">
        <f>+'EJEC-3II'!P90</f>
        <v>0</v>
      </c>
      <c r="Q90" s="1001">
        <f>+'EJEC-3II'!Q90</f>
        <v>0</v>
      </c>
      <c r="R90" s="1002">
        <f t="shared" si="7"/>
        <v>0</v>
      </c>
      <c r="S90" s="297">
        <f t="shared" ref="S90" si="48">+IF(ISERROR(R90/D89),0%,R90/D89)</f>
        <v>0</v>
      </c>
    </row>
    <row r="91" spans="2:19" ht="12.75" customHeight="1" x14ac:dyDescent="0.2">
      <c r="B91" s="2791"/>
      <c r="C91" s="2818"/>
      <c r="D91" s="2824"/>
      <c r="E91" s="1000" t="s">
        <v>1161</v>
      </c>
      <c r="F91" s="1003">
        <f>+'EJEC-3I'!F91</f>
        <v>0</v>
      </c>
      <c r="G91" s="1003">
        <f>+'EJEC-3I'!G91</f>
        <v>0</v>
      </c>
      <c r="H91" s="1003">
        <f>+'EJEC-3I'!H91</f>
        <v>0</v>
      </c>
      <c r="I91" s="1003">
        <f>+'EJEC-3II'!I91</f>
        <v>0</v>
      </c>
      <c r="J91" s="1003">
        <f>+'EJEC-3II'!J91</f>
        <v>0</v>
      </c>
      <c r="K91" s="1003">
        <f>+'EJEC-3II'!K91</f>
        <v>0</v>
      </c>
      <c r="L91" s="1001"/>
      <c r="M91" s="1001"/>
      <c r="N91" s="1001"/>
      <c r="O91" s="1001"/>
      <c r="P91" s="1001"/>
      <c r="Q91" s="1001"/>
      <c r="R91" s="1002">
        <f t="shared" si="7"/>
        <v>0</v>
      </c>
      <c r="S91" s="297">
        <f t="shared" ref="S91" si="49">+IF(ISERROR(R91/D89),0%,R91/D89)</f>
        <v>0</v>
      </c>
    </row>
    <row r="92" spans="2:19" ht="12.75" customHeight="1" x14ac:dyDescent="0.2">
      <c r="B92" s="2791"/>
      <c r="C92" s="2816">
        <f>'POA-1'!I56</f>
        <v>0</v>
      </c>
      <c r="D92" s="2822" t="e">
        <f>'POA-1'!M56</f>
        <v>#REF!</v>
      </c>
      <c r="E92" s="996" t="s">
        <v>361</v>
      </c>
      <c r="F92" s="997">
        <f>'POA-4'!I43</f>
        <v>0</v>
      </c>
      <c r="G92" s="997">
        <f>'POA-4'!J43</f>
        <v>0</v>
      </c>
      <c r="H92" s="997">
        <f>'POA-4'!K43</f>
        <v>0</v>
      </c>
      <c r="I92" s="997">
        <f>'POA-4'!L43</f>
        <v>0</v>
      </c>
      <c r="J92" s="997">
        <f>'POA-4'!M43</f>
        <v>0</v>
      </c>
      <c r="K92" s="997">
        <f>'POA-4'!N43</f>
        <v>0</v>
      </c>
      <c r="L92" s="997">
        <f>'POA-4'!O43</f>
        <v>0</v>
      </c>
      <c r="M92" s="997">
        <f>'POA-4'!P43</f>
        <v>0</v>
      </c>
      <c r="N92" s="997">
        <f>'POA-4'!Q43</f>
        <v>0</v>
      </c>
      <c r="O92" s="997">
        <f>'POA-4'!R43</f>
        <v>0</v>
      </c>
      <c r="P92" s="997">
        <f>'POA-4'!S43</f>
        <v>0</v>
      </c>
      <c r="Q92" s="997">
        <f>'POA-4'!AG43</f>
        <v>0</v>
      </c>
      <c r="R92" s="998">
        <f t="shared" si="7"/>
        <v>0</v>
      </c>
      <c r="S92" s="999"/>
    </row>
    <row r="93" spans="2:19" ht="12.75" customHeight="1" x14ac:dyDescent="0.2">
      <c r="B93" s="2791"/>
      <c r="C93" s="2817"/>
      <c r="D93" s="2823"/>
      <c r="E93" s="1000" t="s">
        <v>362</v>
      </c>
      <c r="F93" s="1003">
        <f>+'EJEC-3I'!F93</f>
        <v>0</v>
      </c>
      <c r="G93" s="1003">
        <f>+'EJEC-3I'!G93</f>
        <v>0</v>
      </c>
      <c r="H93" s="1003">
        <f>+'EJEC-3I'!H93</f>
        <v>0</v>
      </c>
      <c r="I93" s="1003">
        <f>+'EJEC-3II'!I93</f>
        <v>0</v>
      </c>
      <c r="J93" s="1003">
        <f>+'EJEC-3II'!J93</f>
        <v>0</v>
      </c>
      <c r="K93" s="1003">
        <f>+'EJEC-3II'!K93</f>
        <v>0</v>
      </c>
      <c r="L93" s="1001">
        <f>+'EJEC-3II'!L93</f>
        <v>0</v>
      </c>
      <c r="M93" s="1001">
        <f>+'EJEC-3II'!M93</f>
        <v>0</v>
      </c>
      <c r="N93" s="1001">
        <f>+'EJEC-3II'!N93</f>
        <v>0</v>
      </c>
      <c r="O93" s="1001">
        <f>+'EJEC-3II'!O93</f>
        <v>0</v>
      </c>
      <c r="P93" s="1001">
        <f>+'EJEC-3II'!P93</f>
        <v>0</v>
      </c>
      <c r="Q93" s="1001">
        <f>+'EJEC-3II'!Q93</f>
        <v>0</v>
      </c>
      <c r="R93" s="1002">
        <f t="shared" si="7"/>
        <v>0</v>
      </c>
      <c r="S93" s="297">
        <f t="shared" ref="S93" si="50">+IF(ISERROR(R93/D92),0%,R93/D92)</f>
        <v>0</v>
      </c>
    </row>
    <row r="94" spans="2:19" ht="12.75" customHeight="1" thickBot="1" x14ac:dyDescent="0.25">
      <c r="B94" s="2791"/>
      <c r="C94" s="2817"/>
      <c r="D94" s="2823"/>
      <c r="E94" s="1004" t="s">
        <v>1161</v>
      </c>
      <c r="F94" s="1003">
        <f>+'EJEC-3I'!F94</f>
        <v>0</v>
      </c>
      <c r="G94" s="1003">
        <f>+'EJEC-3I'!G94</f>
        <v>0</v>
      </c>
      <c r="H94" s="1003">
        <f>+'EJEC-3I'!H94</f>
        <v>0</v>
      </c>
      <c r="I94" s="1003">
        <f>+'EJEC-3II'!I94</f>
        <v>0</v>
      </c>
      <c r="J94" s="1003">
        <f>+'EJEC-3II'!J94</f>
        <v>0</v>
      </c>
      <c r="K94" s="1003">
        <f>+'EJEC-3II'!K94</f>
        <v>0</v>
      </c>
      <c r="L94" s="1001"/>
      <c r="M94" s="1001"/>
      <c r="N94" s="1001"/>
      <c r="O94" s="1001"/>
      <c r="P94" s="1001"/>
      <c r="Q94" s="1001"/>
      <c r="R94" s="1005">
        <f t="shared" ref="R94:R97" si="51">SUM(F94:Q94)</f>
        <v>0</v>
      </c>
      <c r="S94" s="298">
        <f t="shared" ref="S94" si="52">+IF(ISERROR(R94/D92),0%,R94/D92)</f>
        <v>0</v>
      </c>
    </row>
    <row r="95" spans="2:19" s="903" customFormat="1" x14ac:dyDescent="0.2">
      <c r="B95" s="2825" t="s">
        <v>1138</v>
      </c>
      <c r="C95" s="2826"/>
      <c r="D95" s="2831" t="e">
        <f>SUM(D17:D94)</f>
        <v>#DIV/0!</v>
      </c>
      <c r="E95" s="1006" t="s">
        <v>361</v>
      </c>
      <c r="F95" s="1007">
        <f>F92+F89+F86+F83+F80+F77+F74+F71+F68+F65+F62+F59+F56+F53+F50+F47+F44+F41+F38+F35+F32+F29+F26+F23+F20+F17</f>
        <v>0</v>
      </c>
      <c r="G95" s="1007">
        <f t="shared" ref="G95:Q97" si="53">G92+G89+G86+G83+G80+G77+G74+G71+G68+G65+G62+G59+G56+G53+G50+G47+G44+G41+G38+G35+G32+G29+G26+G23+G20+G17</f>
        <v>0</v>
      </c>
      <c r="H95" s="1007">
        <f t="shared" si="53"/>
        <v>0</v>
      </c>
      <c r="I95" s="1007">
        <f t="shared" si="53"/>
        <v>0</v>
      </c>
      <c r="J95" s="1007">
        <f t="shared" si="53"/>
        <v>0</v>
      </c>
      <c r="K95" s="1007">
        <f t="shared" si="53"/>
        <v>0</v>
      </c>
      <c r="L95" s="1007">
        <f t="shared" si="53"/>
        <v>0</v>
      </c>
      <c r="M95" s="1007">
        <f t="shared" si="53"/>
        <v>0</v>
      </c>
      <c r="N95" s="1007">
        <f t="shared" si="53"/>
        <v>0</v>
      </c>
      <c r="O95" s="1007">
        <f t="shared" si="53"/>
        <v>0</v>
      </c>
      <c r="P95" s="1007">
        <f t="shared" si="53"/>
        <v>0</v>
      </c>
      <c r="Q95" s="1007">
        <f t="shared" si="53"/>
        <v>0</v>
      </c>
      <c r="R95" s="1008">
        <f t="shared" si="51"/>
        <v>0</v>
      </c>
      <c r="S95" s="1009"/>
    </row>
    <row r="96" spans="2:19" s="903" customFormat="1" x14ac:dyDescent="0.2">
      <c r="B96" s="2827"/>
      <c r="C96" s="2828"/>
      <c r="D96" s="2828"/>
      <c r="E96" s="1000" t="s">
        <v>362</v>
      </c>
      <c r="F96" s="1003">
        <f>F93+F90+F87+F84+F81+F78+F75+F72+F69+F66+F63+F60+F57+F54+F51+F48+F45+F42+F39+F36+F33+F30+F27+F24+F21+F18</f>
        <v>0</v>
      </c>
      <c r="G96" s="1003">
        <f t="shared" si="53"/>
        <v>0</v>
      </c>
      <c r="H96" s="1003">
        <f t="shared" si="53"/>
        <v>0</v>
      </c>
      <c r="I96" s="1003">
        <f t="shared" si="53"/>
        <v>0</v>
      </c>
      <c r="J96" s="1003">
        <f t="shared" si="53"/>
        <v>0</v>
      </c>
      <c r="K96" s="1003">
        <f t="shared" si="53"/>
        <v>0</v>
      </c>
      <c r="L96" s="1003">
        <f t="shared" si="53"/>
        <v>0</v>
      </c>
      <c r="M96" s="1003">
        <f t="shared" si="53"/>
        <v>0</v>
      </c>
      <c r="N96" s="1003">
        <f t="shared" si="53"/>
        <v>0</v>
      </c>
      <c r="O96" s="1003">
        <f t="shared" si="53"/>
        <v>0</v>
      </c>
      <c r="P96" s="1003">
        <f t="shared" si="53"/>
        <v>0</v>
      </c>
      <c r="Q96" s="1003">
        <f t="shared" si="53"/>
        <v>0</v>
      </c>
      <c r="R96" s="1002">
        <f t="shared" si="51"/>
        <v>0</v>
      </c>
      <c r="S96" s="297">
        <f t="shared" ref="S96" si="54">+IF(ISERROR(R96/D95),0%,R96/D95)</f>
        <v>0</v>
      </c>
    </row>
    <row r="97" spans="2:19" s="903" customFormat="1" ht="13.5" thickBot="1" x14ac:dyDescent="0.25">
      <c r="B97" s="2829"/>
      <c r="C97" s="2830"/>
      <c r="D97" s="2830"/>
      <c r="E97" s="1010" t="s">
        <v>1161</v>
      </c>
      <c r="F97" s="1011">
        <f>F94+F91+F88+F85+F82+F79+F76+F73+F70+F67+F64+F61+F58+F55+F52+F49+F46+F43+F40+F37+F34+F31+F28+F25+F22+F19</f>
        <v>0</v>
      </c>
      <c r="G97" s="1011">
        <f t="shared" si="53"/>
        <v>0</v>
      </c>
      <c r="H97" s="1011">
        <f t="shared" si="53"/>
        <v>0</v>
      </c>
      <c r="I97" s="1011">
        <f t="shared" si="53"/>
        <v>0</v>
      </c>
      <c r="J97" s="1011">
        <f t="shared" si="53"/>
        <v>0</v>
      </c>
      <c r="K97" s="1011">
        <f t="shared" si="53"/>
        <v>0</v>
      </c>
      <c r="L97" s="1011">
        <f t="shared" si="53"/>
        <v>0</v>
      </c>
      <c r="M97" s="1011">
        <f t="shared" si="53"/>
        <v>0</v>
      </c>
      <c r="N97" s="1011">
        <f t="shared" si="53"/>
        <v>0</v>
      </c>
      <c r="O97" s="1011">
        <f t="shared" si="53"/>
        <v>0</v>
      </c>
      <c r="P97" s="1011">
        <f t="shared" si="53"/>
        <v>0</v>
      </c>
      <c r="Q97" s="1011">
        <f t="shared" si="53"/>
        <v>0</v>
      </c>
      <c r="R97" s="1012">
        <f t="shared" si="51"/>
        <v>0</v>
      </c>
      <c r="S97" s="299">
        <f t="shared" ref="S97" si="55">+IF(ISERROR(R97/D95),0%,R97/D95)</f>
        <v>0</v>
      </c>
    </row>
    <row r="98" spans="2:19" s="903" customFormat="1" ht="13.5" thickBot="1" x14ac:dyDescent="0.25">
      <c r="B98" s="792" t="s">
        <v>61</v>
      </c>
      <c r="C98" s="791"/>
      <c r="D98" s="791"/>
      <c r="E98" s="791"/>
      <c r="F98" s="791"/>
      <c r="G98" s="791"/>
      <c r="H98" s="791"/>
      <c r="I98" s="791"/>
      <c r="J98" s="791"/>
      <c r="K98" s="791"/>
      <c r="L98" s="791"/>
      <c r="M98" s="791"/>
      <c r="N98" s="791"/>
      <c r="O98" s="791"/>
      <c r="P98" s="791"/>
      <c r="Q98" s="791"/>
      <c r="R98" s="791"/>
      <c r="S98" s="932"/>
    </row>
    <row r="99" spans="2:19" s="903" customFormat="1" x14ac:dyDescent="0.2">
      <c r="B99" s="2832"/>
      <c r="C99" s="2833"/>
      <c r="D99" s="2833"/>
      <c r="E99" s="2833"/>
      <c r="F99" s="2833"/>
      <c r="G99" s="2833"/>
      <c r="H99" s="2833"/>
      <c r="I99" s="2833"/>
      <c r="J99" s="2833"/>
      <c r="K99" s="2833"/>
      <c r="L99" s="2833"/>
      <c r="M99" s="2833"/>
      <c r="N99" s="2833"/>
      <c r="O99" s="2833"/>
      <c r="P99" s="2833"/>
      <c r="Q99" s="2833"/>
      <c r="R99" s="2833"/>
      <c r="S99" s="2834"/>
    </row>
    <row r="100" spans="2:19" s="903" customFormat="1" x14ac:dyDescent="0.2">
      <c r="B100" s="2835"/>
      <c r="C100" s="2836"/>
      <c r="D100" s="2836"/>
      <c r="E100" s="2836"/>
      <c r="F100" s="2836"/>
      <c r="G100" s="2836"/>
      <c r="H100" s="2836"/>
      <c r="I100" s="2836"/>
      <c r="J100" s="2836"/>
      <c r="K100" s="2836"/>
      <c r="L100" s="2836"/>
      <c r="M100" s="2836"/>
      <c r="N100" s="2836"/>
      <c r="O100" s="2836"/>
      <c r="P100" s="2836"/>
      <c r="Q100" s="2836"/>
      <c r="R100" s="2836"/>
      <c r="S100" s="2837"/>
    </row>
    <row r="101" spans="2:19" s="903" customFormat="1" x14ac:dyDescent="0.2">
      <c r="B101" s="2835"/>
      <c r="C101" s="2836"/>
      <c r="D101" s="2836"/>
      <c r="E101" s="2836"/>
      <c r="F101" s="2836"/>
      <c r="G101" s="2836"/>
      <c r="H101" s="2836"/>
      <c r="I101" s="2836"/>
      <c r="J101" s="2836"/>
      <c r="K101" s="2836"/>
      <c r="L101" s="2836"/>
      <c r="M101" s="2836"/>
      <c r="N101" s="2836"/>
      <c r="O101" s="2836"/>
      <c r="P101" s="2836"/>
      <c r="Q101" s="2836"/>
      <c r="R101" s="2836"/>
      <c r="S101" s="2837"/>
    </row>
    <row r="102" spans="2:19" s="903" customFormat="1" x14ac:dyDescent="0.2">
      <c r="B102" s="2835"/>
      <c r="C102" s="2836"/>
      <c r="D102" s="2836"/>
      <c r="E102" s="2836"/>
      <c r="F102" s="2836"/>
      <c r="G102" s="2836"/>
      <c r="H102" s="2836"/>
      <c r="I102" s="2836"/>
      <c r="J102" s="2836"/>
      <c r="K102" s="2836"/>
      <c r="L102" s="2836"/>
      <c r="M102" s="2836"/>
      <c r="N102" s="2836"/>
      <c r="O102" s="2836"/>
      <c r="P102" s="2836"/>
      <c r="Q102" s="2836"/>
      <c r="R102" s="2836"/>
      <c r="S102" s="2837"/>
    </row>
    <row r="103" spans="2:19" s="903" customFormat="1" x14ac:dyDescent="0.2">
      <c r="B103" s="2835"/>
      <c r="C103" s="2836"/>
      <c r="D103" s="2836"/>
      <c r="E103" s="2836"/>
      <c r="F103" s="2836"/>
      <c r="G103" s="2836"/>
      <c r="H103" s="2836"/>
      <c r="I103" s="2836"/>
      <c r="J103" s="2836"/>
      <c r="K103" s="2836"/>
      <c r="L103" s="2836"/>
      <c r="M103" s="2836"/>
      <c r="N103" s="2836"/>
      <c r="O103" s="2836"/>
      <c r="P103" s="2836"/>
      <c r="Q103" s="2836"/>
      <c r="R103" s="2836"/>
      <c r="S103" s="2837"/>
    </row>
    <row r="104" spans="2:19" s="903" customFormat="1" x14ac:dyDescent="0.2">
      <c r="B104" s="2835"/>
      <c r="C104" s="2836"/>
      <c r="D104" s="2836"/>
      <c r="E104" s="2836"/>
      <c r="F104" s="2836"/>
      <c r="G104" s="2836"/>
      <c r="H104" s="2836"/>
      <c r="I104" s="2836"/>
      <c r="J104" s="2836"/>
      <c r="K104" s="2836"/>
      <c r="L104" s="2836"/>
      <c r="M104" s="2836"/>
      <c r="N104" s="2836"/>
      <c r="O104" s="2836"/>
      <c r="P104" s="2836"/>
      <c r="Q104" s="2836"/>
      <c r="R104" s="2836"/>
      <c r="S104" s="2837"/>
    </row>
    <row r="105" spans="2:19" s="903" customFormat="1" ht="13.5" thickBot="1" x14ac:dyDescent="0.25">
      <c r="B105" s="2838"/>
      <c r="C105" s="2839"/>
      <c r="D105" s="2839"/>
      <c r="E105" s="2839"/>
      <c r="F105" s="2839"/>
      <c r="G105" s="2839"/>
      <c r="H105" s="2839"/>
      <c r="I105" s="2839"/>
      <c r="J105" s="2839"/>
      <c r="K105" s="2839"/>
      <c r="L105" s="2839"/>
      <c r="M105" s="2839"/>
      <c r="N105" s="2839"/>
      <c r="O105" s="2839"/>
      <c r="P105" s="2839"/>
      <c r="Q105" s="2839"/>
      <c r="R105" s="2839"/>
      <c r="S105" s="2840"/>
    </row>
    <row r="106" spans="2:19" s="903" customFormat="1" x14ac:dyDescent="0.2"/>
    <row r="107" spans="2:19" s="903" customFormat="1" x14ac:dyDescent="0.2"/>
    <row r="108" spans="2:19" s="903" customFormat="1" x14ac:dyDescent="0.2"/>
    <row r="109" spans="2:19" s="903" customFormat="1" x14ac:dyDescent="0.2"/>
    <row r="110" spans="2:19" s="903" customFormat="1" x14ac:dyDescent="0.2"/>
    <row r="111" spans="2:19" s="903" customFormat="1" x14ac:dyDescent="0.2"/>
    <row r="112" spans="2:19" s="903" customFormat="1" x14ac:dyDescent="0.2"/>
    <row r="113" s="903" customFormat="1" x14ac:dyDescent="0.2"/>
    <row r="114" s="903" customFormat="1" x14ac:dyDescent="0.2"/>
    <row r="115" s="903" customFormat="1" x14ac:dyDescent="0.2"/>
    <row r="116" s="903" customFormat="1" x14ac:dyDescent="0.2"/>
    <row r="117" s="903" customFormat="1" x14ac:dyDescent="0.2"/>
    <row r="118" s="903" customFormat="1" x14ac:dyDescent="0.2"/>
    <row r="119" s="903" customFormat="1" x14ac:dyDescent="0.2"/>
    <row r="120" s="903" customFormat="1" x14ac:dyDescent="0.2"/>
    <row r="121" s="903" customFormat="1" x14ac:dyDescent="0.2"/>
    <row r="122" s="903" customFormat="1" x14ac:dyDescent="0.2"/>
    <row r="123" s="903" customFormat="1" x14ac:dyDescent="0.2"/>
    <row r="124" s="903" customFormat="1" x14ac:dyDescent="0.2"/>
    <row r="125" s="903" customFormat="1" x14ac:dyDescent="0.2"/>
    <row r="126" s="903" customFormat="1" x14ac:dyDescent="0.2"/>
    <row r="127" s="903" customFormat="1" x14ac:dyDescent="0.2"/>
    <row r="128" s="903" customFormat="1" x14ac:dyDescent="0.2"/>
    <row r="129" s="903" customFormat="1" x14ac:dyDescent="0.2"/>
    <row r="130" s="903" customFormat="1" x14ac:dyDescent="0.2"/>
    <row r="131" s="903" customFormat="1" x14ac:dyDescent="0.2"/>
    <row r="132" s="903" customFormat="1" x14ac:dyDescent="0.2"/>
    <row r="133" s="903" customFormat="1" x14ac:dyDescent="0.2"/>
    <row r="134" s="903" customFormat="1" x14ac:dyDescent="0.2"/>
  </sheetData>
  <mergeCells count="75">
    <mergeCell ref="B95:C97"/>
    <mergeCell ref="D95:D97"/>
    <mergeCell ref="B99:S105"/>
    <mergeCell ref="B86:B94"/>
    <mergeCell ref="C86:C88"/>
    <mergeCell ref="D86:D88"/>
    <mergeCell ref="C89:C91"/>
    <mergeCell ref="D89:D91"/>
    <mergeCell ref="C92:C94"/>
    <mergeCell ref="D92:D94"/>
    <mergeCell ref="B74:B85"/>
    <mergeCell ref="C74:C76"/>
    <mergeCell ref="D74:D76"/>
    <mergeCell ref="C77:C79"/>
    <mergeCell ref="D77:D79"/>
    <mergeCell ref="C80:C82"/>
    <mergeCell ref="D80:D82"/>
    <mergeCell ref="C83:C85"/>
    <mergeCell ref="D83:D85"/>
    <mergeCell ref="B65:B73"/>
    <mergeCell ref="C65:C67"/>
    <mergeCell ref="D65:D67"/>
    <mergeCell ref="C68:C70"/>
    <mergeCell ref="D68:D70"/>
    <mergeCell ref="C71:C73"/>
    <mergeCell ref="D71:D73"/>
    <mergeCell ref="B53:B64"/>
    <mergeCell ref="C53:C55"/>
    <mergeCell ref="D53:D55"/>
    <mergeCell ref="C56:C58"/>
    <mergeCell ref="D56:D58"/>
    <mergeCell ref="C59:C61"/>
    <mergeCell ref="D59:D61"/>
    <mergeCell ref="C62:C64"/>
    <mergeCell ref="D62:D64"/>
    <mergeCell ref="B41:B52"/>
    <mergeCell ref="C41:C43"/>
    <mergeCell ref="D41:D43"/>
    <mergeCell ref="C44:C46"/>
    <mergeCell ref="D44:D46"/>
    <mergeCell ref="C47:C49"/>
    <mergeCell ref="D47:D49"/>
    <mergeCell ref="C50:C52"/>
    <mergeCell ref="D50:D52"/>
    <mergeCell ref="B29:B40"/>
    <mergeCell ref="C29:C31"/>
    <mergeCell ref="D29:D31"/>
    <mergeCell ref="C32:C34"/>
    <mergeCell ref="D32:D34"/>
    <mergeCell ref="C35:C37"/>
    <mergeCell ref="D35:D37"/>
    <mergeCell ref="C38:C40"/>
    <mergeCell ref="D38:D40"/>
    <mergeCell ref="B17:B28"/>
    <mergeCell ref="C17:C19"/>
    <mergeCell ref="D17:D19"/>
    <mergeCell ref="C20:C22"/>
    <mergeCell ref="D20:D22"/>
    <mergeCell ref="C23:C25"/>
    <mergeCell ref="D23:D25"/>
    <mergeCell ref="C26:C28"/>
    <mergeCell ref="D26:D28"/>
    <mergeCell ref="F12:G12"/>
    <mergeCell ref="B14:S14"/>
    <mergeCell ref="B15:B16"/>
    <mergeCell ref="C15:C16"/>
    <mergeCell ref="D15:D16"/>
    <mergeCell ref="E15:E16"/>
    <mergeCell ref="F15:S15"/>
    <mergeCell ref="F10:G10"/>
    <mergeCell ref="C2:Q4"/>
    <mergeCell ref="R2:S3"/>
    <mergeCell ref="R4:S4"/>
    <mergeCell ref="C6:S6"/>
    <mergeCell ref="C8:S8"/>
  </mergeCells>
  <conditionalFormatting sqref="F16:Q16">
    <cfRule type="cellIs" dxfId="7" priority="2" stopIfTrue="1" operator="equal">
      <formula>0</formula>
    </cfRule>
  </conditionalFormatting>
  <conditionalFormatting sqref="C10 F10 H10:I10">
    <cfRule type="cellIs" dxfId="6" priority="1" operator="notEqual">
      <formula>0</formula>
    </cfRule>
  </conditionalFormatting>
  <dataValidations count="1">
    <dataValidation allowBlank="1" showInputMessage="1" showErrorMessage="1" sqref="F10 H10:I10" xr:uid="{00000000-0002-0000-1E00-000000000000}"/>
  </dataValidations>
  <printOptions horizontalCentered="1" verticalCentered="1"/>
  <pageMargins left="0.39370078740157483" right="0.39370078740157483" top="0.39370078740157483" bottom="0.39370078740157483" header="0.31496062992125984" footer="0.31496062992125984"/>
  <pageSetup scale="49" orientation="landscape"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8">
    <tabColor rgb="FF0070C0"/>
    <pageSetUpPr fitToPage="1"/>
  </sheetPr>
  <dimension ref="A1:AJ144"/>
  <sheetViews>
    <sheetView showGridLines="0" topLeftCell="A49" zoomScaleNormal="100" workbookViewId="0">
      <selection activeCell="B76" sqref="A76:XFD87"/>
    </sheetView>
  </sheetViews>
  <sheetFormatPr baseColWidth="10" defaultColWidth="11.42578125" defaultRowHeight="13.5" x14ac:dyDescent="0.25"/>
  <cols>
    <col min="1" max="1" width="2.140625" style="1013" customWidth="1"/>
    <col min="2" max="2" width="31" style="913" customWidth="1"/>
    <col min="3" max="3" width="15.7109375" style="913" customWidth="1"/>
    <col min="4" max="4" width="23.85546875" style="1046" customWidth="1"/>
    <col min="5" max="9" width="16.7109375" style="913" customWidth="1"/>
    <col min="10" max="31" width="11.42578125" style="1015"/>
    <col min="32" max="16384" width="11.42578125" style="1018"/>
  </cols>
  <sheetData>
    <row r="1" spans="1:36" s="1015" customFormat="1" ht="14.25" thickBot="1" x14ac:dyDescent="0.3">
      <c r="A1" s="1013"/>
      <c r="B1" s="1013"/>
      <c r="C1" s="1013"/>
      <c r="D1" s="1014"/>
      <c r="E1" s="1013"/>
      <c r="F1" s="1013"/>
      <c r="G1" s="1013"/>
      <c r="H1" s="1013"/>
      <c r="I1" s="1013"/>
    </row>
    <row r="2" spans="1:36" s="782" customFormat="1" ht="32.25" customHeight="1" x14ac:dyDescent="0.25">
      <c r="A2" s="903"/>
      <c r="B2" s="904"/>
      <c r="C2" s="2699" t="s">
        <v>1274</v>
      </c>
      <c r="D2" s="2700"/>
      <c r="E2" s="2700"/>
      <c r="F2" s="2700"/>
      <c r="G2" s="2700"/>
      <c r="H2" s="2708">
        <f>'POA-5'!N2</f>
        <v>0</v>
      </c>
      <c r="I2" s="2709"/>
      <c r="J2" s="1015"/>
      <c r="K2" s="1015"/>
      <c r="L2" s="1015"/>
      <c r="M2" s="1015"/>
      <c r="N2" s="1015"/>
      <c r="O2" s="1015"/>
      <c r="P2" s="1015"/>
      <c r="Q2" s="1015"/>
      <c r="R2" s="1015"/>
      <c r="S2" s="1015"/>
      <c r="T2" s="903"/>
      <c r="U2" s="903"/>
      <c r="V2" s="903"/>
      <c r="W2" s="903"/>
      <c r="X2" s="903"/>
      <c r="Y2" s="903"/>
      <c r="Z2" s="903"/>
      <c r="AA2" s="903"/>
      <c r="AB2" s="903"/>
      <c r="AC2" s="903"/>
      <c r="AD2" s="903"/>
      <c r="AE2" s="903"/>
      <c r="AF2" s="903"/>
      <c r="AG2" s="903"/>
      <c r="AH2" s="903"/>
      <c r="AI2" s="903"/>
      <c r="AJ2" s="903"/>
    </row>
    <row r="3" spans="1:36" s="782" customFormat="1" ht="32.25" customHeight="1" x14ac:dyDescent="0.25">
      <c r="A3" s="903"/>
      <c r="B3" s="798"/>
      <c r="C3" s="2702"/>
      <c r="D3" s="2703"/>
      <c r="E3" s="2703"/>
      <c r="F3" s="2703"/>
      <c r="G3" s="2703"/>
      <c r="H3" s="2710"/>
      <c r="I3" s="2711"/>
      <c r="J3" s="1015"/>
      <c r="K3" s="1015"/>
      <c r="L3" s="1015"/>
      <c r="M3" s="1015"/>
      <c r="N3" s="1015"/>
      <c r="O3" s="1015"/>
      <c r="P3" s="1015"/>
      <c r="Q3" s="1015"/>
      <c r="R3" s="1015"/>
      <c r="S3" s="1015"/>
      <c r="T3" s="903"/>
      <c r="U3" s="903"/>
      <c r="V3" s="903"/>
      <c r="W3" s="903"/>
      <c r="X3" s="903"/>
      <c r="Y3" s="903"/>
      <c r="Z3" s="903"/>
      <c r="AA3" s="903"/>
      <c r="AB3" s="903"/>
      <c r="AC3" s="903"/>
      <c r="AD3" s="903"/>
      <c r="AE3" s="903"/>
      <c r="AF3" s="903"/>
      <c r="AG3" s="903"/>
      <c r="AH3" s="903"/>
      <c r="AI3" s="903"/>
      <c r="AJ3" s="903"/>
    </row>
    <row r="4" spans="1:36" s="782" customFormat="1" ht="17.25" customHeight="1" x14ac:dyDescent="0.25">
      <c r="A4" s="903"/>
      <c r="B4" s="2680"/>
      <c r="C4" s="2702"/>
      <c r="D4" s="2703"/>
      <c r="E4" s="2703"/>
      <c r="F4" s="2703"/>
      <c r="G4" s="2703"/>
      <c r="H4" s="2682" t="str">
        <f>'POA-5'!N6</f>
        <v>Código: F-E-GIP-53</v>
      </c>
      <c r="I4" s="2683"/>
      <c r="J4" s="1015"/>
      <c r="K4" s="1015"/>
      <c r="L4" s="1015"/>
      <c r="M4" s="1015"/>
      <c r="N4" s="1015"/>
      <c r="O4" s="1015"/>
      <c r="P4" s="1015"/>
      <c r="Q4" s="1015"/>
      <c r="R4" s="1015"/>
      <c r="S4" s="1015"/>
      <c r="T4" s="903"/>
      <c r="U4" s="903"/>
      <c r="V4" s="903"/>
      <c r="W4" s="903"/>
      <c r="X4" s="903"/>
      <c r="Y4" s="903"/>
      <c r="Z4" s="903"/>
      <c r="AA4" s="903"/>
      <c r="AB4" s="903"/>
      <c r="AC4" s="903"/>
      <c r="AD4" s="903"/>
      <c r="AE4" s="903"/>
      <c r="AF4" s="903"/>
      <c r="AG4" s="903"/>
      <c r="AH4" s="903"/>
      <c r="AI4" s="903"/>
      <c r="AJ4" s="903"/>
    </row>
    <row r="5" spans="1:36" s="782" customFormat="1" ht="17.25" customHeight="1" x14ac:dyDescent="0.25">
      <c r="A5" s="903"/>
      <c r="B5" s="2680"/>
      <c r="C5" s="2702"/>
      <c r="D5" s="2703"/>
      <c r="E5" s="2703"/>
      <c r="F5" s="2703"/>
      <c r="G5" s="2703"/>
      <c r="H5" s="2682"/>
      <c r="I5" s="2683"/>
      <c r="J5" s="1015"/>
      <c r="K5" s="1015"/>
      <c r="L5" s="1015"/>
      <c r="M5" s="1015"/>
      <c r="N5" s="1015"/>
      <c r="O5" s="1015"/>
      <c r="P5" s="1015"/>
      <c r="Q5" s="1015"/>
      <c r="R5" s="1015"/>
      <c r="S5" s="1015"/>
      <c r="T5" s="903"/>
      <c r="U5" s="903"/>
      <c r="V5" s="903"/>
      <c r="W5" s="903"/>
      <c r="X5" s="903"/>
      <c r="Y5" s="903"/>
      <c r="Z5" s="903"/>
      <c r="AA5" s="903"/>
      <c r="AB5" s="903"/>
      <c r="AC5" s="903"/>
      <c r="AD5" s="903"/>
      <c r="AE5" s="903"/>
      <c r="AF5" s="903"/>
      <c r="AG5" s="903"/>
      <c r="AH5" s="903"/>
      <c r="AI5" s="903"/>
      <c r="AJ5" s="903"/>
    </row>
    <row r="6" spans="1:36" x14ac:dyDescent="0.25">
      <c r="B6" s="1016"/>
      <c r="C6" s="1017"/>
      <c r="D6" s="1017"/>
      <c r="E6" s="1017"/>
      <c r="F6" s="1017"/>
      <c r="G6" s="1017"/>
      <c r="H6" s="936"/>
      <c r="I6" s="937"/>
    </row>
    <row r="7" spans="1:36" x14ac:dyDescent="0.25">
      <c r="B7" s="1019" t="s">
        <v>250</v>
      </c>
      <c r="C7" s="2843">
        <f>+'POA-1'!E9</f>
        <v>0</v>
      </c>
      <c r="D7" s="2843"/>
      <c r="E7" s="2843"/>
      <c r="F7" s="2843"/>
      <c r="G7" s="2843"/>
      <c r="H7" s="2843"/>
      <c r="I7" s="2844"/>
    </row>
    <row r="8" spans="1:36" x14ac:dyDescent="0.25">
      <c r="B8" s="1020"/>
      <c r="C8" s="2841"/>
      <c r="D8" s="2841" t="str">
        <f>+'[7]POA-1'!E11</f>
        <v xml:space="preserve">Nombre del Proyecto </v>
      </c>
      <c r="E8" s="2841"/>
      <c r="F8" s="2841"/>
      <c r="G8" s="2841"/>
      <c r="H8" s="2841"/>
      <c r="I8" s="2842"/>
    </row>
    <row r="9" spans="1:36" ht="35.25" customHeight="1" x14ac:dyDescent="0.25">
      <c r="B9" s="1019" t="s">
        <v>1133</v>
      </c>
      <c r="C9" s="2571">
        <f>+Seguimiento!H5</f>
        <v>0</v>
      </c>
      <c r="D9" s="2571" t="e">
        <f>+'[7]POA-3'!#REF!</f>
        <v>#REF!</v>
      </c>
      <c r="E9" s="2571" t="e">
        <f>+'[7]POA-3'!#REF!</f>
        <v>#REF!</v>
      </c>
      <c r="F9" s="2571"/>
      <c r="G9" s="2571"/>
      <c r="H9" s="2571"/>
      <c r="I9" s="2572"/>
    </row>
    <row r="10" spans="1:36" x14ac:dyDescent="0.25">
      <c r="B10" s="1019"/>
      <c r="C10" s="2841"/>
      <c r="D10" s="2841" t="s">
        <v>300</v>
      </c>
      <c r="E10" s="2841"/>
      <c r="F10" s="2841"/>
      <c r="G10" s="2841"/>
      <c r="H10" s="2841"/>
      <c r="I10" s="2842"/>
    </row>
    <row r="11" spans="1:36" x14ac:dyDescent="0.25">
      <c r="B11" s="1019" t="s">
        <v>364</v>
      </c>
      <c r="C11" s="2845">
        <f>'EJEC-1III'!I11</f>
        <v>0</v>
      </c>
      <c r="D11" s="2846"/>
      <c r="E11" s="799"/>
      <c r="F11" s="1021" t="s">
        <v>1171</v>
      </c>
      <c r="G11" s="2847">
        <f>'EJEC-1III'!P11</f>
        <v>0</v>
      </c>
      <c r="H11" s="2847"/>
      <c r="I11" s="1022"/>
    </row>
    <row r="12" spans="1:36" hidden="1" x14ac:dyDescent="0.25">
      <c r="B12" s="1023"/>
      <c r="C12" s="1018"/>
      <c r="D12" s="1018"/>
      <c r="E12" s="1018"/>
      <c r="F12" s="1018"/>
      <c r="G12" s="1018"/>
      <c r="H12" s="1018"/>
      <c r="I12" s="1024"/>
    </row>
    <row r="13" spans="1:36" ht="12.75" hidden="1" customHeight="1" x14ac:dyDescent="0.25">
      <c r="B13" s="989" t="s">
        <v>1272</v>
      </c>
      <c r="C13" s="2848">
        <f>'EJEC-3III'!C12</f>
        <v>0</v>
      </c>
      <c r="D13" s="2848"/>
      <c r="E13" s="1018"/>
      <c r="F13" s="802" t="s">
        <v>1273</v>
      </c>
      <c r="G13" s="2848">
        <f>'EJEC-3III'!F12</f>
        <v>0</v>
      </c>
      <c r="H13" s="2848"/>
      <c r="I13" s="1024"/>
    </row>
    <row r="14" spans="1:36" hidden="1" x14ac:dyDescent="0.25">
      <c r="B14" s="1023"/>
      <c r="C14" s="1018"/>
      <c r="D14" s="1018"/>
      <c r="E14" s="1018"/>
      <c r="F14" s="1018"/>
      <c r="G14" s="1018"/>
      <c r="H14" s="1018"/>
      <c r="I14" s="1024"/>
    </row>
    <row r="15" spans="1:36" x14ac:dyDescent="0.25">
      <c r="B15" s="1019"/>
      <c r="C15" s="2841"/>
      <c r="D15" s="2841"/>
      <c r="E15" s="2841"/>
      <c r="F15" s="2841"/>
      <c r="G15" s="2841"/>
      <c r="H15" s="2841"/>
      <c r="I15" s="2842"/>
    </row>
    <row r="16" spans="1:36" ht="17.25" customHeight="1" thickBot="1" x14ac:dyDescent="0.3">
      <c r="B16" s="2849" t="s">
        <v>1163</v>
      </c>
      <c r="C16" s="2850"/>
      <c r="D16" s="2850"/>
      <c r="E16" s="2850"/>
      <c r="F16" s="2850"/>
      <c r="G16" s="2850"/>
      <c r="H16" s="2850"/>
      <c r="I16" s="2851"/>
    </row>
    <row r="17" spans="2:9" ht="29.25" customHeight="1" x14ac:dyDescent="0.25">
      <c r="B17" s="2852" t="s">
        <v>259</v>
      </c>
      <c r="C17" s="2854" t="s">
        <v>58</v>
      </c>
      <c r="D17" s="2856" t="s">
        <v>260</v>
      </c>
      <c r="E17" s="2858" t="s">
        <v>377</v>
      </c>
      <c r="F17" s="2859"/>
      <c r="G17" s="2859"/>
      <c r="H17" s="2859"/>
      <c r="I17" s="2860"/>
    </row>
    <row r="18" spans="2:9" ht="28.5" customHeight="1" thickBot="1" x14ac:dyDescent="0.3">
      <c r="B18" s="2853"/>
      <c r="C18" s="2855"/>
      <c r="D18" s="2857"/>
      <c r="E18" s="1025">
        <f>FINANC!F30</f>
        <v>0</v>
      </c>
      <c r="F18" s="1025" t="str">
        <f>FINANC!H30</f>
        <v>PGN / APN</v>
      </c>
      <c r="G18" s="1025" t="str">
        <f>FINANC!J30</f>
        <v>Recursos Propios</v>
      </c>
      <c r="H18" s="1025" t="str">
        <f>FINANC!P30</f>
        <v>Otros</v>
      </c>
      <c r="I18" s="1026" t="s">
        <v>64</v>
      </c>
    </row>
    <row r="19" spans="2:9" ht="12.75" customHeight="1" x14ac:dyDescent="0.25">
      <c r="B19" s="2861" t="str">
        <f>Proyecto!C50</f>
        <v>Plantación de Material Vegetal en sistema tradicional</v>
      </c>
      <c r="C19" s="2864">
        <f>'POA-1'!I31</f>
        <v>0</v>
      </c>
      <c r="D19" s="1027" t="s">
        <v>361</v>
      </c>
      <c r="E19" s="1028" t="e">
        <f>'POA-3'!H18</f>
        <v>#REF!</v>
      </c>
      <c r="F19" s="1028" t="e">
        <f>'POA-3'!I18</f>
        <v>#REF!</v>
      </c>
      <c r="G19" s="1028" t="e">
        <f>'POA-3'!J18</f>
        <v>#REF!</v>
      </c>
      <c r="H19" s="1028" t="e">
        <f>'POA-3'!K18</f>
        <v>#REF!</v>
      </c>
      <c r="I19" s="1029" t="e">
        <f>SUM(E19:H19)</f>
        <v>#REF!</v>
      </c>
    </row>
    <row r="20" spans="2:9" ht="12.75" customHeight="1" x14ac:dyDescent="0.25">
      <c r="B20" s="2862"/>
      <c r="C20" s="2865"/>
      <c r="D20" s="1030" t="s">
        <v>362</v>
      </c>
      <c r="E20" s="1031">
        <f>+'EJEC-3III'!R18*FINANC!$G$49</f>
        <v>0</v>
      </c>
      <c r="F20" s="1031">
        <f>+'EJEC-3III'!R18*FINANC!$I$49</f>
        <v>0</v>
      </c>
      <c r="G20" s="1031">
        <f>+'EJEC-3III'!R18*FINANC!$K$49</f>
        <v>0</v>
      </c>
      <c r="H20" s="1031">
        <f>+'EJEC-3III'!R18*FINANC!$Q$49</f>
        <v>0</v>
      </c>
      <c r="I20" s="1032">
        <f t="shared" ref="I20:I83" si="0">SUM(E20:H20)</f>
        <v>0</v>
      </c>
    </row>
    <row r="21" spans="2:9" ht="12.75" customHeight="1" thickBot="1" x14ac:dyDescent="0.3">
      <c r="B21" s="2862"/>
      <c r="C21" s="2866"/>
      <c r="D21" s="1030" t="s">
        <v>1161</v>
      </c>
      <c r="E21" s="1031">
        <f>+'EJEC-3III'!R19*FINANC!$G$49</f>
        <v>0</v>
      </c>
      <c r="F21" s="1031">
        <f>+'EJEC-3III'!R19*FINANC!$I$49</f>
        <v>0</v>
      </c>
      <c r="G21" s="1031">
        <f>+'EJEC-3III'!R19*FINANC!$K$49</f>
        <v>0</v>
      </c>
      <c r="H21" s="1031">
        <f>+'EJEC-3III'!R19*FINANC!$Q$49</f>
        <v>0</v>
      </c>
      <c r="I21" s="1032">
        <f t="shared" si="0"/>
        <v>0</v>
      </c>
    </row>
    <row r="22" spans="2:9" ht="12.75" customHeight="1" x14ac:dyDescent="0.25">
      <c r="B22" s="2862"/>
      <c r="C22" s="2867">
        <f>'POA-1'!I32</f>
        <v>0</v>
      </c>
      <c r="D22" s="1027" t="s">
        <v>361</v>
      </c>
      <c r="E22" s="1028" t="e">
        <f>'POA-3'!H19</f>
        <v>#REF!</v>
      </c>
      <c r="F22" s="1028" t="e">
        <f>'POA-3'!I19</f>
        <v>#REF!</v>
      </c>
      <c r="G22" s="1028" t="e">
        <f>'POA-3'!J19</f>
        <v>#REF!</v>
      </c>
      <c r="H22" s="1028" t="e">
        <f>'POA-3'!K19</f>
        <v>#REF!</v>
      </c>
      <c r="I22" s="1029" t="e">
        <f t="shared" si="0"/>
        <v>#REF!</v>
      </c>
    </row>
    <row r="23" spans="2:9" ht="12.75" customHeight="1" x14ac:dyDescent="0.25">
      <c r="B23" s="2862"/>
      <c r="C23" s="2865"/>
      <c r="D23" s="1030" t="s">
        <v>362</v>
      </c>
      <c r="E23" s="1031">
        <f>+'EJEC-3III'!R21*FINANC!$G$49</f>
        <v>0</v>
      </c>
      <c r="F23" s="1031">
        <f>+'EJEC-3III'!R21*FINANC!$I$49</f>
        <v>0</v>
      </c>
      <c r="G23" s="1031">
        <f>+'EJEC-3III'!R21*FINANC!$K$49</f>
        <v>0</v>
      </c>
      <c r="H23" s="1031">
        <f>+'EJEC-3III'!R21*FINANC!$Q$49</f>
        <v>0</v>
      </c>
      <c r="I23" s="1032">
        <f t="shared" si="0"/>
        <v>0</v>
      </c>
    </row>
    <row r="24" spans="2:9" ht="12.75" customHeight="1" thickBot="1" x14ac:dyDescent="0.3">
      <c r="B24" s="2862"/>
      <c r="C24" s="2866"/>
      <c r="D24" s="1030" t="s">
        <v>1161</v>
      </c>
      <c r="E24" s="1031">
        <f>+'EJEC-3III'!R22*FINANC!$G$49</f>
        <v>0</v>
      </c>
      <c r="F24" s="1031">
        <f>+'EJEC-3III'!R22*FINANC!$I$49</f>
        <v>0</v>
      </c>
      <c r="G24" s="1031">
        <f>+'EJEC-3III'!R22*FINANC!$K$49</f>
        <v>0</v>
      </c>
      <c r="H24" s="1031">
        <f>+'EJEC-3III'!R22*FINANC!$Q$49</f>
        <v>0</v>
      </c>
      <c r="I24" s="1032">
        <f t="shared" si="0"/>
        <v>0</v>
      </c>
    </row>
    <row r="25" spans="2:9" ht="12.75" customHeight="1" x14ac:dyDescent="0.25">
      <c r="B25" s="2862"/>
      <c r="C25" s="2867">
        <f>'POA-1'!I33</f>
        <v>0</v>
      </c>
      <c r="D25" s="1027" t="s">
        <v>361</v>
      </c>
      <c r="E25" s="1028">
        <f>'POA-3'!H20</f>
        <v>0</v>
      </c>
      <c r="F25" s="1028">
        <f>'POA-3'!I20</f>
        <v>0</v>
      </c>
      <c r="G25" s="1028">
        <f>'POA-3'!J20</f>
        <v>0</v>
      </c>
      <c r="H25" s="1028">
        <f>'POA-3'!K20</f>
        <v>0</v>
      </c>
      <c r="I25" s="1029">
        <f t="shared" si="0"/>
        <v>0</v>
      </c>
    </row>
    <row r="26" spans="2:9" ht="12.75" customHeight="1" x14ac:dyDescent="0.25">
      <c r="B26" s="2862"/>
      <c r="C26" s="2865"/>
      <c r="D26" s="1030" t="s">
        <v>362</v>
      </c>
      <c r="E26" s="1031">
        <f>+'EJEC-3III'!R24*FINANC!$G$49</f>
        <v>0</v>
      </c>
      <c r="F26" s="1031">
        <f>+'EJEC-3III'!R24*FINANC!$I$49</f>
        <v>0</v>
      </c>
      <c r="G26" s="1031">
        <f>+'EJEC-3III'!R24*FINANC!$K$49</f>
        <v>0</v>
      </c>
      <c r="H26" s="1031">
        <f>+'EJEC-3III'!R24*FINANC!$Q$49</f>
        <v>0</v>
      </c>
      <c r="I26" s="1032">
        <f t="shared" si="0"/>
        <v>0</v>
      </c>
    </row>
    <row r="27" spans="2:9" ht="12.75" customHeight="1" thickBot="1" x14ac:dyDescent="0.3">
      <c r="B27" s="2862"/>
      <c r="C27" s="2866"/>
      <c r="D27" s="1030" t="s">
        <v>1161</v>
      </c>
      <c r="E27" s="1031">
        <f>+'EJEC-3III'!R25*FINANC!$G$49</f>
        <v>0</v>
      </c>
      <c r="F27" s="1031">
        <f>+'EJEC-3III'!R25*FINANC!$I$49</f>
        <v>0</v>
      </c>
      <c r="G27" s="1031">
        <f>+'EJEC-3III'!R25*FINANC!$K$49</f>
        <v>0</v>
      </c>
      <c r="H27" s="1031">
        <f>+'EJEC-3III'!R25*FINANC!$Q$49</f>
        <v>0</v>
      </c>
      <c r="I27" s="1032">
        <f t="shared" si="0"/>
        <v>0</v>
      </c>
    </row>
    <row r="28" spans="2:9" ht="12.75" customHeight="1" x14ac:dyDescent="0.25">
      <c r="B28" s="2862"/>
      <c r="C28" s="2867">
        <f>'POA-1'!I34</f>
        <v>0</v>
      </c>
      <c r="D28" s="1027" t="s">
        <v>361</v>
      </c>
      <c r="E28" s="1028" t="e">
        <f>'POA-3'!H21</f>
        <v>#REF!</v>
      </c>
      <c r="F28" s="1028" t="e">
        <f>'POA-3'!I21</f>
        <v>#REF!</v>
      </c>
      <c r="G28" s="1028" t="e">
        <f>'POA-3'!J21</f>
        <v>#REF!</v>
      </c>
      <c r="H28" s="1028" t="e">
        <f>'POA-3'!K21</f>
        <v>#REF!</v>
      </c>
      <c r="I28" s="1029" t="e">
        <f t="shared" si="0"/>
        <v>#REF!</v>
      </c>
    </row>
    <row r="29" spans="2:9" ht="12.75" customHeight="1" x14ac:dyDescent="0.25">
      <c r="B29" s="2862"/>
      <c r="C29" s="2865"/>
      <c r="D29" s="1030" t="s">
        <v>362</v>
      </c>
      <c r="E29" s="1031">
        <f>+'EJEC-3III'!R27*FINANC!$G$49</f>
        <v>0</v>
      </c>
      <c r="F29" s="1031">
        <f>+'EJEC-3III'!R27*FINANC!$I$49</f>
        <v>0</v>
      </c>
      <c r="G29" s="1031">
        <f>+'EJEC-3III'!R27*FINANC!$K$49</f>
        <v>0</v>
      </c>
      <c r="H29" s="1031">
        <f>+'EJEC-3III'!R27*FINANC!$Q$49</f>
        <v>0</v>
      </c>
      <c r="I29" s="1032">
        <f t="shared" si="0"/>
        <v>0</v>
      </c>
    </row>
    <row r="30" spans="2:9" ht="12.75" customHeight="1" thickBot="1" x14ac:dyDescent="0.3">
      <c r="B30" s="2863"/>
      <c r="C30" s="2868"/>
      <c r="D30" s="1030" t="s">
        <v>1161</v>
      </c>
      <c r="E30" s="1031">
        <f>+'EJEC-3III'!R28*FINANC!$G$49</f>
        <v>0</v>
      </c>
      <c r="F30" s="1031">
        <f>+'EJEC-3III'!R28*FINANC!$I$49</f>
        <v>0</v>
      </c>
      <c r="G30" s="1031">
        <f>+'EJEC-3III'!R28*FINANC!$K$49</f>
        <v>0</v>
      </c>
      <c r="H30" s="1031">
        <f>+'EJEC-3III'!R28*FINANC!$Q$49</f>
        <v>0</v>
      </c>
      <c r="I30" s="1032">
        <f t="shared" si="0"/>
        <v>0</v>
      </c>
    </row>
    <row r="31" spans="2:9" ht="12.75" customHeight="1" x14ac:dyDescent="0.25">
      <c r="B31" s="2861" t="str">
        <f>Proyecto!C51</f>
        <v>Plantación de Material Vegetal al azar o por núcleos</v>
      </c>
      <c r="C31" s="2864">
        <f>'POA-1'!I35</f>
        <v>0</v>
      </c>
      <c r="D31" s="1027" t="s">
        <v>361</v>
      </c>
      <c r="E31" s="1028" t="e">
        <f>'POA-3'!H22</f>
        <v>#REF!</v>
      </c>
      <c r="F31" s="1028" t="e">
        <f>'POA-3'!I22</f>
        <v>#REF!</v>
      </c>
      <c r="G31" s="1028" t="e">
        <f>'POA-3'!J22</f>
        <v>#REF!</v>
      </c>
      <c r="H31" s="1028" t="e">
        <f>'POA-3'!K22</f>
        <v>#REF!</v>
      </c>
      <c r="I31" s="1029" t="e">
        <f t="shared" si="0"/>
        <v>#REF!</v>
      </c>
    </row>
    <row r="32" spans="2:9" ht="12.75" customHeight="1" x14ac:dyDescent="0.25">
      <c r="B32" s="2862"/>
      <c r="C32" s="2865"/>
      <c r="D32" s="1030" t="s">
        <v>362</v>
      </c>
      <c r="E32" s="1031">
        <f>+'EJEC-3III'!R30*FINANC!$G$49</f>
        <v>0</v>
      </c>
      <c r="F32" s="1031">
        <f>+'EJEC-3III'!R30*FINANC!$I$49</f>
        <v>0</v>
      </c>
      <c r="G32" s="1031">
        <f>+'EJEC-3III'!R30*FINANC!$K$49</f>
        <v>0</v>
      </c>
      <c r="H32" s="1031">
        <f>+'EJEC-3III'!R30*FINANC!$Q$49</f>
        <v>0</v>
      </c>
      <c r="I32" s="1032">
        <f t="shared" si="0"/>
        <v>0</v>
      </c>
    </row>
    <row r="33" spans="2:9" ht="12.75" customHeight="1" thickBot="1" x14ac:dyDescent="0.3">
      <c r="B33" s="2862"/>
      <c r="C33" s="2866"/>
      <c r="D33" s="1030" t="s">
        <v>1161</v>
      </c>
      <c r="E33" s="1031">
        <f>+'EJEC-3III'!R31*FINANC!$G$49</f>
        <v>0</v>
      </c>
      <c r="F33" s="1031">
        <f>+'EJEC-3III'!R31*FINANC!$I$49</f>
        <v>0</v>
      </c>
      <c r="G33" s="1031">
        <f>+'EJEC-3III'!R31*FINANC!$K$49</f>
        <v>0</v>
      </c>
      <c r="H33" s="1031">
        <f>+'EJEC-3III'!R31*FINANC!$Q$49</f>
        <v>0</v>
      </c>
      <c r="I33" s="1032">
        <f t="shared" si="0"/>
        <v>0</v>
      </c>
    </row>
    <row r="34" spans="2:9" ht="12.75" customHeight="1" x14ac:dyDescent="0.25">
      <c r="B34" s="2862"/>
      <c r="C34" s="2867">
        <f>'POA-1'!I36</f>
        <v>0</v>
      </c>
      <c r="D34" s="1027" t="s">
        <v>361</v>
      </c>
      <c r="E34" s="1028" t="e">
        <f>'POA-3'!H23</f>
        <v>#REF!</v>
      </c>
      <c r="F34" s="1028" t="e">
        <f>'POA-3'!I23</f>
        <v>#REF!</v>
      </c>
      <c r="G34" s="1028" t="e">
        <f>'POA-3'!J23</f>
        <v>#REF!</v>
      </c>
      <c r="H34" s="1028" t="e">
        <f>'POA-3'!K23</f>
        <v>#REF!</v>
      </c>
      <c r="I34" s="1029" t="e">
        <f t="shared" si="0"/>
        <v>#REF!</v>
      </c>
    </row>
    <row r="35" spans="2:9" ht="12.75" customHeight="1" x14ac:dyDescent="0.25">
      <c r="B35" s="2862"/>
      <c r="C35" s="2865"/>
      <c r="D35" s="1030" t="s">
        <v>362</v>
      </c>
      <c r="E35" s="1031">
        <f>+'EJEC-3III'!R33*FINANC!$G$49</f>
        <v>0</v>
      </c>
      <c r="F35" s="1031">
        <f>+'EJEC-3III'!R33*FINANC!$I$49</f>
        <v>0</v>
      </c>
      <c r="G35" s="1031">
        <f>+'EJEC-3III'!R33*FINANC!$K$49</f>
        <v>0</v>
      </c>
      <c r="H35" s="1031">
        <f>+'EJEC-3III'!R33*FINANC!$Q$49</f>
        <v>0</v>
      </c>
      <c r="I35" s="1032">
        <f t="shared" si="0"/>
        <v>0</v>
      </c>
    </row>
    <row r="36" spans="2:9" ht="12.75" customHeight="1" thickBot="1" x14ac:dyDescent="0.3">
      <c r="B36" s="2862"/>
      <c r="C36" s="2866"/>
      <c r="D36" s="1030" t="s">
        <v>1161</v>
      </c>
      <c r="E36" s="1031">
        <f>+'EJEC-3III'!R34*FINANC!$G$49</f>
        <v>0</v>
      </c>
      <c r="F36" s="1031">
        <f>+'EJEC-3III'!R34*FINANC!$I$49</f>
        <v>0</v>
      </c>
      <c r="G36" s="1031">
        <f>+'EJEC-3III'!R34*FINANC!$K$49</f>
        <v>0</v>
      </c>
      <c r="H36" s="1031">
        <f>+'EJEC-3III'!R34*FINANC!$Q$49</f>
        <v>0</v>
      </c>
      <c r="I36" s="1032">
        <f t="shared" si="0"/>
        <v>0</v>
      </c>
    </row>
    <row r="37" spans="2:9" ht="12.75" customHeight="1" x14ac:dyDescent="0.25">
      <c r="B37" s="2862"/>
      <c r="C37" s="2867">
        <f>'POA-1'!I37</f>
        <v>0</v>
      </c>
      <c r="D37" s="1027" t="s">
        <v>361</v>
      </c>
      <c r="E37" s="1028">
        <f>'POA-3'!H24</f>
        <v>0</v>
      </c>
      <c r="F37" s="1028">
        <f>'POA-3'!I24</f>
        <v>0</v>
      </c>
      <c r="G37" s="1028">
        <f>'POA-3'!J24</f>
        <v>0</v>
      </c>
      <c r="H37" s="1028">
        <f>'POA-3'!K24</f>
        <v>0</v>
      </c>
      <c r="I37" s="1029">
        <f t="shared" si="0"/>
        <v>0</v>
      </c>
    </row>
    <row r="38" spans="2:9" ht="12.75" customHeight="1" x14ac:dyDescent="0.25">
      <c r="B38" s="2862"/>
      <c r="C38" s="2865"/>
      <c r="D38" s="1030" t="s">
        <v>362</v>
      </c>
      <c r="E38" s="1031">
        <f>+'EJEC-3III'!R36*FINANC!$G$49</f>
        <v>0</v>
      </c>
      <c r="F38" s="1031">
        <f>+'EJEC-3III'!R36*FINANC!$I$49</f>
        <v>0</v>
      </c>
      <c r="G38" s="1031">
        <f>+'EJEC-3III'!R36*FINANC!$K$49</f>
        <v>0</v>
      </c>
      <c r="H38" s="1031">
        <f>+'EJEC-3III'!R36*FINANC!$Q$49</f>
        <v>0</v>
      </c>
      <c r="I38" s="1032">
        <f t="shared" si="0"/>
        <v>0</v>
      </c>
    </row>
    <row r="39" spans="2:9" ht="12.75" customHeight="1" thickBot="1" x14ac:dyDescent="0.3">
      <c r="B39" s="2862"/>
      <c r="C39" s="2866"/>
      <c r="D39" s="1030" t="s">
        <v>1161</v>
      </c>
      <c r="E39" s="1031">
        <f>+'EJEC-3III'!R37*FINANC!$G$49</f>
        <v>0</v>
      </c>
      <c r="F39" s="1031">
        <f>+'EJEC-3III'!R37*FINANC!$I$49</f>
        <v>0</v>
      </c>
      <c r="G39" s="1031">
        <f>+'EJEC-3III'!R37*FINANC!$K$49</f>
        <v>0</v>
      </c>
      <c r="H39" s="1031">
        <f>+'EJEC-3III'!R37*FINANC!$Q$49</f>
        <v>0</v>
      </c>
      <c r="I39" s="1032">
        <f t="shared" si="0"/>
        <v>0</v>
      </c>
    </row>
    <row r="40" spans="2:9" ht="12.75" customHeight="1" x14ac:dyDescent="0.25">
      <c r="B40" s="2862"/>
      <c r="C40" s="2867">
        <f>'POA-1'!I38</f>
        <v>0</v>
      </c>
      <c r="D40" s="1027" t="s">
        <v>361</v>
      </c>
      <c r="E40" s="1028" t="e">
        <f>'POA-3'!H25</f>
        <v>#REF!</v>
      </c>
      <c r="F40" s="1028" t="e">
        <f>'POA-3'!I25</f>
        <v>#REF!</v>
      </c>
      <c r="G40" s="1028" t="e">
        <f>'POA-3'!J25</f>
        <v>#REF!</v>
      </c>
      <c r="H40" s="1028" t="e">
        <f>'POA-3'!K25</f>
        <v>#REF!</v>
      </c>
      <c r="I40" s="1029" t="e">
        <f t="shared" si="0"/>
        <v>#REF!</v>
      </c>
    </row>
    <row r="41" spans="2:9" ht="12.75" customHeight="1" x14ac:dyDescent="0.25">
      <c r="B41" s="2862"/>
      <c r="C41" s="2865"/>
      <c r="D41" s="1030" t="s">
        <v>362</v>
      </c>
      <c r="E41" s="1031">
        <f>+'EJEC-3III'!R39*FINANC!$G$49</f>
        <v>0</v>
      </c>
      <c r="F41" s="1031">
        <f>+'EJEC-3III'!R39*FINANC!$I$49</f>
        <v>0</v>
      </c>
      <c r="G41" s="1031">
        <f>+'EJEC-3III'!R39*FINANC!$K$49</f>
        <v>0</v>
      </c>
      <c r="H41" s="1031">
        <f>+'EJEC-3III'!R39*FINANC!$Q$49</f>
        <v>0</v>
      </c>
      <c r="I41" s="1032">
        <f t="shared" si="0"/>
        <v>0</v>
      </c>
    </row>
    <row r="42" spans="2:9" ht="12.75" customHeight="1" thickBot="1" x14ac:dyDescent="0.3">
      <c r="B42" s="2863"/>
      <c r="C42" s="2868"/>
      <c r="D42" s="1030" t="s">
        <v>1161</v>
      </c>
      <c r="E42" s="1031">
        <f>+'EJEC-3III'!R40*FINANC!$G$49</f>
        <v>0</v>
      </c>
      <c r="F42" s="1031">
        <f>+'EJEC-3III'!R40*FINANC!$I$49</f>
        <v>0</v>
      </c>
      <c r="G42" s="1031">
        <f>+'EJEC-3III'!R40*FINANC!$K$49</f>
        <v>0</v>
      </c>
      <c r="H42" s="1031">
        <f>+'EJEC-3III'!R40*FINANC!$Q$49</f>
        <v>0</v>
      </c>
      <c r="I42" s="1032">
        <f t="shared" si="0"/>
        <v>0</v>
      </c>
    </row>
    <row r="43" spans="2:9" ht="12.75" customHeight="1" x14ac:dyDescent="0.25">
      <c r="B43" s="2862">
        <f>Proyecto!C52</f>
        <v>0</v>
      </c>
      <c r="C43" s="2865">
        <f>'POA-1'!I39</f>
        <v>0</v>
      </c>
      <c r="D43" s="1027" t="s">
        <v>361</v>
      </c>
      <c r="E43" s="1028" t="e">
        <f>'POA-3'!H26</f>
        <v>#REF!</v>
      </c>
      <c r="F43" s="1028" t="e">
        <f>'POA-3'!I26</f>
        <v>#REF!</v>
      </c>
      <c r="G43" s="1028" t="e">
        <f>'POA-3'!J26</f>
        <v>#REF!</v>
      </c>
      <c r="H43" s="1028" t="e">
        <f>'POA-3'!K26</f>
        <v>#REF!</v>
      </c>
      <c r="I43" s="1029" t="e">
        <f t="shared" si="0"/>
        <v>#REF!</v>
      </c>
    </row>
    <row r="44" spans="2:9" ht="12.75" customHeight="1" x14ac:dyDescent="0.25">
      <c r="B44" s="2862"/>
      <c r="C44" s="2865"/>
      <c r="D44" s="1030" t="s">
        <v>362</v>
      </c>
      <c r="E44" s="1031">
        <f>+'EJEC-3III'!R42*FINANC!$G$49</f>
        <v>0</v>
      </c>
      <c r="F44" s="1031">
        <f>+'EJEC-3III'!R42*FINANC!$I$49</f>
        <v>0</v>
      </c>
      <c r="G44" s="1031">
        <f>+'EJEC-3III'!R42*FINANC!$K$49</f>
        <v>0</v>
      </c>
      <c r="H44" s="1031">
        <f>+'EJEC-3III'!R42*FINANC!$Q$49</f>
        <v>0</v>
      </c>
      <c r="I44" s="1032">
        <f t="shared" si="0"/>
        <v>0</v>
      </c>
    </row>
    <row r="45" spans="2:9" ht="12.75" customHeight="1" thickBot="1" x14ac:dyDescent="0.3">
      <c r="B45" s="2862"/>
      <c r="C45" s="2866"/>
      <c r="D45" s="1030" t="s">
        <v>1161</v>
      </c>
      <c r="E45" s="1031">
        <f>+'EJEC-3III'!R43*FINANC!$G$49</f>
        <v>0</v>
      </c>
      <c r="F45" s="1031">
        <f>+'EJEC-3III'!R43*FINANC!$I$49</f>
        <v>0</v>
      </c>
      <c r="G45" s="1031">
        <f>+'EJEC-3III'!R43*FINANC!$K$49</f>
        <v>0</v>
      </c>
      <c r="H45" s="1031">
        <f>+'EJEC-3III'!R43*FINANC!$Q$49</f>
        <v>0</v>
      </c>
      <c r="I45" s="1032">
        <f t="shared" si="0"/>
        <v>0</v>
      </c>
    </row>
    <row r="46" spans="2:9" ht="12.75" customHeight="1" x14ac:dyDescent="0.25">
      <c r="B46" s="2862"/>
      <c r="C46" s="2867">
        <f>'POA-1'!I40</f>
        <v>0</v>
      </c>
      <c r="D46" s="1027" t="s">
        <v>361</v>
      </c>
      <c r="E46" s="1028" t="e">
        <f>'POA-3'!H27</f>
        <v>#REF!</v>
      </c>
      <c r="F46" s="1028" t="e">
        <f>'POA-3'!I27</f>
        <v>#REF!</v>
      </c>
      <c r="G46" s="1028" t="e">
        <f>'POA-3'!J27</f>
        <v>#REF!</v>
      </c>
      <c r="H46" s="1028" t="e">
        <f>'POA-3'!K27</f>
        <v>#REF!</v>
      </c>
      <c r="I46" s="1029" t="e">
        <f t="shared" si="0"/>
        <v>#REF!</v>
      </c>
    </row>
    <row r="47" spans="2:9" ht="12.75" customHeight="1" x14ac:dyDescent="0.25">
      <c r="B47" s="2862"/>
      <c r="C47" s="2865"/>
      <c r="D47" s="1030" t="s">
        <v>362</v>
      </c>
      <c r="E47" s="1031">
        <f>+'EJEC-3III'!R45*FINANC!$G$49</f>
        <v>0</v>
      </c>
      <c r="F47" s="1031">
        <f>+'EJEC-3III'!R45*FINANC!$I$49</f>
        <v>0</v>
      </c>
      <c r="G47" s="1031">
        <f>+'EJEC-3III'!R45*FINANC!$K$49</f>
        <v>0</v>
      </c>
      <c r="H47" s="1031">
        <f>+'EJEC-3III'!R45*FINANC!$Q$49</f>
        <v>0</v>
      </c>
      <c r="I47" s="1032">
        <f t="shared" si="0"/>
        <v>0</v>
      </c>
    </row>
    <row r="48" spans="2:9" ht="12.75" customHeight="1" thickBot="1" x14ac:dyDescent="0.3">
      <c r="B48" s="2862"/>
      <c r="C48" s="2866"/>
      <c r="D48" s="1030" t="s">
        <v>1161</v>
      </c>
      <c r="E48" s="1031">
        <f>+'EJEC-3III'!R46*FINANC!$G$49</f>
        <v>0</v>
      </c>
      <c r="F48" s="1031">
        <f>+'EJEC-3III'!R46*FINANC!$I$49</f>
        <v>0</v>
      </c>
      <c r="G48" s="1031">
        <f>+'EJEC-3III'!R46*FINANC!$K$49</f>
        <v>0</v>
      </c>
      <c r="H48" s="1031">
        <f>+'EJEC-3III'!R46*FINANC!$Q$49</f>
        <v>0</v>
      </c>
      <c r="I48" s="1032">
        <f t="shared" si="0"/>
        <v>0</v>
      </c>
    </row>
    <row r="49" spans="2:9" ht="12.75" customHeight="1" x14ac:dyDescent="0.25">
      <c r="B49" s="2862"/>
      <c r="C49" s="2867">
        <f>'POA-1'!I41</f>
        <v>0</v>
      </c>
      <c r="D49" s="1027" t="s">
        <v>361</v>
      </c>
      <c r="E49" s="1028">
        <f>'POA-3'!H28</f>
        <v>0</v>
      </c>
      <c r="F49" s="1028">
        <f>'POA-3'!I28</f>
        <v>0</v>
      </c>
      <c r="G49" s="1028">
        <f>'POA-3'!J28</f>
        <v>0</v>
      </c>
      <c r="H49" s="1028">
        <f>'POA-3'!K28</f>
        <v>0</v>
      </c>
      <c r="I49" s="1029">
        <f t="shared" si="0"/>
        <v>0</v>
      </c>
    </row>
    <row r="50" spans="2:9" ht="12.75" customHeight="1" x14ac:dyDescent="0.25">
      <c r="B50" s="2862"/>
      <c r="C50" s="2865"/>
      <c r="D50" s="1030" t="s">
        <v>362</v>
      </c>
      <c r="E50" s="1031">
        <f>+'EJEC-3III'!R48*FINANC!$G$49</f>
        <v>0</v>
      </c>
      <c r="F50" s="1031">
        <f>+'EJEC-3III'!R48*FINANC!$I$49</f>
        <v>0</v>
      </c>
      <c r="G50" s="1031">
        <f>+'EJEC-3III'!R48*FINANC!$K$49</f>
        <v>0</v>
      </c>
      <c r="H50" s="1031">
        <f>+'EJEC-3III'!R48*FINANC!$Q$49</f>
        <v>0</v>
      </c>
      <c r="I50" s="1032">
        <f t="shared" si="0"/>
        <v>0</v>
      </c>
    </row>
    <row r="51" spans="2:9" ht="12.75" customHeight="1" thickBot="1" x14ac:dyDescent="0.3">
      <c r="B51" s="2862"/>
      <c r="C51" s="2866"/>
      <c r="D51" s="1030" t="s">
        <v>1161</v>
      </c>
      <c r="E51" s="1031">
        <f>+'EJEC-3III'!R49*FINANC!$G$49</f>
        <v>0</v>
      </c>
      <c r="F51" s="1031">
        <f>+'EJEC-3III'!R49*FINANC!$I$49</f>
        <v>0</v>
      </c>
      <c r="G51" s="1031">
        <f>+'EJEC-3III'!R49*FINANC!$K$49</f>
        <v>0</v>
      </c>
      <c r="H51" s="1031">
        <f>+'EJEC-3III'!R49*FINANC!$Q$49</f>
        <v>0</v>
      </c>
      <c r="I51" s="1032">
        <f t="shared" si="0"/>
        <v>0</v>
      </c>
    </row>
    <row r="52" spans="2:9" ht="12.75" customHeight="1" x14ac:dyDescent="0.25">
      <c r="B52" s="2862"/>
      <c r="C52" s="2867">
        <f>'POA-1'!I42</f>
        <v>0</v>
      </c>
      <c r="D52" s="1027" t="s">
        <v>361</v>
      </c>
      <c r="E52" s="1028" t="e">
        <f>'POA-3'!H29</f>
        <v>#REF!</v>
      </c>
      <c r="F52" s="1028" t="e">
        <f>'POA-3'!I29</f>
        <v>#REF!</v>
      </c>
      <c r="G52" s="1028" t="e">
        <f>'POA-3'!J29</f>
        <v>#REF!</v>
      </c>
      <c r="H52" s="1028" t="e">
        <f>'POA-3'!K29</f>
        <v>#REF!</v>
      </c>
      <c r="I52" s="1029" t="e">
        <f t="shared" si="0"/>
        <v>#REF!</v>
      </c>
    </row>
    <row r="53" spans="2:9" ht="12.75" customHeight="1" x14ac:dyDescent="0.25">
      <c r="B53" s="2862"/>
      <c r="C53" s="2865"/>
      <c r="D53" s="1030" t="s">
        <v>362</v>
      </c>
      <c r="E53" s="1031">
        <f>+'EJEC-3III'!R51*FINANC!$G$49</f>
        <v>0</v>
      </c>
      <c r="F53" s="1031">
        <f>+'EJEC-3III'!R51*FINANC!$I$49</f>
        <v>0</v>
      </c>
      <c r="G53" s="1031">
        <f>+'EJEC-3III'!R51*FINANC!$K$49</f>
        <v>0</v>
      </c>
      <c r="H53" s="1031">
        <f>+'EJEC-3III'!R51*FINANC!$Q$49</f>
        <v>0</v>
      </c>
      <c r="I53" s="1032">
        <f t="shared" si="0"/>
        <v>0</v>
      </c>
    </row>
    <row r="54" spans="2:9" ht="12.75" customHeight="1" thickBot="1" x14ac:dyDescent="0.3">
      <c r="B54" s="2862"/>
      <c r="C54" s="2865"/>
      <c r="D54" s="1030" t="s">
        <v>1161</v>
      </c>
      <c r="E54" s="1031">
        <f>+'EJEC-3III'!R52*FINANC!$G$49</f>
        <v>0</v>
      </c>
      <c r="F54" s="1031">
        <f>+'EJEC-3III'!R52*FINANC!$I$49</f>
        <v>0</v>
      </c>
      <c r="G54" s="1031">
        <f>+'EJEC-3III'!R52*FINANC!$K$49</f>
        <v>0</v>
      </c>
      <c r="H54" s="1031">
        <f>+'EJEC-3III'!R52*FINANC!$Q$49</f>
        <v>0</v>
      </c>
      <c r="I54" s="1032">
        <f t="shared" si="0"/>
        <v>0</v>
      </c>
    </row>
    <row r="55" spans="2:9" ht="12.75" customHeight="1" x14ac:dyDescent="0.25">
      <c r="B55" s="2861" t="str">
        <f>Proyecto!C53</f>
        <v>Cobertura arbórea mediante Sistemas Agroforestales / Silvopastoriles (SAF/SSP)</v>
      </c>
      <c r="C55" s="2864">
        <f>'POA-1'!I43</f>
        <v>0</v>
      </c>
      <c r="D55" s="1027" t="s">
        <v>361</v>
      </c>
      <c r="E55" s="1028" t="e">
        <f>'POA-3'!H30</f>
        <v>#REF!</v>
      </c>
      <c r="F55" s="1028" t="e">
        <f>'POA-3'!I30</f>
        <v>#REF!</v>
      </c>
      <c r="G55" s="1028" t="e">
        <f>'POA-3'!J30</f>
        <v>#REF!</v>
      </c>
      <c r="H55" s="1028" t="e">
        <f>'POA-3'!K30</f>
        <v>#REF!</v>
      </c>
      <c r="I55" s="1029" t="e">
        <f t="shared" si="0"/>
        <v>#REF!</v>
      </c>
    </row>
    <row r="56" spans="2:9" ht="12.75" customHeight="1" x14ac:dyDescent="0.25">
      <c r="B56" s="2862"/>
      <c r="C56" s="2865"/>
      <c r="D56" s="1030" t="s">
        <v>362</v>
      </c>
      <c r="E56" s="1031">
        <f>+'EJEC-3III'!R54*FINANC!$G$49</f>
        <v>0</v>
      </c>
      <c r="F56" s="1031">
        <f>+'EJEC-3III'!R54*FINANC!$I$49</f>
        <v>0</v>
      </c>
      <c r="G56" s="1031">
        <f>+'EJEC-3III'!R54*FINANC!$K$49</f>
        <v>0</v>
      </c>
      <c r="H56" s="1031">
        <f>+'EJEC-3III'!R54*FINANC!$Q$49</f>
        <v>0</v>
      </c>
      <c r="I56" s="1032">
        <f t="shared" si="0"/>
        <v>0</v>
      </c>
    </row>
    <row r="57" spans="2:9" ht="12.75" customHeight="1" thickBot="1" x14ac:dyDescent="0.3">
      <c r="B57" s="2862"/>
      <c r="C57" s="2866"/>
      <c r="D57" s="1030" t="s">
        <v>1161</v>
      </c>
      <c r="E57" s="1031">
        <f>+'EJEC-3III'!R55*FINANC!$G$49</f>
        <v>0</v>
      </c>
      <c r="F57" s="1031">
        <f>+'EJEC-3III'!R55*FINANC!$I$49</f>
        <v>0</v>
      </c>
      <c r="G57" s="1031">
        <f>+'EJEC-3III'!R55*FINANC!$K$49</f>
        <v>0</v>
      </c>
      <c r="H57" s="1031">
        <f>+'EJEC-3III'!R55*FINANC!$Q$49</f>
        <v>0</v>
      </c>
      <c r="I57" s="1032">
        <f t="shared" si="0"/>
        <v>0</v>
      </c>
    </row>
    <row r="58" spans="2:9" ht="12.75" customHeight="1" x14ac:dyDescent="0.25">
      <c r="B58" s="2862"/>
      <c r="C58" s="2867">
        <f>'POA-1'!I44</f>
        <v>0</v>
      </c>
      <c r="D58" s="1027" t="s">
        <v>361</v>
      </c>
      <c r="E58" s="1028" t="e">
        <f>'POA-3'!H31</f>
        <v>#REF!</v>
      </c>
      <c r="F58" s="1028" t="e">
        <f>'POA-3'!I31</f>
        <v>#REF!</v>
      </c>
      <c r="G58" s="1028" t="e">
        <f>'POA-3'!J31</f>
        <v>#REF!</v>
      </c>
      <c r="H58" s="1028" t="e">
        <f>'POA-3'!K31</f>
        <v>#REF!</v>
      </c>
      <c r="I58" s="1029" t="e">
        <f t="shared" si="0"/>
        <v>#REF!</v>
      </c>
    </row>
    <row r="59" spans="2:9" ht="12.75" customHeight="1" x14ac:dyDescent="0.25">
      <c r="B59" s="2862"/>
      <c r="C59" s="2865"/>
      <c r="D59" s="1030" t="s">
        <v>362</v>
      </c>
      <c r="E59" s="1031">
        <f>+'EJEC-3III'!R57*FINANC!$G$49</f>
        <v>0</v>
      </c>
      <c r="F59" s="1031">
        <f>+'EJEC-3III'!R57*FINANC!$I$49</f>
        <v>0</v>
      </c>
      <c r="G59" s="1031">
        <f>+'EJEC-3III'!R57*FINANC!$K$49</f>
        <v>0</v>
      </c>
      <c r="H59" s="1031">
        <f>+'EJEC-3III'!R57*FINANC!$Q$49</f>
        <v>0</v>
      </c>
      <c r="I59" s="1032">
        <f t="shared" si="0"/>
        <v>0</v>
      </c>
    </row>
    <row r="60" spans="2:9" ht="12.75" customHeight="1" thickBot="1" x14ac:dyDescent="0.3">
      <c r="B60" s="2862"/>
      <c r="C60" s="2866"/>
      <c r="D60" s="1030" t="s">
        <v>1161</v>
      </c>
      <c r="E60" s="1031">
        <f>+'EJEC-3III'!R58*FINANC!$G$49</f>
        <v>0</v>
      </c>
      <c r="F60" s="1031">
        <f>+'EJEC-3III'!R58*FINANC!$I$49</f>
        <v>0</v>
      </c>
      <c r="G60" s="1031">
        <f>+'EJEC-3III'!R58*FINANC!$K$49</f>
        <v>0</v>
      </c>
      <c r="H60" s="1031">
        <f>+'EJEC-3III'!R58*FINANC!$Q$49</f>
        <v>0</v>
      </c>
      <c r="I60" s="1032">
        <f t="shared" si="0"/>
        <v>0</v>
      </c>
    </row>
    <row r="61" spans="2:9" ht="12.75" customHeight="1" x14ac:dyDescent="0.25">
      <c r="B61" s="2862"/>
      <c r="C61" s="2867">
        <f>'POA-1'!I45</f>
        <v>0</v>
      </c>
      <c r="D61" s="1027" t="s">
        <v>361</v>
      </c>
      <c r="E61" s="1028">
        <f>'POA-3'!H32</f>
        <v>0</v>
      </c>
      <c r="F61" s="1028">
        <f>'POA-3'!I32</f>
        <v>0</v>
      </c>
      <c r="G61" s="1028">
        <f>'POA-3'!J32</f>
        <v>0</v>
      </c>
      <c r="H61" s="1028">
        <f>'POA-3'!K32</f>
        <v>0</v>
      </c>
      <c r="I61" s="1029">
        <f t="shared" si="0"/>
        <v>0</v>
      </c>
    </row>
    <row r="62" spans="2:9" ht="12.75" customHeight="1" x14ac:dyDescent="0.25">
      <c r="B62" s="2862"/>
      <c r="C62" s="2865"/>
      <c r="D62" s="1030" t="s">
        <v>362</v>
      </c>
      <c r="E62" s="1031">
        <f>+'EJEC-3III'!R60*FINANC!$G$49</f>
        <v>0</v>
      </c>
      <c r="F62" s="1031">
        <f>+'EJEC-3III'!R60*FINANC!$I$49</f>
        <v>0</v>
      </c>
      <c r="G62" s="1031">
        <f>+'EJEC-3III'!R60*FINANC!$K$49</f>
        <v>0</v>
      </c>
      <c r="H62" s="1031">
        <f>+'EJEC-3III'!R60*FINANC!$Q$49</f>
        <v>0</v>
      </c>
      <c r="I62" s="1032">
        <f t="shared" si="0"/>
        <v>0</v>
      </c>
    </row>
    <row r="63" spans="2:9" ht="12.75" customHeight="1" thickBot="1" x14ac:dyDescent="0.3">
      <c r="B63" s="2862"/>
      <c r="C63" s="2866"/>
      <c r="D63" s="1030" t="s">
        <v>1161</v>
      </c>
      <c r="E63" s="1031">
        <f>+'EJEC-3III'!R61*FINANC!$G$49</f>
        <v>0</v>
      </c>
      <c r="F63" s="1031">
        <f>+'EJEC-3III'!R61*FINANC!$I$49</f>
        <v>0</v>
      </c>
      <c r="G63" s="1031">
        <f>+'EJEC-3III'!R61*FINANC!$K$49</f>
        <v>0</v>
      </c>
      <c r="H63" s="1031">
        <f>+'EJEC-3III'!R61*FINANC!$Q$49</f>
        <v>0</v>
      </c>
      <c r="I63" s="1032">
        <f t="shared" si="0"/>
        <v>0</v>
      </c>
    </row>
    <row r="64" spans="2:9" ht="12.75" customHeight="1" x14ac:dyDescent="0.25">
      <c r="B64" s="2862"/>
      <c r="C64" s="2867">
        <f>'POA-1'!I46</f>
        <v>0</v>
      </c>
      <c r="D64" s="1027" t="s">
        <v>361</v>
      </c>
      <c r="E64" s="1028" t="e">
        <f>'POA-3'!H33</f>
        <v>#REF!</v>
      </c>
      <c r="F64" s="1028" t="e">
        <f>'POA-3'!I33</f>
        <v>#REF!</v>
      </c>
      <c r="G64" s="1028" t="e">
        <f>'POA-3'!J33</f>
        <v>#REF!</v>
      </c>
      <c r="H64" s="1028" t="e">
        <f>'POA-3'!K33</f>
        <v>#REF!</v>
      </c>
      <c r="I64" s="1029" t="e">
        <f t="shared" si="0"/>
        <v>#REF!</v>
      </c>
    </row>
    <row r="65" spans="2:9" ht="12.75" customHeight="1" x14ac:dyDescent="0.25">
      <c r="B65" s="2862"/>
      <c r="C65" s="2865"/>
      <c r="D65" s="1030" t="s">
        <v>362</v>
      </c>
      <c r="E65" s="1031">
        <f>+'EJEC-3III'!R63*FINANC!$G$49</f>
        <v>0</v>
      </c>
      <c r="F65" s="1031">
        <f>+'EJEC-3III'!R63*FINANC!$I$49</f>
        <v>0</v>
      </c>
      <c r="G65" s="1031">
        <f>+'EJEC-3III'!R63*FINANC!$K$49</f>
        <v>0</v>
      </c>
      <c r="H65" s="1031">
        <f>+'EJEC-3III'!R63*FINANC!$Q$49</f>
        <v>0</v>
      </c>
      <c r="I65" s="1032">
        <f t="shared" si="0"/>
        <v>0</v>
      </c>
    </row>
    <row r="66" spans="2:9" ht="12.75" customHeight="1" thickBot="1" x14ac:dyDescent="0.3">
      <c r="B66" s="2863"/>
      <c r="C66" s="2868"/>
      <c r="D66" s="1030" t="s">
        <v>1161</v>
      </c>
      <c r="E66" s="1031">
        <f>+'EJEC-3III'!R64*FINANC!$G$49</f>
        <v>0</v>
      </c>
      <c r="F66" s="1031">
        <f>+'EJEC-3III'!R64*FINANC!$I$49</f>
        <v>0</v>
      </c>
      <c r="G66" s="1031">
        <f>+'EJEC-3III'!R64*FINANC!$K$49</f>
        <v>0</v>
      </c>
      <c r="H66" s="1031">
        <f>+'EJEC-3III'!R64*FINANC!$Q$49</f>
        <v>0</v>
      </c>
      <c r="I66" s="1032">
        <f t="shared" si="0"/>
        <v>0</v>
      </c>
    </row>
    <row r="67" spans="2:9" ht="12.75" customHeight="1" x14ac:dyDescent="0.25">
      <c r="B67" s="2862" t="str">
        <f>Proyecto!C54</f>
        <v>Cercas o Barreras Vivas (CV - BV)</v>
      </c>
      <c r="C67" s="2865">
        <f>'POA-1'!I47</f>
        <v>0</v>
      </c>
      <c r="D67" s="1027" t="s">
        <v>361</v>
      </c>
      <c r="E67" s="1028" t="e">
        <f>'POA-3'!H34</f>
        <v>#REF!</v>
      </c>
      <c r="F67" s="1028" t="e">
        <f>'POA-3'!I34</f>
        <v>#REF!</v>
      </c>
      <c r="G67" s="1028" t="e">
        <f>'POA-3'!J34</f>
        <v>#REF!</v>
      </c>
      <c r="H67" s="1028" t="e">
        <f>'POA-3'!K34</f>
        <v>#REF!</v>
      </c>
      <c r="I67" s="1029" t="e">
        <f t="shared" si="0"/>
        <v>#REF!</v>
      </c>
    </row>
    <row r="68" spans="2:9" ht="12.75" customHeight="1" x14ac:dyDescent="0.25">
      <c r="B68" s="2862"/>
      <c r="C68" s="2865"/>
      <c r="D68" s="1030" t="s">
        <v>362</v>
      </c>
      <c r="E68" s="1031">
        <f>+'EJEC-3III'!R66*FINANC!$G$49</f>
        <v>0</v>
      </c>
      <c r="F68" s="1031">
        <f>+'EJEC-3III'!R66*FINANC!$I$49</f>
        <v>0</v>
      </c>
      <c r="G68" s="1031">
        <f>+'EJEC-3III'!R66*FINANC!$K$49</f>
        <v>0</v>
      </c>
      <c r="H68" s="1031">
        <f>+'EJEC-3III'!R66*FINANC!$Q$49</f>
        <v>0</v>
      </c>
      <c r="I68" s="1032">
        <f t="shared" si="0"/>
        <v>0</v>
      </c>
    </row>
    <row r="69" spans="2:9" ht="12.75" customHeight="1" thickBot="1" x14ac:dyDescent="0.3">
      <c r="B69" s="2862"/>
      <c r="C69" s="2866"/>
      <c r="D69" s="1030" t="s">
        <v>1161</v>
      </c>
      <c r="E69" s="1031">
        <f>+'EJEC-3III'!R67*FINANC!$G$49</f>
        <v>0</v>
      </c>
      <c r="F69" s="1031">
        <f>+'EJEC-3III'!R67*FINANC!$I$49</f>
        <v>0</v>
      </c>
      <c r="G69" s="1031">
        <f>+'EJEC-3III'!R67*FINANC!$K$49</f>
        <v>0</v>
      </c>
      <c r="H69" s="1031">
        <f>+'EJEC-3III'!R67*FINANC!$Q$49</f>
        <v>0</v>
      </c>
      <c r="I69" s="1032">
        <f t="shared" si="0"/>
        <v>0</v>
      </c>
    </row>
    <row r="70" spans="2:9" ht="12.75" customHeight="1" x14ac:dyDescent="0.25">
      <c r="B70" s="2862"/>
      <c r="C70" s="2867">
        <f>'POA-1'!I48</f>
        <v>0</v>
      </c>
      <c r="D70" s="1027" t="s">
        <v>361</v>
      </c>
      <c r="E70" s="1028" t="e">
        <f>'POA-3'!H35</f>
        <v>#REF!</v>
      </c>
      <c r="F70" s="1028" t="e">
        <f>'POA-3'!I35</f>
        <v>#REF!</v>
      </c>
      <c r="G70" s="1028" t="e">
        <f>'POA-3'!J35</f>
        <v>#REF!</v>
      </c>
      <c r="H70" s="1028" t="e">
        <f>'POA-3'!K35</f>
        <v>#REF!</v>
      </c>
      <c r="I70" s="1029" t="e">
        <f t="shared" si="0"/>
        <v>#REF!</v>
      </c>
    </row>
    <row r="71" spans="2:9" ht="12.75" customHeight="1" x14ac:dyDescent="0.25">
      <c r="B71" s="2862"/>
      <c r="C71" s="2865"/>
      <c r="D71" s="1030" t="s">
        <v>362</v>
      </c>
      <c r="E71" s="1031">
        <f>+'EJEC-3III'!R69*FINANC!$G$49</f>
        <v>0</v>
      </c>
      <c r="F71" s="1031">
        <f>+'EJEC-3III'!R69*FINANC!$I$49</f>
        <v>0</v>
      </c>
      <c r="G71" s="1031">
        <f>+'EJEC-3III'!R69*FINANC!$K$49</f>
        <v>0</v>
      </c>
      <c r="H71" s="1031">
        <f>+'EJEC-3III'!R69*FINANC!$Q$49</f>
        <v>0</v>
      </c>
      <c r="I71" s="1032">
        <f t="shared" si="0"/>
        <v>0</v>
      </c>
    </row>
    <row r="72" spans="2:9" ht="12.75" customHeight="1" thickBot="1" x14ac:dyDescent="0.3">
      <c r="B72" s="2862"/>
      <c r="C72" s="2866"/>
      <c r="D72" s="1030" t="s">
        <v>1161</v>
      </c>
      <c r="E72" s="1031">
        <f>+'EJEC-3III'!R70*FINANC!$G$49</f>
        <v>0</v>
      </c>
      <c r="F72" s="1031">
        <f>+'EJEC-3III'!R70*FINANC!$I$49</f>
        <v>0</v>
      </c>
      <c r="G72" s="1031">
        <f>+'EJEC-3III'!R70*FINANC!$K$49</f>
        <v>0</v>
      </c>
      <c r="H72" s="1031">
        <f>+'EJEC-3III'!R70*FINANC!$Q$49</f>
        <v>0</v>
      </c>
      <c r="I72" s="1032">
        <f t="shared" si="0"/>
        <v>0</v>
      </c>
    </row>
    <row r="73" spans="2:9" ht="12.75" customHeight="1" x14ac:dyDescent="0.25">
      <c r="B73" s="2862"/>
      <c r="C73" s="2867">
        <f>'POA-1'!I49</f>
        <v>0</v>
      </c>
      <c r="D73" s="1027" t="s">
        <v>361</v>
      </c>
      <c r="E73" s="1028" t="e">
        <f>'POA-3'!H36</f>
        <v>#REF!</v>
      </c>
      <c r="F73" s="1028" t="e">
        <f>'POA-3'!I36</f>
        <v>#REF!</v>
      </c>
      <c r="G73" s="1028" t="e">
        <f>'POA-3'!J36</f>
        <v>#REF!</v>
      </c>
      <c r="H73" s="1028" t="e">
        <f>'POA-3'!K36</f>
        <v>#REF!</v>
      </c>
      <c r="I73" s="1029" t="e">
        <f t="shared" si="0"/>
        <v>#REF!</v>
      </c>
    </row>
    <row r="74" spans="2:9" ht="12.75" customHeight="1" x14ac:dyDescent="0.25">
      <c r="B74" s="2862"/>
      <c r="C74" s="2865"/>
      <c r="D74" s="1030" t="s">
        <v>362</v>
      </c>
      <c r="E74" s="1031">
        <f>+'EJEC-3III'!R72*FINANC!$G$49</f>
        <v>0</v>
      </c>
      <c r="F74" s="1031">
        <f>+'EJEC-3III'!R72*FINANC!$I$49</f>
        <v>0</v>
      </c>
      <c r="G74" s="1031">
        <f>+'EJEC-3III'!R72*FINANC!$K$49</f>
        <v>0</v>
      </c>
      <c r="H74" s="1031">
        <f>+'EJEC-3III'!R72*FINANC!$Q$49</f>
        <v>0</v>
      </c>
      <c r="I74" s="1032">
        <f t="shared" si="0"/>
        <v>0</v>
      </c>
    </row>
    <row r="75" spans="2:9" ht="12.75" customHeight="1" thickBot="1" x14ac:dyDescent="0.3">
      <c r="B75" s="2862"/>
      <c r="C75" s="2865"/>
      <c r="D75" s="1030" t="s">
        <v>1161</v>
      </c>
      <c r="E75" s="1031">
        <f>+'EJEC-3III'!R73*FINANC!$G$49</f>
        <v>0</v>
      </c>
      <c r="F75" s="1031">
        <f>+'EJEC-3III'!R73*FINANC!$I$49</f>
        <v>0</v>
      </c>
      <c r="G75" s="1031">
        <f>+'EJEC-3III'!R73*FINANC!$K$49</f>
        <v>0</v>
      </c>
      <c r="H75" s="1031">
        <f>+'EJEC-3III'!R73*FINANC!$Q$49</f>
        <v>0</v>
      </c>
      <c r="I75" s="1032">
        <f t="shared" si="0"/>
        <v>0</v>
      </c>
    </row>
    <row r="76" spans="2:9" ht="12.75" customHeight="1" x14ac:dyDescent="0.25">
      <c r="B76" s="2861">
        <f>Proyecto!C55</f>
        <v>0</v>
      </c>
      <c r="C76" s="2864">
        <f>'POA-1'!I50</f>
        <v>0</v>
      </c>
      <c r="D76" s="1027" t="s">
        <v>361</v>
      </c>
      <c r="E76" s="1028" t="e">
        <f>'POA-3'!H37</f>
        <v>#REF!</v>
      </c>
      <c r="F76" s="1028" t="e">
        <f>'POA-3'!I37</f>
        <v>#REF!</v>
      </c>
      <c r="G76" s="1028" t="e">
        <f>'POA-3'!J37</f>
        <v>#REF!</v>
      </c>
      <c r="H76" s="1028" t="e">
        <f>'POA-3'!K37</f>
        <v>#REF!</v>
      </c>
      <c r="I76" s="1029" t="e">
        <f t="shared" si="0"/>
        <v>#REF!</v>
      </c>
    </row>
    <row r="77" spans="2:9" ht="12.75" customHeight="1" x14ac:dyDescent="0.25">
      <c r="B77" s="2862"/>
      <c r="C77" s="2865"/>
      <c r="D77" s="1030" t="s">
        <v>362</v>
      </c>
      <c r="E77" s="1031">
        <f>+'EJEC-3III'!R75*FINANC!$G$49</f>
        <v>0</v>
      </c>
      <c r="F77" s="1031">
        <f>+'EJEC-3III'!R75*FINANC!$I$49</f>
        <v>0</v>
      </c>
      <c r="G77" s="1031">
        <f>+'EJEC-3III'!R75*FINANC!$K$49</f>
        <v>0</v>
      </c>
      <c r="H77" s="1031">
        <f>+'EJEC-3III'!R75*FINANC!$Q$49</f>
        <v>0</v>
      </c>
      <c r="I77" s="1032">
        <f t="shared" si="0"/>
        <v>0</v>
      </c>
    </row>
    <row r="78" spans="2:9" ht="12.75" customHeight="1" thickBot="1" x14ac:dyDescent="0.3">
      <c r="B78" s="2862"/>
      <c r="C78" s="2866"/>
      <c r="D78" s="1030" t="s">
        <v>1161</v>
      </c>
      <c r="E78" s="1031">
        <f>+'EJEC-3III'!R76*FINANC!$G$49</f>
        <v>0</v>
      </c>
      <c r="F78" s="1031">
        <f>+'EJEC-3III'!R76*FINANC!$I$49</f>
        <v>0</v>
      </c>
      <c r="G78" s="1031">
        <f>+'EJEC-3III'!R76*FINANC!$K$49</f>
        <v>0</v>
      </c>
      <c r="H78" s="1031">
        <f>+'EJEC-3III'!R76*FINANC!$Q$49</f>
        <v>0</v>
      </c>
      <c r="I78" s="1032">
        <f t="shared" si="0"/>
        <v>0</v>
      </c>
    </row>
    <row r="79" spans="2:9" ht="12.75" customHeight="1" x14ac:dyDescent="0.25">
      <c r="B79" s="2862"/>
      <c r="C79" s="2867">
        <f>'POA-1'!I51</f>
        <v>0</v>
      </c>
      <c r="D79" s="1027" t="s">
        <v>361</v>
      </c>
      <c r="E79" s="1028" t="e">
        <f>'POA-3'!H38</f>
        <v>#REF!</v>
      </c>
      <c r="F79" s="1028" t="e">
        <f>'POA-3'!I38</f>
        <v>#REF!</v>
      </c>
      <c r="G79" s="1028" t="e">
        <f>'POA-3'!J38</f>
        <v>#REF!</v>
      </c>
      <c r="H79" s="1028" t="e">
        <f>'POA-3'!K38</f>
        <v>#REF!</v>
      </c>
      <c r="I79" s="1029" t="e">
        <f t="shared" si="0"/>
        <v>#REF!</v>
      </c>
    </row>
    <row r="80" spans="2:9" ht="12.75" customHeight="1" x14ac:dyDescent="0.25">
      <c r="B80" s="2862"/>
      <c r="C80" s="2865"/>
      <c r="D80" s="1030" t="s">
        <v>362</v>
      </c>
      <c r="E80" s="1031">
        <f>+'EJEC-3III'!R78*FINANC!$G$49</f>
        <v>0</v>
      </c>
      <c r="F80" s="1031">
        <f>+'EJEC-3III'!R78*FINANC!$I$49</f>
        <v>0</v>
      </c>
      <c r="G80" s="1031">
        <f>+'EJEC-3III'!R78*FINANC!$K$49</f>
        <v>0</v>
      </c>
      <c r="H80" s="1031">
        <f>+'EJEC-3III'!R78*FINANC!$Q$49</f>
        <v>0</v>
      </c>
      <c r="I80" s="1032">
        <f t="shared" si="0"/>
        <v>0</v>
      </c>
    </row>
    <row r="81" spans="2:9" ht="12.75" customHeight="1" thickBot="1" x14ac:dyDescent="0.3">
      <c r="B81" s="2862"/>
      <c r="C81" s="2866"/>
      <c r="D81" s="1030" t="s">
        <v>1161</v>
      </c>
      <c r="E81" s="1031">
        <f>+'EJEC-3III'!R79*FINANC!$G$49</f>
        <v>0</v>
      </c>
      <c r="F81" s="1031">
        <f>+'EJEC-3III'!R79*FINANC!$I$49</f>
        <v>0</v>
      </c>
      <c r="G81" s="1031">
        <f>+'EJEC-3III'!R79*FINANC!$K$49</f>
        <v>0</v>
      </c>
      <c r="H81" s="1031">
        <f>+'EJEC-3III'!R79*FINANC!$Q$49</f>
        <v>0</v>
      </c>
      <c r="I81" s="1032">
        <f t="shared" si="0"/>
        <v>0</v>
      </c>
    </row>
    <row r="82" spans="2:9" ht="12.75" customHeight="1" x14ac:dyDescent="0.25">
      <c r="B82" s="2862"/>
      <c r="C82" s="2867">
        <f>'POA-1'!I52</f>
        <v>0</v>
      </c>
      <c r="D82" s="1027" t="s">
        <v>361</v>
      </c>
      <c r="E82" s="1028">
        <f>'POA-3'!H39</f>
        <v>0</v>
      </c>
      <c r="F82" s="1028">
        <f>'POA-3'!I39</f>
        <v>0</v>
      </c>
      <c r="G82" s="1028">
        <f>'POA-3'!J39</f>
        <v>0</v>
      </c>
      <c r="H82" s="1028">
        <f>'POA-3'!K39</f>
        <v>0</v>
      </c>
      <c r="I82" s="1029">
        <f t="shared" si="0"/>
        <v>0</v>
      </c>
    </row>
    <row r="83" spans="2:9" ht="12.75" customHeight="1" x14ac:dyDescent="0.25">
      <c r="B83" s="2862"/>
      <c r="C83" s="2865"/>
      <c r="D83" s="1030" t="s">
        <v>362</v>
      </c>
      <c r="E83" s="1031">
        <f>+'EJEC-3III'!R81*FINANC!$G$49</f>
        <v>0</v>
      </c>
      <c r="F83" s="1031">
        <f>+'EJEC-3III'!R81*FINANC!$I$49</f>
        <v>0</v>
      </c>
      <c r="G83" s="1031">
        <f>+'EJEC-3III'!R81*FINANC!$K$49</f>
        <v>0</v>
      </c>
      <c r="H83" s="1031">
        <f>+'EJEC-3III'!R81*FINANC!$Q$49</f>
        <v>0</v>
      </c>
      <c r="I83" s="1032">
        <f t="shared" si="0"/>
        <v>0</v>
      </c>
    </row>
    <row r="84" spans="2:9" ht="12.75" customHeight="1" thickBot="1" x14ac:dyDescent="0.3">
      <c r="B84" s="2862"/>
      <c r="C84" s="2866"/>
      <c r="D84" s="1030" t="s">
        <v>1161</v>
      </c>
      <c r="E84" s="1031">
        <f>+'EJEC-3III'!R82*FINANC!$G$49</f>
        <v>0</v>
      </c>
      <c r="F84" s="1031">
        <f>+'EJEC-3III'!R82*FINANC!$I$49</f>
        <v>0</v>
      </c>
      <c r="G84" s="1031">
        <f>+'EJEC-3III'!R82*FINANC!$K$49</f>
        <v>0</v>
      </c>
      <c r="H84" s="1031">
        <f>+'EJEC-3III'!R82*FINANC!$Q$49</f>
        <v>0</v>
      </c>
      <c r="I84" s="1032">
        <f t="shared" ref="I84:I96" si="1">SUM(E84:H84)</f>
        <v>0</v>
      </c>
    </row>
    <row r="85" spans="2:9" ht="12.75" customHeight="1" x14ac:dyDescent="0.25">
      <c r="B85" s="2862"/>
      <c r="C85" s="2867">
        <f>'POA-1'!I53</f>
        <v>0</v>
      </c>
      <c r="D85" s="1027" t="s">
        <v>361</v>
      </c>
      <c r="E85" s="1028" t="e">
        <f>'POA-3'!H40</f>
        <v>#REF!</v>
      </c>
      <c r="F85" s="1028" t="e">
        <f>'POA-3'!I40</f>
        <v>#REF!</v>
      </c>
      <c r="G85" s="1028" t="e">
        <f>'POA-3'!J40</f>
        <v>#REF!</v>
      </c>
      <c r="H85" s="1028" t="e">
        <f>'POA-3'!K40</f>
        <v>#REF!</v>
      </c>
      <c r="I85" s="1029" t="e">
        <f t="shared" si="1"/>
        <v>#REF!</v>
      </c>
    </row>
    <row r="86" spans="2:9" ht="12.75" customHeight="1" x14ac:dyDescent="0.25">
      <c r="B86" s="2862"/>
      <c r="C86" s="2865"/>
      <c r="D86" s="1030" t="s">
        <v>362</v>
      </c>
      <c r="E86" s="1031">
        <f>+'EJEC-3III'!R84*FINANC!$G$49</f>
        <v>0</v>
      </c>
      <c r="F86" s="1031">
        <f>+'EJEC-3III'!R84*FINANC!$I$49</f>
        <v>0</v>
      </c>
      <c r="G86" s="1031">
        <f>+'EJEC-3III'!R84*FINANC!$K$49</f>
        <v>0</v>
      </c>
      <c r="H86" s="1031">
        <f>+'EJEC-3III'!R84*FINANC!$Q$49</f>
        <v>0</v>
      </c>
      <c r="I86" s="1032">
        <f t="shared" si="1"/>
        <v>0</v>
      </c>
    </row>
    <row r="87" spans="2:9" ht="12.75" customHeight="1" thickBot="1" x14ac:dyDescent="0.3">
      <c r="B87" s="2863"/>
      <c r="C87" s="2868"/>
      <c r="D87" s="1030" t="s">
        <v>1161</v>
      </c>
      <c r="E87" s="1031">
        <f>+'EJEC-3III'!R85*FINANC!$G$49</f>
        <v>0</v>
      </c>
      <c r="F87" s="1031">
        <f>+'EJEC-3III'!R85*FINANC!$I$49</f>
        <v>0</v>
      </c>
      <c r="G87" s="1031">
        <f>+'EJEC-3III'!R85*FINANC!$K$49</f>
        <v>0</v>
      </c>
      <c r="H87" s="1031">
        <f>+'EJEC-3III'!R85*FINANC!$Q$49</f>
        <v>0</v>
      </c>
      <c r="I87" s="1032">
        <f t="shared" si="1"/>
        <v>0</v>
      </c>
    </row>
    <row r="88" spans="2:9" ht="12.75" customHeight="1" x14ac:dyDescent="0.25">
      <c r="B88" s="2861" t="str">
        <f>Proyecto!C56</f>
        <v>Aislamiento con material vegetal</v>
      </c>
      <c r="C88" s="2864">
        <f>'POA-1'!I54</f>
        <v>0</v>
      </c>
      <c r="D88" s="1027" t="s">
        <v>361</v>
      </c>
      <c r="E88" s="1028" t="e">
        <f>'POA-3'!H41</f>
        <v>#REF!</v>
      </c>
      <c r="F88" s="1028" t="e">
        <f>'POA-3'!I41</f>
        <v>#REF!</v>
      </c>
      <c r="G88" s="1028" t="e">
        <f>'POA-3'!J41</f>
        <v>#REF!</v>
      </c>
      <c r="H88" s="1028" t="e">
        <f>'POA-3'!K41</f>
        <v>#REF!</v>
      </c>
      <c r="I88" s="1029" t="e">
        <f t="shared" si="1"/>
        <v>#REF!</v>
      </c>
    </row>
    <row r="89" spans="2:9" ht="12.75" customHeight="1" x14ac:dyDescent="0.25">
      <c r="B89" s="2862"/>
      <c r="C89" s="2865"/>
      <c r="D89" s="1030" t="s">
        <v>362</v>
      </c>
      <c r="E89" s="1031">
        <f>+'EJEC-3III'!R87*FINANC!$G$49</f>
        <v>0</v>
      </c>
      <c r="F89" s="1031">
        <f>+'EJEC-3III'!R87*FINANC!$I$49</f>
        <v>0</v>
      </c>
      <c r="G89" s="1031">
        <f>+'EJEC-3III'!R87*FINANC!$K$49</f>
        <v>0</v>
      </c>
      <c r="H89" s="1031">
        <f>+'EJEC-3III'!R87*FINANC!$Q$49</f>
        <v>0</v>
      </c>
      <c r="I89" s="1032">
        <f t="shared" si="1"/>
        <v>0</v>
      </c>
    </row>
    <row r="90" spans="2:9" ht="12.75" customHeight="1" thickBot="1" x14ac:dyDescent="0.3">
      <c r="B90" s="2862"/>
      <c r="C90" s="2866"/>
      <c r="D90" s="1030" t="s">
        <v>1161</v>
      </c>
      <c r="E90" s="1031">
        <f>+'EJEC-3III'!R88*FINANC!$G$49</f>
        <v>0</v>
      </c>
      <c r="F90" s="1031">
        <f>+'EJEC-3III'!R88*FINANC!$I$49</f>
        <v>0</v>
      </c>
      <c r="G90" s="1031">
        <f>+'EJEC-3III'!R88*FINANC!$K$49</f>
        <v>0</v>
      </c>
      <c r="H90" s="1031">
        <f>+'EJEC-3III'!R88*FINANC!$Q$49</f>
        <v>0</v>
      </c>
      <c r="I90" s="1032">
        <f t="shared" si="1"/>
        <v>0</v>
      </c>
    </row>
    <row r="91" spans="2:9" ht="12.75" customHeight="1" x14ac:dyDescent="0.25">
      <c r="B91" s="2862"/>
      <c r="C91" s="2867">
        <f>'POA-1'!I55</f>
        <v>0</v>
      </c>
      <c r="D91" s="1027" t="s">
        <v>361</v>
      </c>
      <c r="E91" s="1028" t="e">
        <f>'POA-3'!H42</f>
        <v>#REF!</v>
      </c>
      <c r="F91" s="1028" t="e">
        <f>'POA-3'!I42</f>
        <v>#REF!</v>
      </c>
      <c r="G91" s="1028" t="e">
        <f>'POA-3'!J42</f>
        <v>#REF!</v>
      </c>
      <c r="H91" s="1028" t="e">
        <f>'POA-3'!K42</f>
        <v>#REF!</v>
      </c>
      <c r="I91" s="1029" t="e">
        <f t="shared" si="1"/>
        <v>#REF!</v>
      </c>
    </row>
    <row r="92" spans="2:9" ht="12.75" customHeight="1" x14ac:dyDescent="0.25">
      <c r="B92" s="2862"/>
      <c r="C92" s="2865"/>
      <c r="D92" s="1030" t="s">
        <v>362</v>
      </c>
      <c r="E92" s="1031">
        <f>+'EJEC-3III'!R90*FINANC!$G$49</f>
        <v>0</v>
      </c>
      <c r="F92" s="1031">
        <f>+'EJEC-3III'!R90*FINANC!$I$49</f>
        <v>0</v>
      </c>
      <c r="G92" s="1031">
        <f>+'EJEC-3III'!R90*FINANC!$K$49</f>
        <v>0</v>
      </c>
      <c r="H92" s="1031">
        <f>+'EJEC-3III'!R90*FINANC!$Q$49</f>
        <v>0</v>
      </c>
      <c r="I92" s="1032">
        <f t="shared" si="1"/>
        <v>0</v>
      </c>
    </row>
    <row r="93" spans="2:9" ht="12.75" customHeight="1" thickBot="1" x14ac:dyDescent="0.3">
      <c r="B93" s="2862"/>
      <c r="C93" s="2866"/>
      <c r="D93" s="1030" t="s">
        <v>1161</v>
      </c>
      <c r="E93" s="1031">
        <f>+'EJEC-3III'!R91*FINANC!$G$49</f>
        <v>0</v>
      </c>
      <c r="F93" s="1031">
        <f>+'EJEC-3III'!R91*FINANC!$I$49</f>
        <v>0</v>
      </c>
      <c r="G93" s="1031">
        <f>+'EJEC-3III'!R91*FINANC!$K$49</f>
        <v>0</v>
      </c>
      <c r="H93" s="1031">
        <f>+'EJEC-3III'!R91*FINANC!$Q$49</f>
        <v>0</v>
      </c>
      <c r="I93" s="1032">
        <f t="shared" si="1"/>
        <v>0</v>
      </c>
    </row>
    <row r="94" spans="2:9" ht="12.75" customHeight="1" x14ac:dyDescent="0.25">
      <c r="B94" s="2862"/>
      <c r="C94" s="2867">
        <f>'POA-1'!I56</f>
        <v>0</v>
      </c>
      <c r="D94" s="1027" t="s">
        <v>361</v>
      </c>
      <c r="E94" s="1028" t="e">
        <f>'POA-3'!H43</f>
        <v>#REF!</v>
      </c>
      <c r="F94" s="1028" t="e">
        <f>'POA-3'!I43</f>
        <v>#REF!</v>
      </c>
      <c r="G94" s="1028" t="e">
        <f>'POA-3'!J43</f>
        <v>#REF!</v>
      </c>
      <c r="H94" s="1028" t="e">
        <f>'POA-3'!K43</f>
        <v>#REF!</v>
      </c>
      <c r="I94" s="1029" t="e">
        <f t="shared" si="1"/>
        <v>#REF!</v>
      </c>
    </row>
    <row r="95" spans="2:9" ht="12.75" customHeight="1" x14ac:dyDescent="0.25">
      <c r="B95" s="2862"/>
      <c r="C95" s="2865"/>
      <c r="D95" s="1030" t="s">
        <v>362</v>
      </c>
      <c r="E95" s="1031">
        <f>+'EJEC-3III'!R93*FINANC!$G$49</f>
        <v>0</v>
      </c>
      <c r="F95" s="1031">
        <f>+'EJEC-3III'!R93*FINANC!$I$49</f>
        <v>0</v>
      </c>
      <c r="G95" s="1031">
        <f>+'EJEC-3III'!R93*FINANC!$K$49</f>
        <v>0</v>
      </c>
      <c r="H95" s="1031">
        <f>+'EJEC-3III'!R93*FINANC!$Q$49</f>
        <v>0</v>
      </c>
      <c r="I95" s="1032">
        <f t="shared" si="1"/>
        <v>0</v>
      </c>
    </row>
    <row r="96" spans="2:9" ht="12.75" customHeight="1" thickBot="1" x14ac:dyDescent="0.3">
      <c r="B96" s="2862"/>
      <c r="C96" s="2865"/>
      <c r="D96" s="1033" t="s">
        <v>1161</v>
      </c>
      <c r="E96" s="1031">
        <f>+'EJEC-3III'!R94*FINANC!$G$49</f>
        <v>0</v>
      </c>
      <c r="F96" s="1031">
        <f>+'EJEC-3III'!R94*FINANC!$I$49</f>
        <v>0</v>
      </c>
      <c r="G96" s="1031">
        <f>+'EJEC-3III'!R94*FINANC!$K$49</f>
        <v>0</v>
      </c>
      <c r="H96" s="1031">
        <f>+'EJEC-3III'!R94*FINANC!$Q$49</f>
        <v>0</v>
      </c>
      <c r="I96" s="1034">
        <f t="shared" si="1"/>
        <v>0</v>
      </c>
    </row>
    <row r="97" spans="1:9" s="1037" customFormat="1" ht="18.75" customHeight="1" x14ac:dyDescent="0.2">
      <c r="A97" s="1013"/>
      <c r="B97" s="2880" t="s">
        <v>1180</v>
      </c>
      <c r="C97" s="2881"/>
      <c r="D97" s="2881"/>
      <c r="E97" s="1035" t="e">
        <f>E94+E91+E88+E85+E82+E79+E76+E73+E70+E67+E64+E61+E58+E55+E52+E49+E46+E43+E40+E37+E34+E31+E28+E25+E22+E19</f>
        <v>#REF!</v>
      </c>
      <c r="F97" s="1035" t="e">
        <f t="shared" ref="F97:H97" si="2">F94+F91+F88+F85+F82+F79+F76+F73+F70+F67+F64+F61+F58+F55+F52+F49+F46+F43+F40+F37+F34+F31+F28+F25+F22+F19</f>
        <v>#REF!</v>
      </c>
      <c r="G97" s="1035" t="e">
        <f t="shared" si="2"/>
        <v>#REF!</v>
      </c>
      <c r="H97" s="1035" t="e">
        <f t="shared" si="2"/>
        <v>#REF!</v>
      </c>
      <c r="I97" s="1036" t="e">
        <f t="shared" ref="I97:I99" si="3">SUM(E97:H97)</f>
        <v>#REF!</v>
      </c>
    </row>
    <row r="98" spans="1:9" s="1037" customFormat="1" ht="17.25" customHeight="1" x14ac:dyDescent="0.2">
      <c r="A98" s="1013"/>
      <c r="B98" s="2882" t="s">
        <v>1181</v>
      </c>
      <c r="C98" s="2883"/>
      <c r="D98" s="2883"/>
      <c r="E98" s="1038">
        <f t="shared" ref="E98:H99" si="4">E95+E92+E89+E86+E83+E80+E77+E74+E71+E68+E65+E62+E59+E56+E53+E50+E47+E44+E41+E38+E35+E32+E29+E26+E23+E20</f>
        <v>0</v>
      </c>
      <c r="F98" s="1038">
        <f t="shared" si="4"/>
        <v>0</v>
      </c>
      <c r="G98" s="1038">
        <f t="shared" si="4"/>
        <v>0</v>
      </c>
      <c r="H98" s="1038">
        <f t="shared" si="4"/>
        <v>0</v>
      </c>
      <c r="I98" s="1039">
        <f t="shared" si="3"/>
        <v>0</v>
      </c>
    </row>
    <row r="99" spans="1:9" s="1037" customFormat="1" ht="19.5" customHeight="1" thickBot="1" x14ac:dyDescent="0.25">
      <c r="A99" s="1013"/>
      <c r="B99" s="2869" t="s">
        <v>1182</v>
      </c>
      <c r="C99" s="2870"/>
      <c r="D99" s="2870"/>
      <c r="E99" s="1040">
        <f t="shared" si="4"/>
        <v>0</v>
      </c>
      <c r="F99" s="1040">
        <f t="shared" si="4"/>
        <v>0</v>
      </c>
      <c r="G99" s="1040">
        <f t="shared" si="4"/>
        <v>0</v>
      </c>
      <c r="H99" s="1040">
        <f t="shared" si="4"/>
        <v>0</v>
      </c>
      <c r="I99" s="1041">
        <f t="shared" si="3"/>
        <v>0</v>
      </c>
    </row>
    <row r="100" spans="1:9" s="1015" customFormat="1" ht="14.25" thickBot="1" x14ac:dyDescent="0.3">
      <c r="A100" s="1013"/>
      <c r="B100" s="1042" t="s">
        <v>61</v>
      </c>
      <c r="C100" s="1043"/>
      <c r="D100" s="1044"/>
      <c r="E100" s="1043"/>
      <c r="F100" s="1043"/>
      <c r="G100" s="1043"/>
      <c r="H100" s="1043"/>
      <c r="I100" s="1045"/>
    </row>
    <row r="101" spans="1:9" s="1015" customFormat="1" x14ac:dyDescent="0.25">
      <c r="A101" s="1013"/>
      <c r="B101" s="2908"/>
      <c r="C101" s="2909"/>
      <c r="D101" s="2909"/>
      <c r="E101" s="2909"/>
      <c r="F101" s="2909"/>
      <c r="G101" s="2909"/>
      <c r="H101" s="2909"/>
      <c r="I101" s="2910"/>
    </row>
    <row r="102" spans="1:9" s="1015" customFormat="1" x14ac:dyDescent="0.25">
      <c r="A102" s="1013"/>
      <c r="B102" s="2911"/>
      <c r="C102" s="2912"/>
      <c r="D102" s="2912"/>
      <c r="E102" s="2912"/>
      <c r="F102" s="2912"/>
      <c r="G102" s="2912"/>
      <c r="H102" s="2912"/>
      <c r="I102" s="2913"/>
    </row>
    <row r="103" spans="1:9" s="1015" customFormat="1" x14ac:dyDescent="0.25">
      <c r="A103" s="1013"/>
      <c r="B103" s="2911"/>
      <c r="C103" s="2912"/>
      <c r="D103" s="2912"/>
      <c r="E103" s="2912"/>
      <c r="F103" s="2912"/>
      <c r="G103" s="2912"/>
      <c r="H103" s="2912"/>
      <c r="I103" s="2913"/>
    </row>
    <row r="104" spans="1:9" s="1015" customFormat="1" x14ac:dyDescent="0.25">
      <c r="A104" s="1013"/>
      <c r="B104" s="2911"/>
      <c r="C104" s="2912"/>
      <c r="D104" s="2912"/>
      <c r="E104" s="2912"/>
      <c r="F104" s="2912"/>
      <c r="G104" s="2912"/>
      <c r="H104" s="2912"/>
      <c r="I104" s="2913"/>
    </row>
    <row r="105" spans="1:9" s="1015" customFormat="1" ht="14.25" thickBot="1" x14ac:dyDescent="0.3">
      <c r="A105" s="1013"/>
      <c r="B105" s="2914"/>
      <c r="C105" s="2915"/>
      <c r="D105" s="2915"/>
      <c r="E105" s="2915"/>
      <c r="F105" s="2915"/>
      <c r="G105" s="2915"/>
      <c r="H105" s="2915"/>
      <c r="I105" s="2916"/>
    </row>
    <row r="106" spans="1:9" s="1015" customFormat="1" x14ac:dyDescent="0.25">
      <c r="A106" s="1013"/>
      <c r="B106" s="1013"/>
      <c r="C106" s="1013"/>
      <c r="D106" s="1014"/>
      <c r="E106" s="1013"/>
      <c r="F106" s="1013"/>
      <c r="G106" s="1013"/>
      <c r="H106" s="1013"/>
      <c r="I106" s="1013"/>
    </row>
    <row r="107" spans="1:9" s="1015" customFormat="1" x14ac:dyDescent="0.25">
      <c r="A107" s="1013"/>
      <c r="B107" s="1013"/>
      <c r="C107" s="1013"/>
      <c r="D107" s="1014"/>
      <c r="E107" s="1013"/>
      <c r="F107" s="1013"/>
      <c r="G107" s="1013"/>
      <c r="H107" s="1013"/>
      <c r="I107" s="1013"/>
    </row>
    <row r="108" spans="1:9" s="1015" customFormat="1" x14ac:dyDescent="0.25">
      <c r="A108" s="1013"/>
      <c r="B108" s="1013"/>
      <c r="C108" s="1013"/>
      <c r="D108" s="1014"/>
      <c r="E108" s="1013"/>
      <c r="F108" s="1013"/>
      <c r="G108" s="1013"/>
      <c r="H108" s="1013"/>
      <c r="I108" s="1013"/>
    </row>
    <row r="109" spans="1:9" s="1015" customFormat="1" x14ac:dyDescent="0.25">
      <c r="A109" s="1013"/>
      <c r="B109" s="1013"/>
      <c r="C109" s="1013"/>
      <c r="D109" s="1014"/>
      <c r="E109" s="1013"/>
      <c r="F109" s="1013"/>
      <c r="G109" s="1013"/>
      <c r="H109" s="1013"/>
      <c r="I109" s="1013"/>
    </row>
    <row r="110" spans="1:9" s="1015" customFormat="1" x14ac:dyDescent="0.25">
      <c r="A110" s="1013"/>
      <c r="B110" s="1013"/>
      <c r="C110" s="1013"/>
      <c r="D110" s="1014"/>
      <c r="E110" s="1013"/>
      <c r="F110" s="1013"/>
      <c r="G110" s="1013"/>
      <c r="H110" s="1013"/>
      <c r="I110" s="1013"/>
    </row>
    <row r="111" spans="1:9" s="1015" customFormat="1" x14ac:dyDescent="0.25">
      <c r="A111" s="1013"/>
      <c r="B111" s="1013"/>
      <c r="C111" s="1013"/>
      <c r="D111" s="1014"/>
      <c r="E111" s="1013"/>
      <c r="F111" s="1013"/>
      <c r="G111" s="1013"/>
      <c r="H111" s="1013"/>
      <c r="I111" s="1013"/>
    </row>
    <row r="112" spans="1:9" s="1015" customFormat="1" x14ac:dyDescent="0.25">
      <c r="A112" s="1013"/>
      <c r="B112" s="1013"/>
      <c r="C112" s="1013"/>
      <c r="D112" s="1014"/>
      <c r="E112" s="1013"/>
      <c r="F112" s="1013"/>
      <c r="G112" s="1013"/>
      <c r="H112" s="1013"/>
      <c r="I112" s="1013"/>
    </row>
    <row r="113" spans="1:9" s="1015" customFormat="1" x14ac:dyDescent="0.25">
      <c r="A113" s="1013"/>
      <c r="B113" s="1013"/>
      <c r="C113" s="1013"/>
      <c r="D113" s="1014"/>
      <c r="E113" s="1013"/>
      <c r="F113" s="1013"/>
      <c r="G113" s="1013"/>
      <c r="H113" s="1013"/>
      <c r="I113" s="1013"/>
    </row>
    <row r="114" spans="1:9" s="1015" customFormat="1" x14ac:dyDescent="0.25">
      <c r="A114" s="1013"/>
      <c r="B114" s="1013"/>
      <c r="C114" s="1013"/>
      <c r="D114" s="1014"/>
      <c r="E114" s="1013"/>
      <c r="F114" s="1013"/>
      <c r="G114" s="1013"/>
      <c r="H114" s="1013"/>
      <c r="I114" s="1013"/>
    </row>
    <row r="115" spans="1:9" s="1015" customFormat="1" x14ac:dyDescent="0.25">
      <c r="A115" s="1013"/>
      <c r="B115" s="1013"/>
      <c r="C115" s="1013"/>
      <c r="D115" s="1014"/>
      <c r="E115" s="1013"/>
      <c r="F115" s="1013"/>
      <c r="G115" s="1013"/>
      <c r="H115" s="1013"/>
      <c r="I115" s="1013"/>
    </row>
    <row r="116" spans="1:9" s="1015" customFormat="1" x14ac:dyDescent="0.25">
      <c r="A116" s="1013"/>
      <c r="B116" s="1013"/>
      <c r="C116" s="1013"/>
      <c r="D116" s="1014"/>
      <c r="E116" s="1013"/>
      <c r="F116" s="1013"/>
      <c r="G116" s="1013"/>
      <c r="H116" s="1013"/>
      <c r="I116" s="1013"/>
    </row>
    <row r="117" spans="1:9" s="1015" customFormat="1" x14ac:dyDescent="0.25">
      <c r="A117" s="1013"/>
      <c r="B117" s="1013"/>
      <c r="C117" s="1013"/>
      <c r="D117" s="1014"/>
      <c r="E117" s="1013"/>
      <c r="F117" s="1013"/>
      <c r="G117" s="1013"/>
      <c r="H117" s="1013"/>
      <c r="I117" s="1013"/>
    </row>
    <row r="118" spans="1:9" s="1015" customFormat="1" x14ac:dyDescent="0.25">
      <c r="A118" s="1013"/>
      <c r="B118" s="1013"/>
      <c r="C118" s="1013"/>
      <c r="D118" s="1014"/>
      <c r="E118" s="1013"/>
      <c r="F118" s="1013"/>
      <c r="G118" s="1013"/>
      <c r="H118" s="1013"/>
      <c r="I118" s="1013"/>
    </row>
    <row r="119" spans="1:9" s="1015" customFormat="1" x14ac:dyDescent="0.25">
      <c r="A119" s="1013"/>
      <c r="B119" s="1013"/>
      <c r="C119" s="1013"/>
      <c r="D119" s="1014"/>
      <c r="E119" s="1013"/>
      <c r="F119" s="1013"/>
      <c r="G119" s="1013"/>
      <c r="H119" s="1013"/>
      <c r="I119" s="1013"/>
    </row>
    <row r="120" spans="1:9" s="1015" customFormat="1" x14ac:dyDescent="0.25">
      <c r="A120" s="1013"/>
      <c r="B120" s="1013"/>
      <c r="C120" s="1013"/>
      <c r="D120" s="1014"/>
      <c r="E120" s="1013"/>
      <c r="F120" s="1013"/>
      <c r="G120" s="1013"/>
      <c r="H120" s="1013"/>
      <c r="I120" s="1013"/>
    </row>
    <row r="121" spans="1:9" s="1015" customFormat="1" x14ac:dyDescent="0.25">
      <c r="A121" s="1013"/>
      <c r="B121" s="1013"/>
      <c r="C121" s="1013"/>
      <c r="D121" s="1014"/>
      <c r="E121" s="1013"/>
      <c r="F121" s="1013"/>
      <c r="G121" s="1013"/>
      <c r="H121" s="1013"/>
      <c r="I121" s="1013"/>
    </row>
    <row r="122" spans="1:9" s="1015" customFormat="1" x14ac:dyDescent="0.25">
      <c r="A122" s="1013"/>
      <c r="B122" s="1013"/>
      <c r="C122" s="1013"/>
      <c r="D122" s="1014"/>
      <c r="E122" s="1013"/>
      <c r="F122" s="1013"/>
      <c r="G122" s="1013"/>
      <c r="H122" s="1013"/>
      <c r="I122" s="1013"/>
    </row>
    <row r="123" spans="1:9" s="1015" customFormat="1" x14ac:dyDescent="0.25">
      <c r="A123" s="1013"/>
      <c r="B123" s="1013"/>
      <c r="C123" s="1013"/>
      <c r="D123" s="1014"/>
      <c r="E123" s="1013"/>
      <c r="F123" s="1013"/>
      <c r="G123" s="1013"/>
      <c r="H123" s="1013"/>
      <c r="I123" s="1013"/>
    </row>
    <row r="124" spans="1:9" s="1015" customFormat="1" x14ac:dyDescent="0.25">
      <c r="A124" s="1013"/>
      <c r="B124" s="1013"/>
      <c r="C124" s="1013"/>
      <c r="D124" s="1014"/>
      <c r="E124" s="1013"/>
      <c r="F124" s="1013"/>
      <c r="G124" s="1013"/>
      <c r="H124" s="1013"/>
      <c r="I124" s="1013"/>
    </row>
    <row r="125" spans="1:9" s="1015" customFormat="1" x14ac:dyDescent="0.25">
      <c r="A125" s="1013"/>
      <c r="B125" s="1013"/>
      <c r="C125" s="1013"/>
      <c r="D125" s="1014"/>
      <c r="E125" s="1013"/>
      <c r="F125" s="1013"/>
      <c r="G125" s="1013"/>
      <c r="H125" s="1013"/>
      <c r="I125" s="1013"/>
    </row>
    <row r="126" spans="1:9" s="1015" customFormat="1" x14ac:dyDescent="0.25">
      <c r="A126" s="1013"/>
      <c r="B126" s="1013"/>
      <c r="C126" s="1013"/>
      <c r="D126" s="1014"/>
      <c r="E126" s="1013"/>
      <c r="F126" s="1013"/>
      <c r="G126" s="1013"/>
      <c r="H126" s="1013"/>
      <c r="I126" s="1013"/>
    </row>
    <row r="127" spans="1:9" s="1015" customFormat="1" x14ac:dyDescent="0.25">
      <c r="A127" s="1013"/>
      <c r="B127" s="1013"/>
      <c r="C127" s="1013"/>
      <c r="D127" s="1014"/>
      <c r="E127" s="1013"/>
      <c r="F127" s="1013"/>
      <c r="G127" s="1013"/>
      <c r="H127" s="1013"/>
      <c r="I127" s="1013"/>
    </row>
    <row r="128" spans="1:9" s="1015" customFormat="1" x14ac:dyDescent="0.25">
      <c r="A128" s="1013"/>
      <c r="B128" s="1013"/>
      <c r="C128" s="1013"/>
      <c r="D128" s="1014"/>
      <c r="E128" s="1013"/>
      <c r="F128" s="1013"/>
      <c r="G128" s="1013"/>
      <c r="H128" s="1013"/>
      <c r="I128" s="1013"/>
    </row>
    <row r="129" spans="1:9" s="1015" customFormat="1" x14ac:dyDescent="0.25">
      <c r="A129" s="1013"/>
      <c r="B129" s="1013"/>
      <c r="C129" s="1013"/>
      <c r="D129" s="1014"/>
      <c r="E129" s="1013"/>
      <c r="F129" s="1013"/>
      <c r="G129" s="1013"/>
      <c r="H129" s="1013"/>
      <c r="I129" s="1013"/>
    </row>
    <row r="130" spans="1:9" s="1015" customFormat="1" x14ac:dyDescent="0.25">
      <c r="A130" s="1013"/>
      <c r="B130" s="1013"/>
      <c r="C130" s="1013"/>
      <c r="D130" s="1014"/>
      <c r="E130" s="1013"/>
      <c r="F130" s="1013"/>
      <c r="G130" s="1013"/>
      <c r="H130" s="1013"/>
      <c r="I130" s="1013"/>
    </row>
    <row r="131" spans="1:9" s="1015" customFormat="1" x14ac:dyDescent="0.25">
      <c r="A131" s="1013"/>
      <c r="B131" s="1013"/>
      <c r="C131" s="1013"/>
      <c r="D131" s="1014"/>
      <c r="E131" s="1013"/>
      <c r="F131" s="1013"/>
      <c r="G131" s="1013"/>
      <c r="H131" s="1013"/>
      <c r="I131" s="1013"/>
    </row>
    <row r="132" spans="1:9" s="1015" customFormat="1" x14ac:dyDescent="0.25">
      <c r="A132" s="1013"/>
      <c r="B132" s="1013"/>
      <c r="C132" s="1013"/>
      <c r="D132" s="1014"/>
      <c r="E132" s="1013"/>
      <c r="F132" s="1013"/>
      <c r="G132" s="1013"/>
      <c r="H132" s="1013"/>
      <c r="I132" s="1013"/>
    </row>
    <row r="133" spans="1:9" s="1015" customFormat="1" x14ac:dyDescent="0.25">
      <c r="A133" s="1013"/>
      <c r="B133" s="1013"/>
      <c r="C133" s="1013"/>
      <c r="D133" s="1014"/>
      <c r="E133" s="1013"/>
      <c r="F133" s="1013"/>
      <c r="G133" s="1013"/>
      <c r="H133" s="1013"/>
      <c r="I133" s="1013"/>
    </row>
    <row r="134" spans="1:9" s="1015" customFormat="1" x14ac:dyDescent="0.25">
      <c r="A134" s="1013"/>
      <c r="B134" s="1013"/>
      <c r="C134" s="1013"/>
      <c r="D134" s="1014"/>
      <c r="E134" s="1013"/>
      <c r="F134" s="1013"/>
      <c r="G134" s="1013"/>
      <c r="H134" s="1013"/>
      <c r="I134" s="1013"/>
    </row>
    <row r="135" spans="1:9" s="1015" customFormat="1" x14ac:dyDescent="0.25">
      <c r="A135" s="1013"/>
      <c r="B135" s="1013"/>
      <c r="C135" s="1013"/>
      <c r="D135" s="1014"/>
      <c r="E135" s="1013"/>
      <c r="F135" s="1013"/>
      <c r="G135" s="1013"/>
      <c r="H135" s="1013"/>
      <c r="I135" s="1013"/>
    </row>
    <row r="136" spans="1:9" s="1015" customFormat="1" x14ac:dyDescent="0.25">
      <c r="A136" s="1013"/>
      <c r="B136" s="1013"/>
      <c r="C136" s="1013"/>
      <c r="D136" s="1014"/>
      <c r="E136" s="1013"/>
      <c r="F136" s="1013"/>
      <c r="G136" s="1013"/>
      <c r="H136" s="1013"/>
      <c r="I136" s="1013"/>
    </row>
    <row r="137" spans="1:9" s="1015" customFormat="1" x14ac:dyDescent="0.25">
      <c r="A137" s="1013"/>
      <c r="B137" s="1013"/>
      <c r="C137" s="1013"/>
      <c r="D137" s="1014"/>
      <c r="E137" s="1013"/>
      <c r="F137" s="1013"/>
      <c r="G137" s="1013"/>
      <c r="H137" s="1013"/>
      <c r="I137" s="1013"/>
    </row>
    <row r="138" spans="1:9" s="1015" customFormat="1" x14ac:dyDescent="0.25">
      <c r="A138" s="1013"/>
      <c r="B138" s="1013"/>
      <c r="C138" s="1013"/>
      <c r="D138" s="1014"/>
      <c r="E138" s="1013"/>
      <c r="F138" s="1013"/>
      <c r="G138" s="1013"/>
      <c r="H138" s="1013"/>
      <c r="I138" s="1013"/>
    </row>
    <row r="139" spans="1:9" s="1015" customFormat="1" x14ac:dyDescent="0.25">
      <c r="A139" s="1013"/>
      <c r="B139" s="1013"/>
      <c r="C139" s="1013"/>
      <c r="D139" s="1014"/>
      <c r="E139" s="1013"/>
      <c r="F139" s="1013"/>
      <c r="G139" s="1013"/>
      <c r="H139" s="1013"/>
      <c r="I139" s="1013"/>
    </row>
    <row r="140" spans="1:9" s="1015" customFormat="1" x14ac:dyDescent="0.25">
      <c r="A140" s="1013"/>
      <c r="B140" s="1013"/>
      <c r="C140" s="1013"/>
      <c r="D140" s="1014"/>
      <c r="E140" s="1013"/>
      <c r="F140" s="1013"/>
      <c r="G140" s="1013"/>
      <c r="H140" s="1013"/>
      <c r="I140" s="1013"/>
    </row>
    <row r="141" spans="1:9" s="1015" customFormat="1" x14ac:dyDescent="0.25">
      <c r="A141" s="1013"/>
      <c r="B141" s="1013"/>
      <c r="C141" s="1013"/>
      <c r="D141" s="1014"/>
      <c r="E141" s="1013"/>
      <c r="F141" s="1013"/>
      <c r="G141" s="1013"/>
      <c r="H141" s="1013"/>
      <c r="I141" s="1013"/>
    </row>
    <row r="142" spans="1:9" s="1015" customFormat="1" x14ac:dyDescent="0.25">
      <c r="A142" s="1013"/>
      <c r="B142" s="1013"/>
      <c r="C142" s="1013"/>
      <c r="D142" s="1014"/>
      <c r="E142" s="1013"/>
      <c r="F142" s="1013"/>
      <c r="G142" s="1013"/>
      <c r="H142" s="1013"/>
      <c r="I142" s="1013"/>
    </row>
    <row r="143" spans="1:9" s="1015" customFormat="1" x14ac:dyDescent="0.25">
      <c r="A143" s="1013"/>
      <c r="B143" s="1013"/>
      <c r="C143" s="1013"/>
      <c r="D143" s="1014"/>
      <c r="E143" s="1013"/>
      <c r="F143" s="1013"/>
      <c r="G143" s="1013"/>
      <c r="H143" s="1013"/>
      <c r="I143" s="1013"/>
    </row>
    <row r="144" spans="1:9" s="1015" customFormat="1" x14ac:dyDescent="0.25">
      <c r="A144" s="1013"/>
      <c r="B144" s="1013"/>
      <c r="C144" s="1013"/>
      <c r="D144" s="1014"/>
      <c r="E144" s="1013"/>
      <c r="F144" s="1013"/>
      <c r="G144" s="1013"/>
      <c r="H144" s="1013"/>
      <c r="I144" s="1013"/>
    </row>
  </sheetData>
  <mergeCells count="55">
    <mergeCell ref="B99:D99"/>
    <mergeCell ref="B101:I105"/>
    <mergeCell ref="B88:B96"/>
    <mergeCell ref="C88:C90"/>
    <mergeCell ref="C91:C93"/>
    <mergeCell ref="C94:C96"/>
    <mergeCell ref="B97:D97"/>
    <mergeCell ref="B98:D98"/>
    <mergeCell ref="B67:B75"/>
    <mergeCell ref="C67:C69"/>
    <mergeCell ref="C70:C72"/>
    <mergeCell ref="C73:C75"/>
    <mergeCell ref="B76:B87"/>
    <mergeCell ref="C76:C78"/>
    <mergeCell ref="C79:C81"/>
    <mergeCell ref="C82:C84"/>
    <mergeCell ref="C85:C87"/>
    <mergeCell ref="B43:B54"/>
    <mergeCell ref="C43:C45"/>
    <mergeCell ref="C46:C48"/>
    <mergeCell ref="C49:C51"/>
    <mergeCell ref="C52:C54"/>
    <mergeCell ref="B55:B66"/>
    <mergeCell ref="C55:C57"/>
    <mergeCell ref="C58:C60"/>
    <mergeCell ref="C61:C63"/>
    <mergeCell ref="C64:C66"/>
    <mergeCell ref="B19:B30"/>
    <mergeCell ref="C19:C21"/>
    <mergeCell ref="C22:C24"/>
    <mergeCell ref="C25:C27"/>
    <mergeCell ref="C28:C30"/>
    <mergeCell ref="B31:B42"/>
    <mergeCell ref="C31:C33"/>
    <mergeCell ref="C34:C36"/>
    <mergeCell ref="C37:C39"/>
    <mergeCell ref="C40:C42"/>
    <mergeCell ref="C15:I15"/>
    <mergeCell ref="B16:I16"/>
    <mergeCell ref="B17:B18"/>
    <mergeCell ref="C17:C18"/>
    <mergeCell ref="D17:D18"/>
    <mergeCell ref="E17:I17"/>
    <mergeCell ref="C9:I9"/>
    <mergeCell ref="C10:I10"/>
    <mergeCell ref="C11:D11"/>
    <mergeCell ref="G11:H11"/>
    <mergeCell ref="C13:D13"/>
    <mergeCell ref="G13:H13"/>
    <mergeCell ref="C8:I8"/>
    <mergeCell ref="C2:G5"/>
    <mergeCell ref="H2:I3"/>
    <mergeCell ref="B4:B5"/>
    <mergeCell ref="H4:I5"/>
    <mergeCell ref="C7:I7"/>
  </mergeCells>
  <printOptions horizontalCentered="1" verticalCentered="1"/>
  <pageMargins left="0.70866141732283472" right="0.70866141732283472" top="0.74803149606299213" bottom="0.74803149606299213" header="0.31496062992125984" footer="0.31496062992125984"/>
  <pageSetup scale="59"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9">
    <tabColor rgb="FF0070C0"/>
    <pageSetUpPr fitToPage="1"/>
  </sheetPr>
  <dimension ref="A1:Z114"/>
  <sheetViews>
    <sheetView showGridLines="0" topLeftCell="A34" zoomScale="85" zoomScaleNormal="85" workbookViewId="0">
      <selection activeCell="B39" sqref="A39:XFD42"/>
    </sheetView>
  </sheetViews>
  <sheetFormatPr baseColWidth="10" defaultColWidth="11.42578125" defaultRowHeight="12.75" x14ac:dyDescent="0.2"/>
  <cols>
    <col min="1" max="1" width="2.5703125" style="903" customWidth="1"/>
    <col min="2" max="2" width="34.140625" style="782" customWidth="1"/>
    <col min="3" max="3" width="29" style="782" customWidth="1"/>
    <col min="4" max="4" width="38.7109375" style="782" customWidth="1"/>
    <col min="5" max="5" width="11.42578125" style="782"/>
    <col min="6" max="10" width="12.7109375" style="782" customWidth="1"/>
    <col min="11" max="26" width="11.42578125" style="903"/>
    <col min="27" max="16384" width="11.42578125" style="782"/>
  </cols>
  <sheetData>
    <row r="1" spans="2:10" s="903" customFormat="1" ht="13.5" thickBot="1" x14ac:dyDescent="0.25"/>
    <row r="2" spans="2:10" ht="12.75" customHeight="1" x14ac:dyDescent="0.2">
      <c r="B2" s="904"/>
      <c r="C2" s="2699" t="s">
        <v>1275</v>
      </c>
      <c r="D2" s="2700"/>
      <c r="E2" s="2700"/>
      <c r="F2" s="2700"/>
      <c r="G2" s="2700"/>
      <c r="H2" s="2701"/>
      <c r="I2" s="2708">
        <f>'EJEC-4III'!H2</f>
        <v>0</v>
      </c>
      <c r="J2" s="2709"/>
    </row>
    <row r="3" spans="2:10" x14ac:dyDescent="0.2">
      <c r="B3" s="798"/>
      <c r="C3" s="2702"/>
      <c r="D3" s="2703"/>
      <c r="E3" s="2703"/>
      <c r="F3" s="2703"/>
      <c r="G3" s="2703"/>
      <c r="H3" s="2704"/>
      <c r="I3" s="2884"/>
      <c r="J3" s="2885"/>
    </row>
    <row r="4" spans="2:10" x14ac:dyDescent="0.2">
      <c r="B4" s="798"/>
      <c r="C4" s="2702"/>
      <c r="D4" s="2703"/>
      <c r="E4" s="2703"/>
      <c r="F4" s="2703"/>
      <c r="G4" s="2703"/>
      <c r="H4" s="2704"/>
      <c r="I4" s="2884"/>
      <c r="J4" s="2885"/>
    </row>
    <row r="5" spans="2:10" x14ac:dyDescent="0.2">
      <c r="B5" s="798"/>
      <c r="C5" s="2702"/>
      <c r="D5" s="2703"/>
      <c r="E5" s="2703"/>
      <c r="F5" s="2703"/>
      <c r="G5" s="2703"/>
      <c r="H5" s="2704"/>
      <c r="I5" s="2884"/>
      <c r="J5" s="2885"/>
    </row>
    <row r="6" spans="2:10" ht="19.5" customHeight="1" x14ac:dyDescent="0.2">
      <c r="B6" s="2886"/>
      <c r="C6" s="2702"/>
      <c r="D6" s="2703"/>
      <c r="E6" s="2703"/>
      <c r="F6" s="2703"/>
      <c r="G6" s="2703"/>
      <c r="H6" s="2704"/>
      <c r="I6" s="2888" t="str">
        <f>'EJEC-4III'!H4</f>
        <v>Código: F-E-GIP-53</v>
      </c>
      <c r="J6" s="2889"/>
    </row>
    <row r="7" spans="2:10" ht="19.5" customHeight="1" x14ac:dyDescent="0.2">
      <c r="B7" s="2886"/>
      <c r="C7" s="2702"/>
      <c r="D7" s="2703"/>
      <c r="E7" s="2703"/>
      <c r="F7" s="2703"/>
      <c r="G7" s="2703"/>
      <c r="H7" s="2704"/>
      <c r="I7" s="2682"/>
      <c r="J7" s="2683"/>
    </row>
    <row r="8" spans="2:10" x14ac:dyDescent="0.2">
      <c r="B8" s="2887"/>
      <c r="C8" s="2705"/>
      <c r="D8" s="2706"/>
      <c r="E8" s="2706"/>
      <c r="F8" s="2706"/>
      <c r="G8" s="2706"/>
      <c r="H8" s="2707"/>
      <c r="I8" s="2684"/>
      <c r="J8" s="2685"/>
    </row>
    <row r="9" spans="2:10" x14ac:dyDescent="0.2">
      <c r="B9" s="1047"/>
      <c r="C9" s="1048"/>
      <c r="D9" s="1048"/>
      <c r="E9" s="1048"/>
      <c r="F9" s="1048"/>
      <c r="G9" s="1048"/>
      <c r="H9" s="1048"/>
      <c r="I9" s="1048"/>
      <c r="J9" s="1049"/>
    </row>
    <row r="10" spans="2:10" ht="18.75" customHeight="1" x14ac:dyDescent="0.2">
      <c r="B10" s="938" t="s">
        <v>250</v>
      </c>
      <c r="C10" s="2781">
        <f>+Proyecto!C6</f>
        <v>0</v>
      </c>
      <c r="D10" s="2781"/>
      <c r="E10" s="2781"/>
      <c r="F10" s="2781"/>
      <c r="G10" s="2781"/>
      <c r="H10" s="2781"/>
      <c r="I10" s="2781"/>
      <c r="J10" s="2782"/>
    </row>
    <row r="11" spans="2:10" x14ac:dyDescent="0.2">
      <c r="B11" s="798"/>
      <c r="J11" s="786"/>
    </row>
    <row r="12" spans="2:10" ht="34.5" customHeight="1" x14ac:dyDescent="0.2">
      <c r="B12" s="938" t="s">
        <v>1133</v>
      </c>
      <c r="C12" s="2571">
        <f>+Proyecto!B16</f>
        <v>0</v>
      </c>
      <c r="D12" s="2571"/>
      <c r="E12" s="2571"/>
      <c r="F12" s="2571"/>
      <c r="G12" s="2571"/>
      <c r="H12" s="2571"/>
      <c r="I12" s="2571"/>
      <c r="J12" s="2572"/>
    </row>
    <row r="13" spans="2:10" x14ac:dyDescent="0.2">
      <c r="B13" s="938"/>
      <c r="C13" s="2783"/>
      <c r="D13" s="2783"/>
      <c r="E13" s="2783"/>
      <c r="F13" s="2783"/>
      <c r="G13" s="2783"/>
      <c r="H13" s="2783"/>
      <c r="I13" s="2783"/>
      <c r="J13" s="2784"/>
    </row>
    <row r="14" spans="2:10" ht="17.25" customHeight="1" x14ac:dyDescent="0.2">
      <c r="B14" s="938" t="s">
        <v>364</v>
      </c>
      <c r="C14" s="1050">
        <f>'EJEC-1III'!I11</f>
        <v>0</v>
      </c>
      <c r="D14" s="983"/>
      <c r="E14" s="983"/>
      <c r="F14" s="983"/>
      <c r="G14" s="983"/>
      <c r="H14" s="983"/>
      <c r="I14" s="983"/>
      <c r="J14" s="984"/>
    </row>
    <row r="15" spans="2:10" x14ac:dyDescent="0.2">
      <c r="B15" s="938"/>
      <c r="C15" s="983"/>
      <c r="D15" s="983"/>
      <c r="E15" s="983"/>
      <c r="F15" s="983"/>
      <c r="G15" s="983"/>
      <c r="H15" s="983"/>
      <c r="I15" s="983"/>
      <c r="J15" s="984"/>
    </row>
    <row r="16" spans="2:10" ht="21.75" customHeight="1" thickBot="1" x14ac:dyDescent="0.25">
      <c r="B16" s="2849" t="s">
        <v>366</v>
      </c>
      <c r="C16" s="2850"/>
      <c r="D16" s="2850"/>
      <c r="E16" s="2850"/>
      <c r="F16" s="2850"/>
      <c r="G16" s="2850"/>
      <c r="H16" s="2850"/>
      <c r="I16" s="2850"/>
      <c r="J16" s="2850"/>
    </row>
    <row r="17" spans="2:10" ht="12.75" customHeight="1" x14ac:dyDescent="0.2">
      <c r="B17" s="2809" t="s">
        <v>252</v>
      </c>
      <c r="C17" s="2810" t="s">
        <v>351</v>
      </c>
      <c r="D17" s="2896" t="s">
        <v>365</v>
      </c>
      <c r="E17" s="2897"/>
      <c r="F17" s="2897"/>
      <c r="G17" s="2897"/>
      <c r="H17" s="2897"/>
      <c r="I17" s="2897"/>
      <c r="J17" s="2898"/>
    </row>
    <row r="18" spans="2:10" ht="12.75" customHeight="1" x14ac:dyDescent="0.2">
      <c r="B18" s="2729"/>
      <c r="C18" s="2732"/>
      <c r="D18" s="2735"/>
      <c r="E18" s="2899"/>
      <c r="F18" s="2899"/>
      <c r="G18" s="2899"/>
      <c r="H18" s="2899"/>
      <c r="I18" s="2899"/>
      <c r="J18" s="2900"/>
    </row>
    <row r="19" spans="2:10" x14ac:dyDescent="0.2">
      <c r="B19" s="2730"/>
      <c r="C19" s="2733"/>
      <c r="D19" s="2735"/>
      <c r="E19" s="2899"/>
      <c r="F19" s="2899"/>
      <c r="G19" s="2899"/>
      <c r="H19" s="2899"/>
      <c r="I19" s="2899"/>
      <c r="J19" s="2900"/>
    </row>
    <row r="20" spans="2:10" ht="50.25" customHeight="1" x14ac:dyDescent="0.2">
      <c r="B20" s="2814" t="str">
        <f>Proyecto!C50</f>
        <v>Plantación de Material Vegetal en sistema tradicional</v>
      </c>
      <c r="C20" s="956">
        <f>'POA-1'!I31</f>
        <v>0</v>
      </c>
      <c r="D20" s="2891"/>
      <c r="E20" s="2891"/>
      <c r="F20" s="2891"/>
      <c r="G20" s="2891"/>
      <c r="H20" s="2891"/>
      <c r="I20" s="2891"/>
      <c r="J20" s="2892"/>
    </row>
    <row r="21" spans="2:10" ht="50.25" customHeight="1" x14ac:dyDescent="0.2">
      <c r="B21" s="2792"/>
      <c r="C21" s="956">
        <f>'POA-1'!I32</f>
        <v>0</v>
      </c>
      <c r="D21" s="2891"/>
      <c r="E21" s="2891"/>
      <c r="F21" s="2891"/>
      <c r="G21" s="2891"/>
      <c r="H21" s="2891"/>
      <c r="I21" s="2891"/>
      <c r="J21" s="2892"/>
    </row>
    <row r="22" spans="2:10" ht="50.25" customHeight="1" x14ac:dyDescent="0.2">
      <c r="B22" s="2792"/>
      <c r="C22" s="956">
        <f>'POA-1'!I33</f>
        <v>0</v>
      </c>
      <c r="D22" s="2891"/>
      <c r="E22" s="2891"/>
      <c r="F22" s="2891"/>
      <c r="G22" s="2891"/>
      <c r="H22" s="2891"/>
      <c r="I22" s="2891"/>
      <c r="J22" s="2892"/>
    </row>
    <row r="23" spans="2:10" ht="50.25" customHeight="1" x14ac:dyDescent="0.2">
      <c r="B23" s="2890"/>
      <c r="C23" s="956">
        <f>'POA-1'!I34</f>
        <v>0</v>
      </c>
      <c r="D23" s="2891"/>
      <c r="E23" s="2891"/>
      <c r="F23" s="2891"/>
      <c r="G23" s="2891"/>
      <c r="H23" s="2891"/>
      <c r="I23" s="2891"/>
      <c r="J23" s="2892"/>
    </row>
    <row r="24" spans="2:10" ht="50.25" customHeight="1" x14ac:dyDescent="0.2">
      <c r="B24" s="2814" t="str">
        <f>Proyecto!C51</f>
        <v>Plantación de Material Vegetal al azar o por núcleos</v>
      </c>
      <c r="C24" s="956">
        <f>'POA-1'!I35</f>
        <v>0</v>
      </c>
      <c r="D24" s="2891">
        <f>+D20</f>
        <v>0</v>
      </c>
      <c r="E24" s="2891"/>
      <c r="F24" s="2891"/>
      <c r="G24" s="2891"/>
      <c r="H24" s="2891"/>
      <c r="I24" s="2891"/>
      <c r="J24" s="2892"/>
    </row>
    <row r="25" spans="2:10" ht="50.25" customHeight="1" x14ac:dyDescent="0.2">
      <c r="B25" s="2792"/>
      <c r="C25" s="956">
        <f>'POA-1'!I36</f>
        <v>0</v>
      </c>
      <c r="D25" s="2891"/>
      <c r="E25" s="2891"/>
      <c r="F25" s="2891"/>
      <c r="G25" s="2891"/>
      <c r="H25" s="2891"/>
      <c r="I25" s="2891"/>
      <c r="J25" s="2892"/>
    </row>
    <row r="26" spans="2:10" ht="50.25" customHeight="1" x14ac:dyDescent="0.2">
      <c r="B26" s="2792"/>
      <c r="C26" s="956">
        <f>'POA-1'!I37</f>
        <v>0</v>
      </c>
      <c r="D26" s="2891"/>
      <c r="E26" s="2891"/>
      <c r="F26" s="2891"/>
      <c r="G26" s="2891"/>
      <c r="H26" s="2891"/>
      <c r="I26" s="2891"/>
      <c r="J26" s="2892"/>
    </row>
    <row r="27" spans="2:10" ht="50.25" customHeight="1" x14ac:dyDescent="0.2">
      <c r="B27" s="2890"/>
      <c r="C27" s="956">
        <f>'POA-1'!I38</f>
        <v>0</v>
      </c>
      <c r="D27" s="2891">
        <f>+D23</f>
        <v>0</v>
      </c>
      <c r="E27" s="2891"/>
      <c r="F27" s="2891"/>
      <c r="G27" s="2891"/>
      <c r="H27" s="2891"/>
      <c r="I27" s="2891"/>
      <c r="J27" s="2892"/>
    </row>
    <row r="28" spans="2:10" ht="50.25" customHeight="1" x14ac:dyDescent="0.2">
      <c r="B28" s="2814">
        <f>Proyecto!C52</f>
        <v>0</v>
      </c>
      <c r="C28" s="956">
        <f>'POA-1'!I39</f>
        <v>0</v>
      </c>
      <c r="D28" s="2891">
        <f>+D20</f>
        <v>0</v>
      </c>
      <c r="E28" s="2891"/>
      <c r="F28" s="2891"/>
      <c r="G28" s="2891"/>
      <c r="H28" s="2891"/>
      <c r="I28" s="2891"/>
      <c r="J28" s="2892"/>
    </row>
    <row r="29" spans="2:10" ht="50.25" customHeight="1" x14ac:dyDescent="0.2">
      <c r="B29" s="2792"/>
      <c r="C29" s="956">
        <f>'POA-1'!I40</f>
        <v>0</v>
      </c>
      <c r="D29" s="2891"/>
      <c r="E29" s="2891"/>
      <c r="F29" s="2891"/>
      <c r="G29" s="2891"/>
      <c r="H29" s="2891"/>
      <c r="I29" s="2891"/>
      <c r="J29" s="2892"/>
    </row>
    <row r="30" spans="2:10" ht="50.25" customHeight="1" x14ac:dyDescent="0.2">
      <c r="B30" s="2792"/>
      <c r="C30" s="956">
        <f>'POA-1'!I41</f>
        <v>0</v>
      </c>
      <c r="D30" s="2891"/>
      <c r="E30" s="2891"/>
      <c r="F30" s="2891"/>
      <c r="G30" s="2891"/>
      <c r="H30" s="2891"/>
      <c r="I30" s="2891"/>
      <c r="J30" s="2892"/>
    </row>
    <row r="31" spans="2:10" ht="50.25" customHeight="1" x14ac:dyDescent="0.2">
      <c r="B31" s="2890"/>
      <c r="C31" s="956">
        <f>'POA-1'!I42</f>
        <v>0</v>
      </c>
      <c r="D31" s="2891">
        <f>+D23</f>
        <v>0</v>
      </c>
      <c r="E31" s="2891"/>
      <c r="F31" s="2891"/>
      <c r="G31" s="2891"/>
      <c r="H31" s="2891"/>
      <c r="I31" s="2891"/>
      <c r="J31" s="2892"/>
    </row>
    <row r="32" spans="2:10" ht="50.25" customHeight="1" x14ac:dyDescent="0.2">
      <c r="B32" s="2814" t="str">
        <f>Proyecto!C53</f>
        <v>Cobertura arbórea mediante Sistemas Agroforestales / Silvopastoriles (SAF/SSP)</v>
      </c>
      <c r="C32" s="956">
        <f>'POA-1'!I43</f>
        <v>0</v>
      </c>
      <c r="D32" s="2891">
        <f>+D20</f>
        <v>0</v>
      </c>
      <c r="E32" s="2891"/>
      <c r="F32" s="2891"/>
      <c r="G32" s="2891"/>
      <c r="H32" s="2891"/>
      <c r="I32" s="2891"/>
      <c r="J32" s="2892"/>
    </row>
    <row r="33" spans="2:10" ht="50.25" customHeight="1" x14ac:dyDescent="0.2">
      <c r="B33" s="2792"/>
      <c r="C33" s="956">
        <f>'POA-1'!I44</f>
        <v>0</v>
      </c>
      <c r="D33" s="2891"/>
      <c r="E33" s="2891"/>
      <c r="F33" s="2891"/>
      <c r="G33" s="2891"/>
      <c r="H33" s="2891"/>
      <c r="I33" s="2891"/>
      <c r="J33" s="2892"/>
    </row>
    <row r="34" spans="2:10" ht="50.25" customHeight="1" x14ac:dyDescent="0.2">
      <c r="B34" s="2792"/>
      <c r="C34" s="956">
        <f>'POA-1'!I45</f>
        <v>0</v>
      </c>
      <c r="D34" s="2891"/>
      <c r="E34" s="2891"/>
      <c r="F34" s="2891"/>
      <c r="G34" s="2891"/>
      <c r="H34" s="2891"/>
      <c r="I34" s="2891"/>
      <c r="J34" s="2892"/>
    </row>
    <row r="35" spans="2:10" ht="50.25" customHeight="1" x14ac:dyDescent="0.2">
      <c r="B35" s="2890"/>
      <c r="C35" s="956">
        <f>'POA-1'!I46</f>
        <v>0</v>
      </c>
      <c r="D35" s="2891">
        <f>+D23</f>
        <v>0</v>
      </c>
      <c r="E35" s="2891"/>
      <c r="F35" s="2891"/>
      <c r="G35" s="2891"/>
      <c r="H35" s="2891"/>
      <c r="I35" s="2891"/>
      <c r="J35" s="2892"/>
    </row>
    <row r="36" spans="2:10" ht="50.25" customHeight="1" x14ac:dyDescent="0.2">
      <c r="B36" s="2814" t="str">
        <f>Proyecto!C54</f>
        <v>Cercas o Barreras Vivas (CV - BV)</v>
      </c>
      <c r="C36" s="956">
        <f>'POA-1'!I47</f>
        <v>0</v>
      </c>
      <c r="D36" s="2891">
        <f>+D20</f>
        <v>0</v>
      </c>
      <c r="E36" s="2891"/>
      <c r="F36" s="2891"/>
      <c r="G36" s="2891"/>
      <c r="H36" s="2891"/>
      <c r="I36" s="2891"/>
      <c r="J36" s="2892"/>
    </row>
    <row r="37" spans="2:10" ht="50.25" customHeight="1" x14ac:dyDescent="0.2">
      <c r="B37" s="2792"/>
      <c r="C37" s="956">
        <f>'POA-1'!I48</f>
        <v>0</v>
      </c>
      <c r="D37" s="2891"/>
      <c r="E37" s="2891"/>
      <c r="F37" s="2891"/>
      <c r="G37" s="2891"/>
      <c r="H37" s="2891"/>
      <c r="I37" s="2891"/>
      <c r="J37" s="2892"/>
    </row>
    <row r="38" spans="2:10" ht="50.25" customHeight="1" x14ac:dyDescent="0.2">
      <c r="B38" s="2792"/>
      <c r="C38" s="956">
        <f>'POA-1'!I49</f>
        <v>0</v>
      </c>
      <c r="D38" s="2891">
        <f>+D23</f>
        <v>0</v>
      </c>
      <c r="E38" s="2891"/>
      <c r="F38" s="2891"/>
      <c r="G38" s="2891"/>
      <c r="H38" s="2891"/>
      <c r="I38" s="2891"/>
      <c r="J38" s="2892"/>
    </row>
    <row r="39" spans="2:10" ht="50.25" customHeight="1" x14ac:dyDescent="0.2">
      <c r="B39" s="2814">
        <f>Proyecto!C55</f>
        <v>0</v>
      </c>
      <c r="C39" s="956">
        <f>'POA-1'!I50</f>
        <v>0</v>
      </c>
      <c r="D39" s="2891">
        <f>+D20</f>
        <v>0</v>
      </c>
      <c r="E39" s="2891"/>
      <c r="F39" s="2891"/>
      <c r="G39" s="2891"/>
      <c r="H39" s="2891"/>
      <c r="I39" s="2891"/>
      <c r="J39" s="2892"/>
    </row>
    <row r="40" spans="2:10" ht="50.25" customHeight="1" x14ac:dyDescent="0.2">
      <c r="B40" s="2792"/>
      <c r="C40" s="956">
        <f>'POA-1'!I51</f>
        <v>0</v>
      </c>
      <c r="D40" s="2891"/>
      <c r="E40" s="2891"/>
      <c r="F40" s="2891"/>
      <c r="G40" s="2891"/>
      <c r="H40" s="2891"/>
      <c r="I40" s="2891"/>
      <c r="J40" s="2892"/>
    </row>
    <row r="41" spans="2:10" ht="50.25" customHeight="1" x14ac:dyDescent="0.2">
      <c r="B41" s="2792"/>
      <c r="C41" s="956">
        <f>'POA-1'!I52</f>
        <v>0</v>
      </c>
      <c r="D41" s="2891"/>
      <c r="E41" s="2891"/>
      <c r="F41" s="2891"/>
      <c r="G41" s="2891"/>
      <c r="H41" s="2891"/>
      <c r="I41" s="2891"/>
      <c r="J41" s="2892"/>
    </row>
    <row r="42" spans="2:10" ht="50.25" customHeight="1" x14ac:dyDescent="0.2">
      <c r="B42" s="2890"/>
      <c r="C42" s="956">
        <f>'POA-1'!I53</f>
        <v>0</v>
      </c>
      <c r="D42" s="2891">
        <f>+D23</f>
        <v>0</v>
      </c>
      <c r="E42" s="2891"/>
      <c r="F42" s="2891"/>
      <c r="G42" s="2891"/>
      <c r="H42" s="2891"/>
      <c r="I42" s="2891"/>
      <c r="J42" s="2892"/>
    </row>
    <row r="43" spans="2:10" ht="50.25" customHeight="1" x14ac:dyDescent="0.2">
      <c r="B43" s="2814" t="str">
        <f>Proyecto!C56</f>
        <v>Aislamiento con material vegetal</v>
      </c>
      <c r="C43" s="956">
        <f>'POA-1'!I54</f>
        <v>0</v>
      </c>
      <c r="D43" s="2891">
        <f>+D20</f>
        <v>0</v>
      </c>
      <c r="E43" s="2891"/>
      <c r="F43" s="2891"/>
      <c r="G43" s="2891"/>
      <c r="H43" s="2891"/>
      <c r="I43" s="2891"/>
      <c r="J43" s="2892"/>
    </row>
    <row r="44" spans="2:10" ht="50.25" customHeight="1" x14ac:dyDescent="0.2">
      <c r="B44" s="2792"/>
      <c r="C44" s="956">
        <f>'POA-1'!I55</f>
        <v>0</v>
      </c>
      <c r="D44" s="2891"/>
      <c r="E44" s="2891"/>
      <c r="F44" s="2891"/>
      <c r="G44" s="2891"/>
      <c r="H44" s="2891"/>
      <c r="I44" s="2891"/>
      <c r="J44" s="2892"/>
    </row>
    <row r="45" spans="2:10" ht="50.25" customHeight="1" thickBot="1" x14ac:dyDescent="0.25">
      <c r="B45" s="2793"/>
      <c r="C45" s="973">
        <f>'POA-1'!I56</f>
        <v>0</v>
      </c>
      <c r="D45" s="2901">
        <f>+D23</f>
        <v>0</v>
      </c>
      <c r="E45" s="2901"/>
      <c r="F45" s="2901"/>
      <c r="G45" s="2901"/>
      <c r="H45" s="2901"/>
      <c r="I45" s="2901"/>
      <c r="J45" s="2902"/>
    </row>
    <row r="46" spans="2:10" s="903" customFormat="1" x14ac:dyDescent="0.2"/>
    <row r="47" spans="2:10" s="903" customFormat="1" x14ac:dyDescent="0.2"/>
    <row r="48" spans="2:10" s="903" customFormat="1" x14ac:dyDescent="0.2"/>
    <row r="49" s="903" customFormat="1" x14ac:dyDescent="0.2"/>
    <row r="50" s="903" customFormat="1" x14ac:dyDescent="0.2"/>
    <row r="51" s="903" customFormat="1" x14ac:dyDescent="0.2"/>
    <row r="52" s="903" customFormat="1" x14ac:dyDescent="0.2"/>
    <row r="53" s="903" customFormat="1" hidden="1" x14ac:dyDescent="0.2"/>
    <row r="54" s="903" customFormat="1" hidden="1" x14ac:dyDescent="0.2"/>
    <row r="55" s="903" customFormat="1" hidden="1" x14ac:dyDescent="0.2"/>
    <row r="56" s="903" customFormat="1" hidden="1" x14ac:dyDescent="0.2"/>
    <row r="57" s="903" customFormat="1" hidden="1" x14ac:dyDescent="0.2"/>
    <row r="58" s="903" customFormat="1" hidden="1" x14ac:dyDescent="0.2"/>
    <row r="59" s="903" customFormat="1" hidden="1" x14ac:dyDescent="0.2"/>
    <row r="60" s="903" customFormat="1" hidden="1" x14ac:dyDescent="0.2"/>
    <row r="61" s="903" customFormat="1" hidden="1" x14ac:dyDescent="0.2"/>
    <row r="62" s="903" customFormat="1" hidden="1" x14ac:dyDescent="0.2"/>
    <row r="63" s="903" customFormat="1" hidden="1" x14ac:dyDescent="0.2"/>
    <row r="64" s="903" customFormat="1" hidden="1" x14ac:dyDescent="0.2"/>
    <row r="65" s="903" customFormat="1" hidden="1" x14ac:dyDescent="0.2"/>
    <row r="66" s="903" customFormat="1" hidden="1" x14ac:dyDescent="0.2"/>
    <row r="67" s="903" customFormat="1" x14ac:dyDescent="0.2"/>
    <row r="68" s="903" customFormat="1" x14ac:dyDescent="0.2"/>
    <row r="69" s="903" customFormat="1" x14ac:dyDescent="0.2"/>
    <row r="70" s="903" customFormat="1" x14ac:dyDescent="0.2"/>
    <row r="71" s="903" customFormat="1" x14ac:dyDescent="0.2"/>
    <row r="72" s="903" customFormat="1" x14ac:dyDescent="0.2"/>
    <row r="73" s="903" customFormat="1" x14ac:dyDescent="0.2"/>
    <row r="74" s="903" customFormat="1" x14ac:dyDescent="0.2"/>
    <row r="75" s="903" customFormat="1" x14ac:dyDescent="0.2"/>
    <row r="76" s="903" customFormat="1" x14ac:dyDescent="0.2"/>
    <row r="77" s="903" customFormat="1" x14ac:dyDescent="0.2"/>
    <row r="78" s="903" customFormat="1" x14ac:dyDescent="0.2"/>
    <row r="79" s="903" customFormat="1" x14ac:dyDescent="0.2"/>
    <row r="80" s="903" customFormat="1" x14ac:dyDescent="0.2"/>
    <row r="81" s="903" customFormat="1" x14ac:dyDescent="0.2"/>
    <row r="82" s="903" customFormat="1" x14ac:dyDescent="0.2"/>
    <row r="83" s="903" customFormat="1" x14ac:dyDescent="0.2"/>
    <row r="84" s="903" customFormat="1" x14ac:dyDescent="0.2"/>
    <row r="85" s="903" customFormat="1" x14ac:dyDescent="0.2"/>
    <row r="86" s="903" customFormat="1" x14ac:dyDescent="0.2"/>
    <row r="87" s="903" customFormat="1" x14ac:dyDescent="0.2"/>
    <row r="88" s="903" customFormat="1" x14ac:dyDescent="0.2"/>
    <row r="89" s="903" customFormat="1" x14ac:dyDescent="0.2"/>
    <row r="90" s="903" customFormat="1" x14ac:dyDescent="0.2"/>
    <row r="91" s="903" customFormat="1" x14ac:dyDescent="0.2"/>
    <row r="92" s="903" customFormat="1" x14ac:dyDescent="0.2"/>
    <row r="93" s="903" customFormat="1" x14ac:dyDescent="0.2"/>
    <row r="94" s="903" customFormat="1" x14ac:dyDescent="0.2"/>
    <row r="95" s="903" customFormat="1" x14ac:dyDescent="0.2"/>
    <row r="96"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row r="113" s="903" customFormat="1" x14ac:dyDescent="0.2"/>
    <row r="114" s="903" customFormat="1" x14ac:dyDescent="0.2"/>
  </sheetData>
  <mergeCells count="44">
    <mergeCell ref="B43:B45"/>
    <mergeCell ref="D43:J43"/>
    <mergeCell ref="D44:J44"/>
    <mergeCell ref="D45:J45"/>
    <mergeCell ref="B32:B35"/>
    <mergeCell ref="D32:J32"/>
    <mergeCell ref="D33:J33"/>
    <mergeCell ref="D34:J34"/>
    <mergeCell ref="D35:J35"/>
    <mergeCell ref="B36:B38"/>
    <mergeCell ref="D36:J36"/>
    <mergeCell ref="D37:J37"/>
    <mergeCell ref="D38:J38"/>
    <mergeCell ref="B39:B42"/>
    <mergeCell ref="D39:J39"/>
    <mergeCell ref="D40:J40"/>
    <mergeCell ref="D41:J41"/>
    <mergeCell ref="D42:J42"/>
    <mergeCell ref="B24:B27"/>
    <mergeCell ref="D24:J24"/>
    <mergeCell ref="D25:J25"/>
    <mergeCell ref="D26:J26"/>
    <mergeCell ref="D27:J27"/>
    <mergeCell ref="B28:B31"/>
    <mergeCell ref="D28:J28"/>
    <mergeCell ref="D29:J29"/>
    <mergeCell ref="D30:J30"/>
    <mergeCell ref="D31:J31"/>
    <mergeCell ref="C13:J13"/>
    <mergeCell ref="B16:J16"/>
    <mergeCell ref="B17:B19"/>
    <mergeCell ref="C17:C19"/>
    <mergeCell ref="D17:J19"/>
    <mergeCell ref="B20:B23"/>
    <mergeCell ref="D20:J20"/>
    <mergeCell ref="D21:J21"/>
    <mergeCell ref="D22:J22"/>
    <mergeCell ref="D23:J23"/>
    <mergeCell ref="C12:J12"/>
    <mergeCell ref="C2:H8"/>
    <mergeCell ref="I2:J5"/>
    <mergeCell ref="B6:B8"/>
    <mergeCell ref="I6:J8"/>
    <mergeCell ref="C10:J10"/>
  </mergeCells>
  <printOptions horizontalCentered="1" verticalCentered="1"/>
  <pageMargins left="0.70866141732283472" right="0.70866141732283472" top="0.74803149606299213" bottom="0.74803149606299213" header="0.31496062992125984" footer="0.31496062992125984"/>
  <pageSetup scale="52" orientation="portrait"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0">
    <tabColor rgb="FFFFC000"/>
    <pageSetUpPr fitToPage="1"/>
  </sheetPr>
  <dimension ref="A1:AJ112"/>
  <sheetViews>
    <sheetView showGridLines="0" topLeftCell="A22" zoomScale="85" zoomScaleNormal="85" workbookViewId="0">
      <selection activeCell="B41" sqref="A41:XFD42"/>
    </sheetView>
  </sheetViews>
  <sheetFormatPr baseColWidth="10" defaultColWidth="11.42578125" defaultRowHeight="12.75" x14ac:dyDescent="0.2"/>
  <cols>
    <col min="1" max="1" width="2.140625" style="903" customWidth="1"/>
    <col min="2" max="2" width="34.140625" style="782" customWidth="1"/>
    <col min="3" max="3" width="27.7109375" style="782" customWidth="1"/>
    <col min="4" max="4" width="14.28515625" style="782" customWidth="1"/>
    <col min="5" max="5" width="19.140625" style="782" customWidth="1"/>
    <col min="6" max="17" width="12.7109375" style="782" customWidth="1"/>
    <col min="18" max="19" width="11.42578125" style="782"/>
    <col min="20" max="36" width="11.42578125" style="903"/>
    <col min="37" max="16384" width="11.42578125" style="782"/>
  </cols>
  <sheetData>
    <row r="1" spans="1:36" s="903" customFormat="1" ht="13.5" thickBot="1" x14ac:dyDescent="0.25"/>
    <row r="2" spans="1:36" ht="32.25" customHeight="1" x14ac:dyDescent="0.2">
      <c r="B2" s="904"/>
      <c r="C2" s="2699" t="s">
        <v>1268</v>
      </c>
      <c r="D2" s="2700"/>
      <c r="E2" s="2700"/>
      <c r="F2" s="2700"/>
      <c r="G2" s="2700"/>
      <c r="H2" s="2700"/>
      <c r="I2" s="2700"/>
      <c r="J2" s="2700"/>
      <c r="K2" s="2700"/>
      <c r="L2" s="2700"/>
      <c r="M2" s="2700"/>
      <c r="N2" s="2700"/>
      <c r="O2" s="2700"/>
      <c r="P2" s="2700"/>
      <c r="Q2" s="2701"/>
      <c r="R2" s="2708">
        <f>'POA-5'!N2</f>
        <v>0</v>
      </c>
      <c r="S2" s="2709"/>
    </row>
    <row r="3" spans="1:36" ht="32.25" customHeight="1" x14ac:dyDescent="0.2">
      <c r="B3" s="798"/>
      <c r="C3" s="2702"/>
      <c r="D3" s="2703"/>
      <c r="E3" s="2703"/>
      <c r="F3" s="2703"/>
      <c r="G3" s="2703"/>
      <c r="H3" s="2703"/>
      <c r="I3" s="2703"/>
      <c r="J3" s="2703"/>
      <c r="K3" s="2703"/>
      <c r="L3" s="2703"/>
      <c r="M3" s="2703"/>
      <c r="N3" s="2703"/>
      <c r="O3" s="2703"/>
      <c r="P3" s="2703"/>
      <c r="Q3" s="2704"/>
      <c r="R3" s="2710"/>
      <c r="S3" s="2711"/>
    </row>
    <row r="4" spans="1:36" ht="17.25" customHeight="1" x14ac:dyDescent="0.2">
      <c r="B4" s="2680"/>
      <c r="C4" s="2702"/>
      <c r="D4" s="2703"/>
      <c r="E4" s="2703"/>
      <c r="F4" s="2703"/>
      <c r="G4" s="2703"/>
      <c r="H4" s="2703"/>
      <c r="I4" s="2703"/>
      <c r="J4" s="2703"/>
      <c r="K4" s="2703"/>
      <c r="L4" s="2703"/>
      <c r="M4" s="2703"/>
      <c r="N4" s="2703"/>
      <c r="O4" s="2703"/>
      <c r="P4" s="2703"/>
      <c r="Q4" s="2704"/>
      <c r="R4" s="2682" t="str">
        <f>'POA-5'!N6</f>
        <v>Código: F-E-GIP-53</v>
      </c>
      <c r="S4" s="2683"/>
    </row>
    <row r="5" spans="1:36" ht="17.25" customHeight="1" x14ac:dyDescent="0.2">
      <c r="B5" s="2681"/>
      <c r="C5" s="2705"/>
      <c r="D5" s="2706"/>
      <c r="E5" s="2706"/>
      <c r="F5" s="2706"/>
      <c r="G5" s="2706"/>
      <c r="H5" s="2706"/>
      <c r="I5" s="2706"/>
      <c r="J5" s="2706"/>
      <c r="K5" s="2706"/>
      <c r="L5" s="2706"/>
      <c r="M5" s="2706"/>
      <c r="N5" s="2706"/>
      <c r="O5" s="2706"/>
      <c r="P5" s="2706"/>
      <c r="Q5" s="2707"/>
      <c r="R5" s="2684"/>
      <c r="S5" s="2685"/>
    </row>
    <row r="6" spans="1:36" ht="12.75" customHeight="1" x14ac:dyDescent="0.2">
      <c r="B6" s="798"/>
      <c r="C6" s="905"/>
      <c r="D6" s="905"/>
      <c r="E6" s="905"/>
      <c r="F6" s="905"/>
      <c r="G6" s="905"/>
      <c r="H6" s="905"/>
      <c r="I6" s="905"/>
      <c r="J6" s="905"/>
      <c r="K6" s="905"/>
      <c r="L6" s="905"/>
      <c r="M6" s="905"/>
      <c r="N6" s="905"/>
      <c r="O6" s="905"/>
      <c r="P6" s="905"/>
      <c r="Q6" s="905"/>
      <c r="S6" s="906"/>
    </row>
    <row r="7" spans="1:36" ht="16.5" x14ac:dyDescent="0.2">
      <c r="B7" s="907" t="s">
        <v>250</v>
      </c>
      <c r="C7" s="2686">
        <f>+Proyecto!C6</f>
        <v>0</v>
      </c>
      <c r="D7" s="2686"/>
      <c r="E7" s="2686"/>
      <c r="F7" s="2686"/>
      <c r="G7" s="2686"/>
      <c r="H7" s="2686"/>
      <c r="I7" s="2686"/>
      <c r="J7" s="2686"/>
      <c r="K7" s="2686"/>
      <c r="L7" s="2686"/>
      <c r="M7" s="2686"/>
      <c r="N7" s="2686"/>
      <c r="O7" s="2686"/>
      <c r="P7" s="2686"/>
      <c r="Q7" s="2686"/>
      <c r="R7" s="2686"/>
      <c r="S7" s="2687"/>
    </row>
    <row r="8" spans="1:36" ht="9.75" customHeight="1" x14ac:dyDescent="0.2">
      <c r="B8" s="798"/>
      <c r="S8" s="786"/>
    </row>
    <row r="9" spans="1:36" ht="16.5" x14ac:dyDescent="0.3">
      <c r="B9" s="907" t="s">
        <v>1133</v>
      </c>
      <c r="C9" s="2688">
        <f>+Proyecto!B16</f>
        <v>0</v>
      </c>
      <c r="D9" s="2688"/>
      <c r="E9" s="2688"/>
      <c r="F9" s="2688"/>
      <c r="G9" s="2688"/>
      <c r="H9" s="2688"/>
      <c r="I9" s="2688"/>
      <c r="J9" s="2688"/>
      <c r="K9" s="2688"/>
      <c r="L9" s="2688"/>
      <c r="M9" s="2688"/>
      <c r="N9" s="2688"/>
      <c r="O9" s="2688"/>
      <c r="P9" s="2688"/>
      <c r="Q9" s="2688"/>
      <c r="R9" s="2688"/>
      <c r="S9" s="2689"/>
    </row>
    <row r="10" spans="1:36" ht="9.75" customHeight="1" x14ac:dyDescent="0.2">
      <c r="B10" s="798"/>
      <c r="S10" s="786"/>
    </row>
    <row r="11" spans="1:36" ht="16.5" x14ac:dyDescent="0.3">
      <c r="B11" s="907" t="s">
        <v>1154</v>
      </c>
      <c r="C11" s="2690">
        <f>+Seguimiento!C11</f>
        <v>0</v>
      </c>
      <c r="D11" s="2691"/>
      <c r="E11" s="2691"/>
      <c r="F11" s="895"/>
      <c r="G11" s="2692" t="s">
        <v>364</v>
      </c>
      <c r="H11" s="2692"/>
      <c r="I11" s="2693">
        <f>Seguimiento!BU11</f>
        <v>0</v>
      </c>
      <c r="J11" s="2693"/>
      <c r="K11" s="2693"/>
      <c r="L11" s="908"/>
      <c r="M11" s="895"/>
      <c r="N11" s="795" t="s">
        <v>1155</v>
      </c>
      <c r="O11" s="908"/>
      <c r="P11" s="2694">
        <f>Seguimiento!BZ11</f>
        <v>0</v>
      </c>
      <c r="Q11" s="2694"/>
      <c r="R11" s="2694"/>
      <c r="S11" s="2695"/>
    </row>
    <row r="12" spans="1:36" s="908" customFormat="1" ht="9.75" customHeight="1" x14ac:dyDescent="0.3">
      <c r="A12" s="903"/>
      <c r="B12" s="909"/>
      <c r="S12" s="910"/>
      <c r="T12" s="903"/>
      <c r="U12" s="903"/>
      <c r="V12" s="903"/>
      <c r="W12" s="903"/>
      <c r="X12" s="903"/>
      <c r="Y12" s="903"/>
      <c r="Z12" s="903"/>
      <c r="AA12" s="903"/>
      <c r="AB12" s="903"/>
      <c r="AC12" s="903"/>
      <c r="AD12" s="903"/>
      <c r="AE12" s="903"/>
      <c r="AF12" s="903"/>
      <c r="AG12" s="903"/>
      <c r="AH12" s="903"/>
      <c r="AI12" s="903"/>
      <c r="AJ12" s="903"/>
    </row>
    <row r="13" spans="1:36" ht="31.5" customHeight="1" x14ac:dyDescent="0.3">
      <c r="B13" s="911" t="s">
        <v>1156</v>
      </c>
      <c r="C13" s="2696" t="e">
        <f>FINANC!E49</f>
        <v>#REF!</v>
      </c>
      <c r="D13" s="2696"/>
      <c r="E13" s="908"/>
      <c r="F13" s="2697" t="s">
        <v>1157</v>
      </c>
      <c r="G13" s="2697"/>
      <c r="H13" s="2697"/>
      <c r="I13" s="2696" t="e">
        <f>FINANC!F49</f>
        <v>#REF!</v>
      </c>
      <c r="J13" s="2696"/>
      <c r="K13" s="2696"/>
      <c r="M13" s="2698" t="s">
        <v>1158</v>
      </c>
      <c r="N13" s="2698"/>
      <c r="O13" s="2698"/>
      <c r="P13" s="676" t="e">
        <f>+I13/C13</f>
        <v>#REF!</v>
      </c>
      <c r="Q13" s="895"/>
      <c r="R13" s="895"/>
      <c r="S13" s="912"/>
    </row>
    <row r="14" spans="1:36" ht="9.75" customHeight="1" x14ac:dyDescent="0.2">
      <c r="B14" s="798"/>
      <c r="C14" s="905"/>
      <c r="D14" s="905"/>
      <c r="E14" s="905"/>
      <c r="F14" s="905"/>
      <c r="G14" s="905"/>
      <c r="H14" s="905"/>
      <c r="I14" s="905"/>
      <c r="J14" s="905"/>
      <c r="K14" s="905"/>
      <c r="L14" s="905"/>
      <c r="M14" s="905"/>
      <c r="N14" s="905"/>
      <c r="O14" s="905"/>
      <c r="P14" s="905"/>
      <c r="Q14" s="905"/>
      <c r="R14" s="913"/>
      <c r="S14" s="906"/>
    </row>
    <row r="15" spans="1:36" ht="22.5" customHeight="1" x14ac:dyDescent="0.2">
      <c r="B15" s="911" t="s">
        <v>1266</v>
      </c>
      <c r="C15" s="914">
        <f>OBJETIVOS!M12</f>
        <v>0</v>
      </c>
      <c r="D15" s="915">
        <f>+OBJETIVOS!Q12</f>
        <v>0</v>
      </c>
      <c r="E15" s="905"/>
      <c r="F15" s="905"/>
      <c r="G15" s="2697" t="s">
        <v>1267</v>
      </c>
      <c r="H15" s="2697"/>
      <c r="I15" s="2715">
        <f>OBJETIVOS!M16</f>
        <v>0</v>
      </c>
      <c r="J15" s="2715"/>
      <c r="K15" s="915">
        <f>+OBJETIVOS!Q16</f>
        <v>0</v>
      </c>
      <c r="L15" s="905"/>
      <c r="M15" s="905"/>
      <c r="N15" s="905"/>
      <c r="O15" s="905"/>
      <c r="P15" s="905"/>
      <c r="Q15" s="905"/>
      <c r="R15" s="913"/>
      <c r="S15" s="906"/>
    </row>
    <row r="16" spans="1:36" s="908" customFormat="1" ht="9.75" customHeight="1" x14ac:dyDescent="0.3">
      <c r="A16" s="903"/>
      <c r="B16" s="909"/>
      <c r="E16" s="916"/>
      <c r="S16" s="910"/>
      <c r="T16" s="903"/>
      <c r="U16" s="903"/>
      <c r="V16" s="903"/>
      <c r="W16" s="903"/>
      <c r="X16" s="903"/>
      <c r="Y16" s="903"/>
      <c r="Z16" s="903"/>
      <c r="AA16" s="903"/>
      <c r="AB16" s="903"/>
      <c r="AC16" s="903"/>
      <c r="AD16" s="903"/>
      <c r="AE16" s="903"/>
      <c r="AF16" s="903"/>
      <c r="AG16" s="903"/>
      <c r="AH16" s="903"/>
      <c r="AI16" s="903"/>
      <c r="AJ16" s="903"/>
    </row>
    <row r="17" spans="1:36" s="833" customFormat="1" ht="18" customHeight="1" x14ac:dyDescent="0.2">
      <c r="A17" s="917"/>
      <c r="B17" s="918"/>
      <c r="C17" s="919" t="s">
        <v>180</v>
      </c>
      <c r="D17" s="2716" t="s">
        <v>267</v>
      </c>
      <c r="E17" s="2717"/>
      <c r="F17" s="2716" t="s">
        <v>1200</v>
      </c>
      <c r="G17" s="2718"/>
      <c r="H17" s="2717"/>
      <c r="I17" s="2716" t="s">
        <v>1201</v>
      </c>
      <c r="J17" s="2718"/>
      <c r="K17" s="2717"/>
      <c r="L17" s="2716" t="s">
        <v>1202</v>
      </c>
      <c r="M17" s="2718"/>
      <c r="N17" s="2717"/>
      <c r="O17" s="920"/>
      <c r="P17" s="920"/>
      <c r="Q17" s="920"/>
      <c r="R17" s="920"/>
      <c r="S17" s="921"/>
      <c r="T17" s="917"/>
      <c r="U17" s="917"/>
      <c r="V17" s="917"/>
      <c r="W17" s="917"/>
      <c r="X17" s="917"/>
      <c r="Y17" s="917"/>
      <c r="Z17" s="917"/>
      <c r="AA17" s="917"/>
      <c r="AB17" s="917"/>
      <c r="AC17" s="917"/>
      <c r="AD17" s="917"/>
      <c r="AE17" s="917"/>
      <c r="AF17" s="917"/>
      <c r="AG17" s="917"/>
      <c r="AH17" s="917"/>
      <c r="AI17" s="917"/>
      <c r="AJ17" s="917"/>
    </row>
    <row r="18" spans="1:36" ht="17.25" customHeight="1" x14ac:dyDescent="0.3">
      <c r="B18" s="922"/>
      <c r="C18" s="923">
        <f>'POA-1'!C18</f>
        <v>0</v>
      </c>
      <c r="D18" s="2712">
        <f>'POA-1'!E18</f>
        <v>0</v>
      </c>
      <c r="E18" s="2713"/>
      <c r="F18" s="2712">
        <f>'POA-1'!I18</f>
        <v>0</v>
      </c>
      <c r="G18" s="2714"/>
      <c r="H18" s="2713"/>
      <c r="I18" s="2712">
        <f>'POA-1'!K18</f>
        <v>0</v>
      </c>
      <c r="J18" s="2714"/>
      <c r="K18" s="2713"/>
      <c r="L18" s="2712">
        <f>'POA-1'!M18</f>
        <v>0</v>
      </c>
      <c r="M18" s="2714"/>
      <c r="N18" s="2713"/>
      <c r="O18" s="924"/>
      <c r="P18" s="924"/>
      <c r="Q18" s="924"/>
      <c r="R18" s="924"/>
      <c r="S18" s="925"/>
    </row>
    <row r="19" spans="1:36" ht="17.25" customHeight="1" x14ac:dyDescent="0.3">
      <c r="B19" s="922"/>
      <c r="C19" s="926">
        <f>'POA-1'!C19</f>
        <v>0</v>
      </c>
      <c r="D19" s="2712">
        <f>'POA-1'!E19</f>
        <v>0</v>
      </c>
      <c r="E19" s="2713"/>
      <c r="F19" s="2712">
        <f>'POA-1'!I19</f>
        <v>0</v>
      </c>
      <c r="G19" s="2714"/>
      <c r="H19" s="2713"/>
      <c r="I19" s="2712">
        <f>'POA-1'!K19</f>
        <v>0</v>
      </c>
      <c r="J19" s="2714"/>
      <c r="K19" s="2713"/>
      <c r="L19" s="2712">
        <f>'POA-1'!M19</f>
        <v>0</v>
      </c>
      <c r="M19" s="2714"/>
      <c r="N19" s="2713"/>
      <c r="O19" s="924"/>
      <c r="P19" s="924"/>
      <c r="Q19" s="924"/>
      <c r="R19" s="924"/>
      <c r="S19" s="925"/>
    </row>
    <row r="20" spans="1:36" ht="17.25" customHeight="1" x14ac:dyDescent="0.3">
      <c r="B20" s="922"/>
      <c r="C20" s="926">
        <f>'POA-1'!C20</f>
        <v>0</v>
      </c>
      <c r="D20" s="2712">
        <f>'POA-1'!E20</f>
        <v>0</v>
      </c>
      <c r="E20" s="2713"/>
      <c r="F20" s="2712">
        <f>'POA-1'!I20</f>
        <v>0</v>
      </c>
      <c r="G20" s="2714"/>
      <c r="H20" s="2713"/>
      <c r="I20" s="2712">
        <f>'POA-1'!K20</f>
        <v>0</v>
      </c>
      <c r="J20" s="2714"/>
      <c r="K20" s="2713"/>
      <c r="L20" s="2712">
        <f>'POA-1'!M20</f>
        <v>0</v>
      </c>
      <c r="M20" s="2714"/>
      <c r="N20" s="2713"/>
      <c r="O20" s="924"/>
      <c r="P20" s="924"/>
      <c r="Q20" s="924"/>
      <c r="R20" s="924"/>
      <c r="S20" s="925"/>
    </row>
    <row r="21" spans="1:36" ht="17.25" customHeight="1" x14ac:dyDescent="0.3">
      <c r="B21" s="922"/>
      <c r="C21" s="926">
        <f>'POA-1'!C21</f>
        <v>0</v>
      </c>
      <c r="D21" s="2712">
        <f>'POA-1'!E21</f>
        <v>0</v>
      </c>
      <c r="E21" s="2713"/>
      <c r="F21" s="2712">
        <f>'POA-1'!I21</f>
        <v>0</v>
      </c>
      <c r="G21" s="2714"/>
      <c r="H21" s="2713"/>
      <c r="I21" s="2712">
        <f>'POA-1'!K21</f>
        <v>0</v>
      </c>
      <c r="J21" s="2714"/>
      <c r="K21" s="2713"/>
      <c r="L21" s="2712">
        <f>'POA-1'!M21</f>
        <v>0</v>
      </c>
      <c r="M21" s="2714"/>
      <c r="N21" s="2713"/>
      <c r="O21" s="924"/>
      <c r="P21" s="924"/>
      <c r="Q21" s="924"/>
      <c r="R21" s="924"/>
      <c r="S21" s="925"/>
    </row>
    <row r="22" spans="1:36" ht="17.25" customHeight="1" x14ac:dyDescent="0.3">
      <c r="B22" s="922"/>
      <c r="C22" s="926">
        <f>'POA-1'!C22</f>
        <v>0</v>
      </c>
      <c r="D22" s="2712">
        <f>'POA-1'!E22</f>
        <v>0</v>
      </c>
      <c r="E22" s="2713"/>
      <c r="F22" s="2712">
        <f>'POA-1'!I22</f>
        <v>0</v>
      </c>
      <c r="G22" s="2714"/>
      <c r="H22" s="2713"/>
      <c r="I22" s="2712">
        <f>'POA-1'!K22</f>
        <v>0</v>
      </c>
      <c r="J22" s="2714"/>
      <c r="K22" s="2713"/>
      <c r="L22" s="2712">
        <f>'POA-1'!M22</f>
        <v>0</v>
      </c>
      <c r="M22" s="2714"/>
      <c r="N22" s="2713"/>
      <c r="O22" s="924"/>
      <c r="P22" s="924"/>
      <c r="Q22" s="924"/>
      <c r="R22" s="924"/>
      <c r="S22" s="925"/>
    </row>
    <row r="23" spans="1:36" ht="17.25" customHeight="1" x14ac:dyDescent="0.3">
      <c r="B23" s="922"/>
      <c r="C23" s="926">
        <f>'POA-1'!C23</f>
        <v>0</v>
      </c>
      <c r="D23" s="2712">
        <f>'POA-1'!E23</f>
        <v>0</v>
      </c>
      <c r="E23" s="2713"/>
      <c r="F23" s="2712">
        <f>'POA-1'!I23</f>
        <v>0</v>
      </c>
      <c r="G23" s="2714"/>
      <c r="H23" s="2713"/>
      <c r="I23" s="2712">
        <f>'POA-1'!K23</f>
        <v>0</v>
      </c>
      <c r="J23" s="2714"/>
      <c r="K23" s="2713"/>
      <c r="L23" s="2712">
        <f>'POA-1'!M23</f>
        <v>0</v>
      </c>
      <c r="M23" s="2714"/>
      <c r="N23" s="2713"/>
      <c r="O23" s="924"/>
      <c r="P23" s="924"/>
      <c r="Q23" s="924"/>
      <c r="R23" s="924"/>
      <c r="S23" s="925"/>
    </row>
    <row r="24" spans="1:36" ht="17.25" customHeight="1" x14ac:dyDescent="0.3">
      <c r="B24" s="922"/>
      <c r="C24" s="926">
        <f>'POA-1'!C24</f>
        <v>0</v>
      </c>
      <c r="D24" s="2712">
        <f>'POA-1'!E24</f>
        <v>0</v>
      </c>
      <c r="E24" s="2713"/>
      <c r="F24" s="2712">
        <f>'POA-1'!I24</f>
        <v>0</v>
      </c>
      <c r="G24" s="2714"/>
      <c r="H24" s="2713"/>
      <c r="I24" s="2712">
        <f>'POA-1'!K24</f>
        <v>0</v>
      </c>
      <c r="J24" s="2714"/>
      <c r="K24" s="2713"/>
      <c r="L24" s="2712">
        <f>'POA-1'!M24</f>
        <v>0</v>
      </c>
      <c r="M24" s="2714"/>
      <c r="N24" s="2713"/>
      <c r="O24" s="924"/>
      <c r="P24" s="924"/>
      <c r="Q24" s="924"/>
      <c r="R24" s="924"/>
      <c r="S24" s="925"/>
    </row>
    <row r="25" spans="1:36" ht="12.75" customHeight="1" x14ac:dyDescent="0.3">
      <c r="B25" s="922"/>
      <c r="C25" s="924"/>
      <c r="D25" s="924"/>
      <c r="E25" s="924"/>
      <c r="F25" s="924"/>
      <c r="G25" s="924"/>
      <c r="H25" s="924"/>
      <c r="I25" s="924"/>
      <c r="J25" s="924"/>
      <c r="K25" s="924"/>
      <c r="L25" s="924"/>
      <c r="M25" s="924"/>
      <c r="N25" s="924"/>
      <c r="O25" s="924"/>
      <c r="P25" s="924"/>
      <c r="Q25" s="924"/>
      <c r="R25" s="924"/>
      <c r="S25" s="925"/>
    </row>
    <row r="26" spans="1:36" ht="12.75" customHeight="1" x14ac:dyDescent="0.2">
      <c r="B26" s="2722" t="s">
        <v>1159</v>
      </c>
      <c r="C26" s="2723">
        <f>OBJETIVOS!B36</f>
        <v>0</v>
      </c>
      <c r="D26" s="2723"/>
      <c r="E26" s="2723"/>
      <c r="F26" s="2723"/>
      <c r="G26" s="2723"/>
      <c r="H26" s="2723"/>
      <c r="I26" s="2723"/>
      <c r="J26" s="2723"/>
      <c r="K26" s="2723"/>
      <c r="L26" s="2723"/>
      <c r="M26" s="2723"/>
      <c r="N26" s="2723"/>
      <c r="O26" s="2723"/>
      <c r="P26" s="2723"/>
      <c r="Q26" s="2723"/>
      <c r="R26" s="2723"/>
      <c r="S26" s="2724"/>
    </row>
    <row r="27" spans="1:36" ht="21" customHeight="1" x14ac:dyDescent="0.2">
      <c r="B27" s="2722"/>
      <c r="C27" s="2723"/>
      <c r="D27" s="2723"/>
      <c r="E27" s="2723"/>
      <c r="F27" s="2723"/>
      <c r="G27" s="2723"/>
      <c r="H27" s="2723"/>
      <c r="I27" s="2723"/>
      <c r="J27" s="2723"/>
      <c r="K27" s="2723"/>
      <c r="L27" s="2723"/>
      <c r="M27" s="2723"/>
      <c r="N27" s="2723"/>
      <c r="O27" s="2723"/>
      <c r="P27" s="2723"/>
      <c r="Q27" s="2723"/>
      <c r="R27" s="2723"/>
      <c r="S27" s="2724"/>
    </row>
    <row r="28" spans="1:36" ht="12.75" customHeight="1" x14ac:dyDescent="0.3">
      <c r="B28" s="922"/>
      <c r="C28" s="924"/>
      <c r="D28" s="924"/>
      <c r="E28" s="924"/>
      <c r="F28" s="924"/>
      <c r="G28" s="924"/>
      <c r="H28" s="924"/>
      <c r="I28" s="924"/>
      <c r="J28" s="924"/>
      <c r="K28" s="924"/>
      <c r="L28" s="924"/>
      <c r="M28" s="924"/>
      <c r="N28" s="924"/>
      <c r="O28" s="924"/>
      <c r="P28" s="924"/>
      <c r="Q28" s="924"/>
      <c r="R28" s="924"/>
      <c r="S28" s="925"/>
    </row>
    <row r="29" spans="1:36" ht="12.75" customHeight="1" x14ac:dyDescent="0.3">
      <c r="B29" s="922" t="s">
        <v>1160</v>
      </c>
      <c r="C29" s="924"/>
      <c r="J29" s="924"/>
      <c r="K29" s="924"/>
      <c r="L29" s="924"/>
      <c r="M29" s="924"/>
      <c r="N29" s="924"/>
      <c r="O29" s="924"/>
      <c r="P29" s="924"/>
      <c r="Q29" s="924"/>
      <c r="R29" s="924"/>
      <c r="S29" s="925"/>
    </row>
    <row r="30" spans="1:36" ht="12.75" customHeight="1" x14ac:dyDescent="0.3">
      <c r="B30" s="922"/>
      <c r="C30" s="924"/>
      <c r="D30" s="924"/>
      <c r="E30" s="924"/>
      <c r="F30" s="924"/>
      <c r="G30" s="924"/>
      <c r="H30" s="924"/>
      <c r="I30" s="924"/>
      <c r="J30" s="924"/>
      <c r="K30" s="924"/>
      <c r="L30" s="924"/>
      <c r="M30" s="924"/>
      <c r="N30" s="924"/>
      <c r="O30" s="924"/>
      <c r="P30" s="924"/>
      <c r="Q30" s="924"/>
      <c r="R30" s="924"/>
      <c r="S30" s="925"/>
    </row>
    <row r="31" spans="1:36" s="833" customFormat="1" ht="19.5" customHeight="1" x14ac:dyDescent="0.2">
      <c r="A31" s="917"/>
      <c r="B31" s="2719">
        <f>Proyecto!C20</f>
        <v>0</v>
      </c>
      <c r="C31" s="2720"/>
      <c r="D31" s="2720"/>
      <c r="E31" s="2720"/>
      <c r="F31" s="2720"/>
      <c r="G31" s="2720"/>
      <c r="H31" s="2720"/>
      <c r="I31" s="2720"/>
      <c r="J31" s="2720"/>
      <c r="K31" s="2720"/>
      <c r="L31" s="2720"/>
      <c r="M31" s="2720"/>
      <c r="N31" s="2720"/>
      <c r="O31" s="2720"/>
      <c r="P31" s="2720"/>
      <c r="Q31" s="2720"/>
      <c r="R31" s="2720"/>
      <c r="S31" s="2721"/>
      <c r="T31" s="917"/>
      <c r="U31" s="917"/>
      <c r="V31" s="917"/>
      <c r="W31" s="917"/>
      <c r="X31" s="917"/>
      <c r="Y31" s="917"/>
      <c r="Z31" s="917"/>
      <c r="AA31" s="917"/>
      <c r="AB31" s="917"/>
      <c r="AC31" s="917"/>
      <c r="AD31" s="917"/>
      <c r="AE31" s="917"/>
      <c r="AF31" s="917"/>
      <c r="AG31" s="917"/>
      <c r="AH31" s="917"/>
      <c r="AI31" s="917"/>
      <c r="AJ31" s="917"/>
    </row>
    <row r="32" spans="1:36" ht="7.5" customHeight="1" x14ac:dyDescent="0.3">
      <c r="B32" s="927"/>
      <c r="C32" s="928"/>
      <c r="D32" s="928"/>
      <c r="E32" s="928"/>
      <c r="F32" s="928"/>
      <c r="G32" s="928"/>
      <c r="H32" s="928"/>
      <c r="I32" s="928"/>
      <c r="J32" s="928"/>
      <c r="K32" s="928"/>
      <c r="L32" s="928"/>
      <c r="M32" s="928"/>
      <c r="N32" s="928"/>
      <c r="O32" s="928"/>
      <c r="P32" s="928"/>
      <c r="Q32" s="928"/>
      <c r="R32" s="928"/>
      <c r="S32" s="929"/>
    </row>
    <row r="33" spans="1:36" s="833" customFormat="1" ht="19.5" customHeight="1" x14ac:dyDescent="0.2">
      <c r="A33" s="917"/>
      <c r="B33" s="2719">
        <f>Proyecto!C24</f>
        <v>0</v>
      </c>
      <c r="C33" s="2720"/>
      <c r="D33" s="2720"/>
      <c r="E33" s="2720"/>
      <c r="F33" s="2720"/>
      <c r="G33" s="2720"/>
      <c r="H33" s="2720"/>
      <c r="I33" s="2720"/>
      <c r="J33" s="2720"/>
      <c r="K33" s="2720"/>
      <c r="L33" s="2720"/>
      <c r="M33" s="2720"/>
      <c r="N33" s="2720"/>
      <c r="O33" s="2720"/>
      <c r="P33" s="2720"/>
      <c r="Q33" s="2720"/>
      <c r="R33" s="2720"/>
      <c r="S33" s="2721"/>
      <c r="T33" s="917"/>
      <c r="U33" s="917"/>
      <c r="V33" s="917"/>
      <c r="W33" s="917"/>
      <c r="X33" s="917"/>
      <c r="Y33" s="917"/>
      <c r="Z33" s="917"/>
      <c r="AA33" s="917"/>
      <c r="AB33" s="917"/>
      <c r="AC33" s="917"/>
      <c r="AD33" s="917"/>
      <c r="AE33" s="917"/>
      <c r="AF33" s="917"/>
      <c r="AG33" s="917"/>
      <c r="AH33" s="917"/>
      <c r="AI33" s="917"/>
      <c r="AJ33" s="917"/>
    </row>
    <row r="34" spans="1:36" ht="8.25" customHeight="1" x14ac:dyDescent="0.3">
      <c r="B34" s="927"/>
      <c r="C34" s="928"/>
      <c r="D34" s="928"/>
      <c r="E34" s="928"/>
      <c r="F34" s="928"/>
      <c r="G34" s="928"/>
      <c r="H34" s="928"/>
      <c r="I34" s="928"/>
      <c r="J34" s="928"/>
      <c r="K34" s="928"/>
      <c r="L34" s="928"/>
      <c r="M34" s="928"/>
      <c r="N34" s="928"/>
      <c r="O34" s="928"/>
      <c r="P34" s="928"/>
      <c r="Q34" s="928"/>
      <c r="R34" s="928"/>
      <c r="S34" s="929"/>
    </row>
    <row r="35" spans="1:36" s="833" customFormat="1" ht="19.5" customHeight="1" x14ac:dyDescent="0.2">
      <c r="A35" s="917"/>
      <c r="B35" s="2719">
        <f>Proyecto!C28</f>
        <v>0</v>
      </c>
      <c r="C35" s="2720"/>
      <c r="D35" s="2720"/>
      <c r="E35" s="2720"/>
      <c r="F35" s="2720"/>
      <c r="G35" s="2720"/>
      <c r="H35" s="2720"/>
      <c r="I35" s="2720"/>
      <c r="J35" s="2720"/>
      <c r="K35" s="2720"/>
      <c r="L35" s="2720"/>
      <c r="M35" s="2720"/>
      <c r="N35" s="2720"/>
      <c r="O35" s="2720"/>
      <c r="P35" s="2720"/>
      <c r="Q35" s="2720"/>
      <c r="R35" s="2720"/>
      <c r="S35" s="2721"/>
      <c r="T35" s="917"/>
      <c r="U35" s="917"/>
      <c r="V35" s="917"/>
      <c r="W35" s="917"/>
      <c r="X35" s="917"/>
      <c r="Y35" s="917"/>
      <c r="Z35" s="917"/>
      <c r="AA35" s="917"/>
      <c r="AB35" s="917"/>
      <c r="AC35" s="917"/>
      <c r="AD35" s="917"/>
      <c r="AE35" s="917"/>
      <c r="AF35" s="917"/>
      <c r="AG35" s="917"/>
      <c r="AH35" s="917"/>
      <c r="AI35" s="917"/>
      <c r="AJ35" s="917"/>
    </row>
    <row r="36" spans="1:36" ht="6.75" customHeight="1" x14ac:dyDescent="0.3">
      <c r="B36" s="927"/>
      <c r="C36" s="928"/>
      <c r="D36" s="928"/>
      <c r="E36" s="928"/>
      <c r="F36" s="928"/>
      <c r="G36" s="928"/>
      <c r="H36" s="928"/>
      <c r="I36" s="928"/>
      <c r="J36" s="928"/>
      <c r="K36" s="928"/>
      <c r="L36" s="928"/>
      <c r="M36" s="928"/>
      <c r="N36" s="928"/>
      <c r="O36" s="928"/>
      <c r="P36" s="928"/>
      <c r="Q36" s="928"/>
      <c r="R36" s="928"/>
      <c r="S36" s="929"/>
    </row>
    <row r="37" spans="1:36" s="833" customFormat="1" ht="19.5" customHeight="1" x14ac:dyDescent="0.2">
      <c r="A37" s="917"/>
      <c r="B37" s="2719">
        <f>Proyecto!C32</f>
        <v>0</v>
      </c>
      <c r="C37" s="2720"/>
      <c r="D37" s="2720"/>
      <c r="E37" s="2720"/>
      <c r="F37" s="2720"/>
      <c r="G37" s="2720"/>
      <c r="H37" s="2720"/>
      <c r="I37" s="2720"/>
      <c r="J37" s="2720"/>
      <c r="K37" s="2720"/>
      <c r="L37" s="2720"/>
      <c r="M37" s="2720"/>
      <c r="N37" s="2720"/>
      <c r="O37" s="2720"/>
      <c r="P37" s="2720"/>
      <c r="Q37" s="2720"/>
      <c r="R37" s="2720"/>
      <c r="S37" s="2721"/>
      <c r="T37" s="917"/>
      <c r="U37" s="917"/>
      <c r="V37" s="917"/>
      <c r="W37" s="917"/>
      <c r="X37" s="917"/>
      <c r="Y37" s="917"/>
      <c r="Z37" s="917"/>
      <c r="AA37" s="917"/>
      <c r="AB37" s="917"/>
      <c r="AC37" s="917"/>
      <c r="AD37" s="917"/>
      <c r="AE37" s="917"/>
      <c r="AF37" s="917"/>
      <c r="AG37" s="917"/>
      <c r="AH37" s="917"/>
      <c r="AI37" s="917"/>
      <c r="AJ37" s="917"/>
    </row>
    <row r="38" spans="1:36" ht="7.5" customHeight="1" x14ac:dyDescent="0.3">
      <c r="B38" s="927"/>
      <c r="C38" s="928"/>
      <c r="D38" s="928"/>
      <c r="E38" s="928"/>
      <c r="F38" s="928"/>
      <c r="G38" s="928"/>
      <c r="H38" s="928"/>
      <c r="I38" s="928"/>
      <c r="J38" s="928"/>
      <c r="K38" s="928"/>
      <c r="L38" s="928"/>
      <c r="M38" s="928"/>
      <c r="N38" s="928"/>
      <c r="O38" s="928"/>
      <c r="P38" s="928"/>
      <c r="Q38" s="928"/>
      <c r="R38" s="928"/>
      <c r="S38" s="929"/>
    </row>
    <row r="39" spans="1:36" s="833" customFormat="1" ht="19.5" customHeight="1" x14ac:dyDescent="0.2">
      <c r="A39" s="917"/>
      <c r="B39" s="2719">
        <f>Proyecto!C36</f>
        <v>0</v>
      </c>
      <c r="C39" s="2720"/>
      <c r="D39" s="2720"/>
      <c r="E39" s="2720"/>
      <c r="F39" s="2720"/>
      <c r="G39" s="2720"/>
      <c r="H39" s="2720"/>
      <c r="I39" s="2720"/>
      <c r="J39" s="2720"/>
      <c r="K39" s="2720"/>
      <c r="L39" s="2720"/>
      <c r="M39" s="2720"/>
      <c r="N39" s="2720"/>
      <c r="O39" s="2720"/>
      <c r="P39" s="2720"/>
      <c r="Q39" s="2720"/>
      <c r="R39" s="2720"/>
      <c r="S39" s="2721"/>
      <c r="T39" s="917"/>
      <c r="U39" s="917"/>
      <c r="V39" s="917"/>
      <c r="W39" s="917"/>
      <c r="X39" s="917"/>
      <c r="Y39" s="917"/>
      <c r="Z39" s="917"/>
      <c r="AA39" s="917"/>
      <c r="AB39" s="917"/>
      <c r="AC39" s="917"/>
      <c r="AD39" s="917"/>
      <c r="AE39" s="917"/>
      <c r="AF39" s="917"/>
      <c r="AG39" s="917"/>
      <c r="AH39" s="917"/>
      <c r="AI39" s="917"/>
      <c r="AJ39" s="917"/>
    </row>
    <row r="40" spans="1:36" ht="7.5" customHeight="1" x14ac:dyDescent="0.3">
      <c r="B40" s="927"/>
      <c r="C40" s="928"/>
      <c r="D40" s="928"/>
      <c r="E40" s="928"/>
      <c r="F40" s="928"/>
      <c r="G40" s="928"/>
      <c r="H40" s="928"/>
      <c r="I40" s="928"/>
      <c r="J40" s="928"/>
      <c r="K40" s="928"/>
      <c r="L40" s="928"/>
      <c r="M40" s="928"/>
      <c r="N40" s="928"/>
      <c r="O40" s="928"/>
      <c r="P40" s="928"/>
      <c r="Q40" s="928"/>
      <c r="R40" s="928"/>
      <c r="S40" s="929"/>
    </row>
    <row r="41" spans="1:36" s="833" customFormat="1" ht="19.5" customHeight="1" x14ac:dyDescent="0.2">
      <c r="A41" s="917"/>
      <c r="B41" s="2719">
        <f>Proyecto!C39</f>
        <v>0</v>
      </c>
      <c r="C41" s="2720"/>
      <c r="D41" s="2720"/>
      <c r="E41" s="2720"/>
      <c r="F41" s="2720"/>
      <c r="G41" s="2720"/>
      <c r="H41" s="2720"/>
      <c r="I41" s="2720"/>
      <c r="J41" s="2720"/>
      <c r="K41" s="2720"/>
      <c r="L41" s="2720"/>
      <c r="M41" s="2720"/>
      <c r="N41" s="2720"/>
      <c r="O41" s="2720"/>
      <c r="P41" s="2720"/>
      <c r="Q41" s="2720"/>
      <c r="R41" s="2720"/>
      <c r="S41" s="2721"/>
      <c r="T41" s="917"/>
      <c r="U41" s="917"/>
      <c r="V41" s="917"/>
      <c r="W41" s="917"/>
      <c r="X41" s="917"/>
      <c r="Y41" s="917"/>
      <c r="Z41" s="917"/>
      <c r="AA41" s="917"/>
      <c r="AB41" s="917"/>
      <c r="AC41" s="917"/>
      <c r="AD41" s="917"/>
      <c r="AE41" s="917"/>
      <c r="AF41" s="917"/>
      <c r="AG41" s="917"/>
      <c r="AH41" s="917"/>
      <c r="AI41" s="917"/>
      <c r="AJ41" s="917"/>
    </row>
    <row r="42" spans="1:36" ht="7.5" customHeight="1" x14ac:dyDescent="0.3">
      <c r="B42" s="927"/>
      <c r="C42" s="928"/>
      <c r="D42" s="928"/>
      <c r="E42" s="928"/>
      <c r="F42" s="928"/>
      <c r="G42" s="928"/>
      <c r="H42" s="928"/>
      <c r="I42" s="928"/>
      <c r="J42" s="928"/>
      <c r="K42" s="928"/>
      <c r="L42" s="928"/>
      <c r="M42" s="928"/>
      <c r="N42" s="928"/>
      <c r="O42" s="928"/>
      <c r="P42" s="928"/>
      <c r="Q42" s="928"/>
      <c r="R42" s="928"/>
      <c r="S42" s="929"/>
    </row>
    <row r="43" spans="1:36" s="833" customFormat="1" ht="19.5" customHeight="1" x14ac:dyDescent="0.2">
      <c r="A43" s="917"/>
      <c r="B43" s="2719">
        <f>Proyecto!C43</f>
        <v>0</v>
      </c>
      <c r="C43" s="2720"/>
      <c r="D43" s="2720"/>
      <c r="E43" s="2720"/>
      <c r="F43" s="2720"/>
      <c r="G43" s="2720"/>
      <c r="H43" s="2720"/>
      <c r="I43" s="2720"/>
      <c r="J43" s="2720"/>
      <c r="K43" s="2720"/>
      <c r="L43" s="2720"/>
      <c r="M43" s="2720"/>
      <c r="N43" s="2720"/>
      <c r="O43" s="2720"/>
      <c r="P43" s="2720"/>
      <c r="Q43" s="2720"/>
      <c r="R43" s="2720"/>
      <c r="S43" s="2721"/>
      <c r="T43" s="917"/>
      <c r="U43" s="917"/>
      <c r="V43" s="917"/>
      <c r="W43" s="917"/>
      <c r="X43" s="917"/>
      <c r="Y43" s="917"/>
      <c r="Z43" s="917"/>
      <c r="AA43" s="917"/>
      <c r="AB43" s="917"/>
      <c r="AC43" s="917"/>
      <c r="AD43" s="917"/>
      <c r="AE43" s="917"/>
      <c r="AF43" s="917"/>
      <c r="AG43" s="917"/>
      <c r="AH43" s="917"/>
      <c r="AI43" s="917"/>
      <c r="AJ43" s="917"/>
    </row>
    <row r="44" spans="1:36" ht="6" customHeight="1" x14ac:dyDescent="0.3">
      <c r="B44" s="922"/>
      <c r="C44" s="924"/>
      <c r="D44" s="924"/>
      <c r="E44" s="924"/>
      <c r="F44" s="924"/>
      <c r="G44" s="924"/>
      <c r="H44" s="924"/>
      <c r="I44" s="924"/>
      <c r="J44" s="924"/>
      <c r="K44" s="924"/>
      <c r="L44" s="924"/>
      <c r="M44" s="924"/>
      <c r="N44" s="924"/>
      <c r="O44" s="924"/>
      <c r="P44" s="924"/>
      <c r="Q44" s="924"/>
      <c r="R44" s="924"/>
      <c r="S44" s="925"/>
    </row>
    <row r="45" spans="1:36" ht="21" customHeight="1" thickBot="1" x14ac:dyDescent="0.25">
      <c r="B45" s="2725" t="s">
        <v>355</v>
      </c>
      <c r="C45" s="2726"/>
      <c r="D45" s="2726"/>
      <c r="E45" s="2726"/>
      <c r="F45" s="2726"/>
      <c r="G45" s="2726"/>
      <c r="H45" s="2726"/>
      <c r="I45" s="2726"/>
      <c r="J45" s="2726"/>
      <c r="K45" s="2726"/>
      <c r="L45" s="2726"/>
      <c r="M45" s="2726"/>
      <c r="N45" s="2726"/>
      <c r="O45" s="2726"/>
      <c r="P45" s="2726"/>
      <c r="Q45" s="2726"/>
      <c r="R45" s="2726"/>
      <c r="S45" s="2727"/>
    </row>
    <row r="46" spans="1:36" s="833" customFormat="1" ht="18" customHeight="1" x14ac:dyDescent="0.2">
      <c r="A46" s="917"/>
      <c r="B46" s="2728" t="s">
        <v>252</v>
      </c>
      <c r="C46" s="2731" t="s">
        <v>347</v>
      </c>
      <c r="D46" s="2731" t="s">
        <v>348</v>
      </c>
      <c r="E46" s="2734" t="s">
        <v>350</v>
      </c>
      <c r="F46" s="2737" t="s">
        <v>356</v>
      </c>
      <c r="G46" s="2737"/>
      <c r="H46" s="2737"/>
      <c r="I46" s="2737"/>
      <c r="J46" s="2737"/>
      <c r="K46" s="2737"/>
      <c r="L46" s="2737"/>
      <c r="M46" s="2737"/>
      <c r="N46" s="2737"/>
      <c r="O46" s="2737"/>
      <c r="P46" s="2737"/>
      <c r="Q46" s="2737"/>
      <c r="R46" s="2737"/>
      <c r="S46" s="2738"/>
      <c r="T46" s="917"/>
      <c r="U46" s="917"/>
      <c r="V46" s="917"/>
      <c r="W46" s="917"/>
      <c r="X46" s="917"/>
      <c r="Y46" s="917"/>
      <c r="Z46" s="917"/>
      <c r="AA46" s="917"/>
      <c r="AB46" s="917"/>
      <c r="AC46" s="917"/>
      <c r="AD46" s="917"/>
      <c r="AE46" s="917"/>
      <c r="AF46" s="917"/>
      <c r="AG46" s="917"/>
      <c r="AH46" s="917"/>
      <c r="AI46" s="917"/>
      <c r="AJ46" s="917"/>
    </row>
    <row r="47" spans="1:36" hidden="1" x14ac:dyDescent="0.2">
      <c r="B47" s="2729"/>
      <c r="C47" s="2732"/>
      <c r="D47" s="2732"/>
      <c r="E47" s="2735"/>
      <c r="F47" s="930" t="s">
        <v>125</v>
      </c>
      <c r="G47" s="930" t="s">
        <v>126</v>
      </c>
      <c r="H47" s="930" t="s">
        <v>127</v>
      </c>
      <c r="I47" s="930" t="s">
        <v>128</v>
      </c>
      <c r="J47" s="930" t="s">
        <v>129</v>
      </c>
      <c r="K47" s="930" t="s">
        <v>130</v>
      </c>
      <c r="L47" s="930" t="s">
        <v>131</v>
      </c>
      <c r="M47" s="930" t="s">
        <v>132</v>
      </c>
      <c r="N47" s="930" t="s">
        <v>133</v>
      </c>
      <c r="O47" s="930" t="s">
        <v>134</v>
      </c>
      <c r="P47" s="930" t="s">
        <v>135</v>
      </c>
      <c r="Q47" s="930" t="s">
        <v>136</v>
      </c>
      <c r="R47" s="2739" t="s">
        <v>64</v>
      </c>
      <c r="S47" s="2740" t="s">
        <v>357</v>
      </c>
    </row>
    <row r="48" spans="1:36" ht="26.25" customHeight="1" x14ac:dyDescent="0.2">
      <c r="B48" s="2730"/>
      <c r="C48" s="2733"/>
      <c r="D48" s="2733"/>
      <c r="E48" s="2736"/>
      <c r="F48" s="931" t="e">
        <f>'POA-5'!D16</f>
        <v>#VALUE!</v>
      </c>
      <c r="G48" s="931" t="e">
        <f>'POA-5'!E16</f>
        <v>#VALUE!</v>
      </c>
      <c r="H48" s="931" t="e">
        <f>'POA-5'!F16</f>
        <v>#VALUE!</v>
      </c>
      <c r="I48" s="931" t="e">
        <f>'POA-5'!G16</f>
        <v>#VALUE!</v>
      </c>
      <c r="J48" s="931" t="e">
        <f>'POA-5'!H16</f>
        <v>#VALUE!</v>
      </c>
      <c r="K48" s="931" t="e">
        <f>'POA-5'!I16</f>
        <v>#VALUE!</v>
      </c>
      <c r="L48" s="931" t="e">
        <f>'POA-5'!J16</f>
        <v>#VALUE!</v>
      </c>
      <c r="M48" s="931" t="e">
        <f>'POA-5'!K16</f>
        <v>#VALUE!</v>
      </c>
      <c r="N48" s="931" t="e">
        <f>'POA-5'!L16</f>
        <v>#VALUE!</v>
      </c>
      <c r="O48" s="931" t="e">
        <f>'POA-5'!M16</f>
        <v>#VALUE!</v>
      </c>
      <c r="P48" s="931" t="e">
        <f>'POA-5'!N16</f>
        <v>#VALUE!</v>
      </c>
      <c r="Q48" s="931" t="e">
        <f>'POA-5'!O16</f>
        <v>#VALUE!</v>
      </c>
      <c r="R48" s="2739"/>
      <c r="S48" s="2740"/>
    </row>
    <row r="49" spans="2:19" x14ac:dyDescent="0.2">
      <c r="B49" s="2744" t="str">
        <f>Proyecto!C50</f>
        <v>Plantación de Material Vegetal en sistema tradicional</v>
      </c>
      <c r="C49" s="2747" t="str">
        <f>'POA-2'!E17</f>
        <v>Hectáreas reforestadas o restauradas</v>
      </c>
      <c r="D49" s="2750">
        <f>'POA-2'!F17</f>
        <v>0</v>
      </c>
      <c r="E49" s="2751">
        <f>'POA-2'!H17</f>
        <v>0</v>
      </c>
      <c r="F49" s="2741"/>
      <c r="G49" s="2741"/>
      <c r="H49" s="2757">
        <f>Seguimiento!$J$38</f>
        <v>0</v>
      </c>
      <c r="I49" s="2741"/>
      <c r="J49" s="2741"/>
      <c r="K49" s="2741">
        <f>+Seguimiento!$AC$38</f>
        <v>0</v>
      </c>
      <c r="L49" s="2741"/>
      <c r="M49" s="2741"/>
      <c r="N49" s="2741">
        <f>+Seguimiento!$AV$38</f>
        <v>0</v>
      </c>
      <c r="O49" s="2741"/>
      <c r="P49" s="2741"/>
      <c r="Q49" s="2741">
        <f>+Seguimiento!$BO$38</f>
        <v>0</v>
      </c>
      <c r="R49" s="2742">
        <f>SUM(F49:Q52)</f>
        <v>0</v>
      </c>
      <c r="S49" s="2743" t="e">
        <f>R49/D49</f>
        <v>#DIV/0!</v>
      </c>
    </row>
    <row r="50" spans="2:19" x14ac:dyDescent="0.2">
      <c r="B50" s="2745"/>
      <c r="C50" s="2748"/>
      <c r="D50" s="2748"/>
      <c r="E50" s="2752"/>
      <c r="F50" s="2741"/>
      <c r="G50" s="2741"/>
      <c r="H50" s="2758"/>
      <c r="I50" s="2741"/>
      <c r="J50" s="2741"/>
      <c r="K50" s="2741"/>
      <c r="L50" s="2741"/>
      <c r="M50" s="2741"/>
      <c r="N50" s="2741"/>
      <c r="O50" s="2741"/>
      <c r="P50" s="2741"/>
      <c r="Q50" s="2741"/>
      <c r="R50" s="2742"/>
      <c r="S50" s="2743"/>
    </row>
    <row r="51" spans="2:19" x14ac:dyDescent="0.2">
      <c r="B51" s="2745"/>
      <c r="C51" s="2748"/>
      <c r="D51" s="2748"/>
      <c r="E51" s="2752"/>
      <c r="F51" s="2741"/>
      <c r="G51" s="2741"/>
      <c r="H51" s="2758"/>
      <c r="I51" s="2741"/>
      <c r="J51" s="2741"/>
      <c r="K51" s="2741"/>
      <c r="L51" s="2741"/>
      <c r="M51" s="2741"/>
      <c r="N51" s="2741"/>
      <c r="O51" s="2741"/>
      <c r="P51" s="2741"/>
      <c r="Q51" s="2741"/>
      <c r="R51" s="2742"/>
      <c r="S51" s="2743"/>
    </row>
    <row r="52" spans="2:19" x14ac:dyDescent="0.2">
      <c r="B52" s="2746"/>
      <c r="C52" s="2749"/>
      <c r="D52" s="2749"/>
      <c r="E52" s="2753"/>
      <c r="F52" s="2741"/>
      <c r="G52" s="2741"/>
      <c r="H52" s="2759"/>
      <c r="I52" s="2741"/>
      <c r="J52" s="2741"/>
      <c r="K52" s="2741"/>
      <c r="L52" s="2741"/>
      <c r="M52" s="2741"/>
      <c r="N52" s="2741"/>
      <c r="O52" s="2741"/>
      <c r="P52" s="2741"/>
      <c r="Q52" s="2741"/>
      <c r="R52" s="2742"/>
      <c r="S52" s="2743"/>
    </row>
    <row r="53" spans="2:19" x14ac:dyDescent="0.2">
      <c r="B53" s="2744" t="str">
        <f>Proyecto!C51</f>
        <v>Plantación de Material Vegetal al azar o por núcleos</v>
      </c>
      <c r="C53" s="2747" t="str">
        <f>'POA-2'!E22</f>
        <v>Hectáreas reforestadas o restauradas</v>
      </c>
      <c r="D53" s="2750">
        <f>'POA-2'!F22</f>
        <v>0</v>
      </c>
      <c r="E53" s="2751">
        <f>'POA-2'!H22</f>
        <v>0</v>
      </c>
      <c r="F53" s="2741"/>
      <c r="G53" s="2741"/>
      <c r="H53" s="2757">
        <f>Seguimiento!$J$60</f>
        <v>0</v>
      </c>
      <c r="I53" s="2741"/>
      <c r="J53" s="2741"/>
      <c r="K53" s="2741">
        <f>+Seguimiento!$AC$60</f>
        <v>0</v>
      </c>
      <c r="L53" s="2741"/>
      <c r="M53" s="2741"/>
      <c r="N53" s="2741">
        <f>+Seguimiento!$AV$60</f>
        <v>0</v>
      </c>
      <c r="O53" s="2741"/>
      <c r="P53" s="2741"/>
      <c r="Q53" s="2741">
        <f>+Seguimiento!$BO$60</f>
        <v>0</v>
      </c>
      <c r="R53" s="2742">
        <f>SUM(F53:Q56)</f>
        <v>0</v>
      </c>
      <c r="S53" s="2743" t="e">
        <f t="shared" ref="S53" si="0">R53/D53</f>
        <v>#DIV/0!</v>
      </c>
    </row>
    <row r="54" spans="2:19" x14ac:dyDescent="0.2">
      <c r="B54" s="2745"/>
      <c r="C54" s="2748"/>
      <c r="D54" s="2748"/>
      <c r="E54" s="2752"/>
      <c r="F54" s="2741"/>
      <c r="G54" s="2741"/>
      <c r="H54" s="2758"/>
      <c r="I54" s="2741"/>
      <c r="J54" s="2741"/>
      <c r="K54" s="2741"/>
      <c r="L54" s="2741"/>
      <c r="M54" s="2741"/>
      <c r="N54" s="2741"/>
      <c r="O54" s="2741"/>
      <c r="P54" s="2741"/>
      <c r="Q54" s="2741"/>
      <c r="R54" s="2742"/>
      <c r="S54" s="2743"/>
    </row>
    <row r="55" spans="2:19" x14ac:dyDescent="0.2">
      <c r="B55" s="2745"/>
      <c r="C55" s="2748"/>
      <c r="D55" s="2748"/>
      <c r="E55" s="2752"/>
      <c r="F55" s="2741"/>
      <c r="G55" s="2741"/>
      <c r="H55" s="2758"/>
      <c r="I55" s="2741"/>
      <c r="J55" s="2741"/>
      <c r="K55" s="2741"/>
      <c r="L55" s="2741"/>
      <c r="M55" s="2741"/>
      <c r="N55" s="2741"/>
      <c r="O55" s="2741"/>
      <c r="P55" s="2741"/>
      <c r="Q55" s="2741"/>
      <c r="R55" s="2742"/>
      <c r="S55" s="2743"/>
    </row>
    <row r="56" spans="2:19" x14ac:dyDescent="0.2">
      <c r="B56" s="2746"/>
      <c r="C56" s="2749"/>
      <c r="D56" s="2749"/>
      <c r="E56" s="2753"/>
      <c r="F56" s="2741"/>
      <c r="G56" s="2741"/>
      <c r="H56" s="2759"/>
      <c r="I56" s="2741"/>
      <c r="J56" s="2741"/>
      <c r="K56" s="2741"/>
      <c r="L56" s="2741"/>
      <c r="M56" s="2741"/>
      <c r="N56" s="2741"/>
      <c r="O56" s="2741"/>
      <c r="P56" s="2741"/>
      <c r="Q56" s="2741"/>
      <c r="R56" s="2742"/>
      <c r="S56" s="2743"/>
    </row>
    <row r="57" spans="2:19" x14ac:dyDescent="0.2">
      <c r="B57" s="2744">
        <f>Proyecto!C52</f>
        <v>0</v>
      </c>
      <c r="C57" s="2747" t="str">
        <f>'POA-2'!E27</f>
        <v>Hectáreas reforestadas o restauradas</v>
      </c>
      <c r="D57" s="2750" t="e">
        <f>'POA-2'!F27</f>
        <v>#REF!</v>
      </c>
      <c r="E57" s="2751">
        <f>'POA-2'!H27</f>
        <v>0</v>
      </c>
      <c r="F57" s="2741"/>
      <c r="G57" s="2741"/>
      <c r="H57" s="2757">
        <f>Seguimiento!$J$82</f>
        <v>0</v>
      </c>
      <c r="I57" s="2741"/>
      <c r="J57" s="2741"/>
      <c r="K57" s="2741">
        <f>+Seguimiento!$AC$82</f>
        <v>0</v>
      </c>
      <c r="L57" s="2741"/>
      <c r="M57" s="2741"/>
      <c r="N57" s="2741">
        <f>+Seguimiento!$AV$82</f>
        <v>0</v>
      </c>
      <c r="O57" s="2741"/>
      <c r="P57" s="2741"/>
      <c r="Q57" s="2741">
        <f>+Seguimiento!$BO$82</f>
        <v>0</v>
      </c>
      <c r="R57" s="2742">
        <f>SUM(F57:Q60)</f>
        <v>0</v>
      </c>
      <c r="S57" s="2743" t="e">
        <f t="shared" ref="S57" si="1">R57/D57</f>
        <v>#REF!</v>
      </c>
    </row>
    <row r="58" spans="2:19" x14ac:dyDescent="0.2">
      <c r="B58" s="2745"/>
      <c r="C58" s="2748"/>
      <c r="D58" s="2748"/>
      <c r="E58" s="2752"/>
      <c r="F58" s="2741"/>
      <c r="G58" s="2741"/>
      <c r="H58" s="2758"/>
      <c r="I58" s="2741"/>
      <c r="J58" s="2741"/>
      <c r="K58" s="2741"/>
      <c r="L58" s="2741"/>
      <c r="M58" s="2741"/>
      <c r="N58" s="2741"/>
      <c r="O58" s="2741"/>
      <c r="P58" s="2741"/>
      <c r="Q58" s="2741"/>
      <c r="R58" s="2742"/>
      <c r="S58" s="2743"/>
    </row>
    <row r="59" spans="2:19" x14ac:dyDescent="0.2">
      <c r="B59" s="2745"/>
      <c r="C59" s="2748"/>
      <c r="D59" s="2748"/>
      <c r="E59" s="2752"/>
      <c r="F59" s="2741"/>
      <c r="G59" s="2741"/>
      <c r="H59" s="2758"/>
      <c r="I59" s="2741"/>
      <c r="J59" s="2741"/>
      <c r="K59" s="2741"/>
      <c r="L59" s="2741"/>
      <c r="M59" s="2741"/>
      <c r="N59" s="2741"/>
      <c r="O59" s="2741"/>
      <c r="P59" s="2741"/>
      <c r="Q59" s="2741"/>
      <c r="R59" s="2742"/>
      <c r="S59" s="2743"/>
    </row>
    <row r="60" spans="2:19" x14ac:dyDescent="0.2">
      <c r="B60" s="2746"/>
      <c r="C60" s="2749"/>
      <c r="D60" s="2749"/>
      <c r="E60" s="2753"/>
      <c r="F60" s="2741"/>
      <c r="G60" s="2741"/>
      <c r="H60" s="2759"/>
      <c r="I60" s="2741"/>
      <c r="J60" s="2741"/>
      <c r="K60" s="2741"/>
      <c r="L60" s="2741"/>
      <c r="M60" s="2741"/>
      <c r="N60" s="2741"/>
      <c r="O60" s="2741"/>
      <c r="P60" s="2741"/>
      <c r="Q60" s="2741"/>
      <c r="R60" s="2742"/>
      <c r="S60" s="2743"/>
    </row>
    <row r="61" spans="2:19" x14ac:dyDescent="0.2">
      <c r="B61" s="2744" t="str">
        <f>Proyecto!C53</f>
        <v>Cobertura arbórea mediante Sistemas Agroforestales / Silvopastoriles (SAF/SSP)</v>
      </c>
      <c r="C61" s="2747" t="str">
        <f>'POA-2'!E32</f>
        <v>Hectáreas reforestadas o restauradas</v>
      </c>
      <c r="D61" s="2750" t="e">
        <f>'POA-2'!F32</f>
        <v>#REF!</v>
      </c>
      <c r="E61" s="2751">
        <f>'POA-2'!H32</f>
        <v>0</v>
      </c>
      <c r="F61" s="2741"/>
      <c r="G61" s="2741"/>
      <c r="H61" s="2757">
        <f>Seguimiento!$J$104</f>
        <v>0</v>
      </c>
      <c r="I61" s="2741"/>
      <c r="J61" s="2741"/>
      <c r="K61" s="2741">
        <f>+Seguimiento!$AC$104</f>
        <v>0</v>
      </c>
      <c r="L61" s="2741"/>
      <c r="M61" s="2741"/>
      <c r="N61" s="2741">
        <f>+Seguimiento!$AV$104</f>
        <v>0</v>
      </c>
      <c r="O61" s="2741"/>
      <c r="P61" s="2741"/>
      <c r="Q61" s="2741">
        <f>+Seguimiento!$BO$104</f>
        <v>0</v>
      </c>
      <c r="R61" s="2742">
        <f>SUM(F61:Q64)</f>
        <v>0</v>
      </c>
      <c r="S61" s="2743" t="e">
        <f t="shared" ref="S61" si="2">R61/D61</f>
        <v>#REF!</v>
      </c>
    </row>
    <row r="62" spans="2:19" x14ac:dyDescent="0.2">
      <c r="B62" s="2745"/>
      <c r="C62" s="2748"/>
      <c r="D62" s="2748"/>
      <c r="E62" s="2752"/>
      <c r="F62" s="2741"/>
      <c r="G62" s="2741"/>
      <c r="H62" s="2758"/>
      <c r="I62" s="2741"/>
      <c r="J62" s="2741"/>
      <c r="K62" s="2741"/>
      <c r="L62" s="2741"/>
      <c r="M62" s="2741"/>
      <c r="N62" s="2741"/>
      <c r="O62" s="2741"/>
      <c r="P62" s="2741"/>
      <c r="Q62" s="2741"/>
      <c r="R62" s="2742"/>
      <c r="S62" s="2743"/>
    </row>
    <row r="63" spans="2:19" x14ac:dyDescent="0.2">
      <c r="B63" s="2745"/>
      <c r="C63" s="2748"/>
      <c r="D63" s="2748"/>
      <c r="E63" s="2752"/>
      <c r="F63" s="2741"/>
      <c r="G63" s="2741"/>
      <c r="H63" s="2758"/>
      <c r="I63" s="2741"/>
      <c r="J63" s="2741"/>
      <c r="K63" s="2741"/>
      <c r="L63" s="2741"/>
      <c r="M63" s="2741"/>
      <c r="N63" s="2741"/>
      <c r="O63" s="2741"/>
      <c r="P63" s="2741"/>
      <c r="Q63" s="2741"/>
      <c r="R63" s="2742"/>
      <c r="S63" s="2743"/>
    </row>
    <row r="64" spans="2:19" x14ac:dyDescent="0.2">
      <c r="B64" s="2746"/>
      <c r="C64" s="2749"/>
      <c r="D64" s="2749"/>
      <c r="E64" s="2753"/>
      <c r="F64" s="2741"/>
      <c r="G64" s="2741"/>
      <c r="H64" s="2759"/>
      <c r="I64" s="2741"/>
      <c r="J64" s="2741"/>
      <c r="K64" s="2741"/>
      <c r="L64" s="2741"/>
      <c r="M64" s="2741"/>
      <c r="N64" s="2741"/>
      <c r="O64" s="2741"/>
      <c r="P64" s="2741"/>
      <c r="Q64" s="2741"/>
      <c r="R64" s="2742"/>
      <c r="S64" s="2743"/>
    </row>
    <row r="65" spans="1:36" x14ac:dyDescent="0.2">
      <c r="B65" s="2744" t="str">
        <f>Proyecto!C54</f>
        <v>Cercas o Barreras Vivas (CV - BV)</v>
      </c>
      <c r="C65" s="2747" t="str">
        <f>'POA-2'!E37</f>
        <v>Hectáreas reforestadas o restauradas</v>
      </c>
      <c r="D65" s="2750" t="e">
        <f>'POA-2'!F37</f>
        <v>#REF!</v>
      </c>
      <c r="E65" s="2751">
        <f>'POA-2'!H37</f>
        <v>0</v>
      </c>
      <c r="F65" s="2741"/>
      <c r="G65" s="2741"/>
      <c r="H65" s="2757">
        <f>Seguimiento!$J$126</f>
        <v>0</v>
      </c>
      <c r="I65" s="2741"/>
      <c r="J65" s="2741"/>
      <c r="K65" s="2741">
        <f>+Seguimiento!$AC$126</f>
        <v>0</v>
      </c>
      <c r="L65" s="2741"/>
      <c r="M65" s="2741"/>
      <c r="N65" s="2741">
        <f>+Seguimiento!$AV$126</f>
        <v>0</v>
      </c>
      <c r="O65" s="2741"/>
      <c r="P65" s="2741"/>
      <c r="Q65" s="2741">
        <f>+Seguimiento!$BO$126</f>
        <v>0</v>
      </c>
      <c r="R65" s="2742">
        <f>SUM(F65:Q67)</f>
        <v>0</v>
      </c>
      <c r="S65" s="2743" t="e">
        <f>R65/D65</f>
        <v>#REF!</v>
      </c>
    </row>
    <row r="66" spans="1:36" x14ac:dyDescent="0.2">
      <c r="B66" s="2745"/>
      <c r="C66" s="2748"/>
      <c r="D66" s="2748"/>
      <c r="E66" s="2752"/>
      <c r="F66" s="2741"/>
      <c r="G66" s="2741"/>
      <c r="H66" s="2758"/>
      <c r="I66" s="2741"/>
      <c r="J66" s="2741"/>
      <c r="K66" s="2741"/>
      <c r="L66" s="2741"/>
      <c r="M66" s="2741"/>
      <c r="N66" s="2741"/>
      <c r="O66" s="2741"/>
      <c r="P66" s="2741"/>
      <c r="Q66" s="2741"/>
      <c r="R66" s="2742"/>
      <c r="S66" s="2743"/>
    </row>
    <row r="67" spans="1:36" x14ac:dyDescent="0.2">
      <c r="B67" s="2745"/>
      <c r="C67" s="2748"/>
      <c r="D67" s="2748"/>
      <c r="E67" s="2752"/>
      <c r="F67" s="2741"/>
      <c r="G67" s="2741"/>
      <c r="H67" s="2759"/>
      <c r="I67" s="2741"/>
      <c r="J67" s="2741"/>
      <c r="K67" s="2741"/>
      <c r="L67" s="2741"/>
      <c r="M67" s="2741"/>
      <c r="N67" s="2741"/>
      <c r="O67" s="2741"/>
      <c r="P67" s="2741"/>
      <c r="Q67" s="2741"/>
      <c r="R67" s="2742"/>
      <c r="S67" s="2743"/>
    </row>
    <row r="68" spans="1:36" x14ac:dyDescent="0.2">
      <c r="B68" s="2744">
        <f>Proyecto!C55</f>
        <v>0</v>
      </c>
      <c r="C68" s="2747" t="str">
        <f>'POA-2'!E41</f>
        <v>Hectáreas reforestadas o restauradas</v>
      </c>
      <c r="D68" s="2750" t="e">
        <f>'POA-2'!F41</f>
        <v>#REF!</v>
      </c>
      <c r="E68" s="2751">
        <f>'POA-2'!H41</f>
        <v>0</v>
      </c>
      <c r="F68" s="2741"/>
      <c r="G68" s="2741"/>
      <c r="H68" s="2757">
        <f>Seguimiento!$J$148</f>
        <v>0</v>
      </c>
      <c r="I68" s="2741"/>
      <c r="J68" s="2741"/>
      <c r="K68" s="2741">
        <f>+Seguimiento!$AC$148</f>
        <v>0</v>
      </c>
      <c r="L68" s="2741"/>
      <c r="M68" s="2741"/>
      <c r="N68" s="2741">
        <f>+Seguimiento!$AV$148</f>
        <v>0</v>
      </c>
      <c r="O68" s="2741"/>
      <c r="P68" s="2741"/>
      <c r="Q68" s="2741">
        <f>+Seguimiento!$BO$148</f>
        <v>0</v>
      </c>
      <c r="R68" s="2742">
        <f>SUM(F68:Q71)</f>
        <v>0</v>
      </c>
      <c r="S68" s="2743" t="e">
        <f>R68/D68</f>
        <v>#REF!</v>
      </c>
    </row>
    <row r="69" spans="1:36" x14ac:dyDescent="0.2">
      <c r="B69" s="2745"/>
      <c r="C69" s="2748"/>
      <c r="D69" s="2748"/>
      <c r="E69" s="2752"/>
      <c r="F69" s="2741"/>
      <c r="G69" s="2741"/>
      <c r="H69" s="2758"/>
      <c r="I69" s="2741"/>
      <c r="J69" s="2741"/>
      <c r="K69" s="2741"/>
      <c r="L69" s="2741"/>
      <c r="M69" s="2741"/>
      <c r="N69" s="2741"/>
      <c r="O69" s="2741"/>
      <c r="P69" s="2741"/>
      <c r="Q69" s="2741"/>
      <c r="R69" s="2742"/>
      <c r="S69" s="2743"/>
    </row>
    <row r="70" spans="1:36" x14ac:dyDescent="0.2">
      <c r="B70" s="2745"/>
      <c r="C70" s="2748"/>
      <c r="D70" s="2748"/>
      <c r="E70" s="2752"/>
      <c r="F70" s="2741"/>
      <c r="G70" s="2741"/>
      <c r="H70" s="2758"/>
      <c r="I70" s="2741"/>
      <c r="J70" s="2741"/>
      <c r="K70" s="2741"/>
      <c r="L70" s="2741"/>
      <c r="M70" s="2741"/>
      <c r="N70" s="2741"/>
      <c r="O70" s="2741"/>
      <c r="P70" s="2741"/>
      <c r="Q70" s="2741"/>
      <c r="R70" s="2742"/>
      <c r="S70" s="2743"/>
    </row>
    <row r="71" spans="1:36" x14ac:dyDescent="0.2">
      <c r="B71" s="2746"/>
      <c r="C71" s="2749"/>
      <c r="D71" s="2749"/>
      <c r="E71" s="2753"/>
      <c r="F71" s="2741"/>
      <c r="G71" s="2741"/>
      <c r="H71" s="2759"/>
      <c r="I71" s="2741"/>
      <c r="J71" s="2741"/>
      <c r="K71" s="2741"/>
      <c r="L71" s="2741"/>
      <c r="M71" s="2741"/>
      <c r="N71" s="2741"/>
      <c r="O71" s="2741"/>
      <c r="P71" s="2741"/>
      <c r="Q71" s="2741"/>
      <c r="R71" s="2742"/>
      <c r="S71" s="2743"/>
    </row>
    <row r="72" spans="1:36" x14ac:dyDescent="0.2">
      <c r="B72" s="2904" t="str">
        <f>Proyecto!C56</f>
        <v>Aislamiento con material vegetal</v>
      </c>
      <c r="C72" s="2774" t="str">
        <f>'POA-2'!E46</f>
        <v>Hectáreas conservadas y monitoreadas</v>
      </c>
      <c r="D72" s="2776" t="e">
        <f>'POA-2'!F46</f>
        <v>#REF!</v>
      </c>
      <c r="E72" s="2751">
        <f>'POA-2'!H46</f>
        <v>0</v>
      </c>
      <c r="F72" s="2741"/>
      <c r="G72" s="2741"/>
      <c r="H72" s="2757">
        <f>Seguimiento!$J$170</f>
        <v>0</v>
      </c>
      <c r="I72" s="2741"/>
      <c r="J72" s="2741"/>
      <c r="K72" s="2741">
        <f>+Seguimiento!$AC$170</f>
        <v>0</v>
      </c>
      <c r="L72" s="2741"/>
      <c r="M72" s="2741"/>
      <c r="N72" s="2741">
        <f>+Seguimiento!$AV$170</f>
        <v>0</v>
      </c>
      <c r="O72" s="2741"/>
      <c r="P72" s="2741"/>
      <c r="Q72" s="2741">
        <f>+Seguimiento!$BO$170</f>
        <v>0</v>
      </c>
      <c r="R72" s="2742">
        <f>SUM(F72:Q74)</f>
        <v>0</v>
      </c>
      <c r="S72" s="2743" t="e">
        <f>R72/D72</f>
        <v>#REF!</v>
      </c>
    </row>
    <row r="73" spans="1:36" x14ac:dyDescent="0.2">
      <c r="B73" s="2905"/>
      <c r="C73" s="2774"/>
      <c r="D73" s="2774"/>
      <c r="E73" s="2752"/>
      <c r="F73" s="2741"/>
      <c r="G73" s="2741"/>
      <c r="H73" s="2758"/>
      <c r="I73" s="2741"/>
      <c r="J73" s="2741"/>
      <c r="K73" s="2741"/>
      <c r="L73" s="2741"/>
      <c r="M73" s="2741"/>
      <c r="N73" s="2741"/>
      <c r="O73" s="2741"/>
      <c r="P73" s="2741"/>
      <c r="Q73" s="2741"/>
      <c r="R73" s="2742"/>
      <c r="S73" s="2743"/>
    </row>
    <row r="74" spans="1:36" ht="13.5" thickBot="1" x14ac:dyDescent="0.25">
      <c r="B74" s="2906"/>
      <c r="C74" s="2775"/>
      <c r="D74" s="2775"/>
      <c r="E74" s="2907"/>
      <c r="F74" s="2756"/>
      <c r="G74" s="2756"/>
      <c r="H74" s="2760"/>
      <c r="I74" s="2756"/>
      <c r="J74" s="2756"/>
      <c r="K74" s="2756"/>
      <c r="L74" s="2756"/>
      <c r="M74" s="2756"/>
      <c r="N74" s="2756"/>
      <c r="O74" s="2756"/>
      <c r="P74" s="2756"/>
      <c r="Q74" s="2756"/>
      <c r="R74" s="2770"/>
      <c r="S74" s="2903"/>
    </row>
    <row r="75" spans="1:36" s="903" customFormat="1" x14ac:dyDescent="0.2">
      <c r="B75" s="792"/>
      <c r="C75" s="791"/>
      <c r="D75" s="791"/>
      <c r="E75" s="791"/>
      <c r="F75" s="791"/>
      <c r="G75" s="791"/>
      <c r="H75" s="791"/>
      <c r="I75" s="791"/>
      <c r="J75" s="791"/>
      <c r="K75" s="791"/>
      <c r="L75" s="791"/>
      <c r="M75" s="791"/>
      <c r="N75" s="791"/>
      <c r="O75" s="791"/>
      <c r="P75" s="791"/>
      <c r="Q75" s="791"/>
      <c r="R75" s="791"/>
      <c r="S75" s="932"/>
    </row>
    <row r="76" spans="1:36" s="908" customFormat="1" ht="16.5" x14ac:dyDescent="0.3">
      <c r="A76" s="903"/>
      <c r="B76" s="933" t="s">
        <v>61</v>
      </c>
      <c r="C76" s="895"/>
      <c r="D76" s="895"/>
      <c r="E76" s="895"/>
      <c r="F76" s="895"/>
      <c r="G76" s="895"/>
      <c r="H76" s="895"/>
      <c r="I76" s="895"/>
      <c r="J76" s="895"/>
      <c r="K76" s="895"/>
      <c r="L76" s="895"/>
      <c r="M76" s="895"/>
      <c r="N76" s="895"/>
      <c r="O76" s="895"/>
      <c r="P76" s="895"/>
      <c r="Q76" s="895"/>
      <c r="R76" s="895"/>
      <c r="S76" s="912"/>
      <c r="T76" s="903"/>
      <c r="U76" s="903"/>
      <c r="V76" s="903"/>
      <c r="W76" s="903"/>
      <c r="X76" s="903"/>
      <c r="Y76" s="903"/>
      <c r="Z76" s="903"/>
      <c r="AA76" s="903"/>
      <c r="AB76" s="903"/>
      <c r="AC76" s="903"/>
      <c r="AD76" s="903"/>
      <c r="AE76" s="903"/>
      <c r="AF76" s="903"/>
      <c r="AG76" s="903"/>
      <c r="AH76" s="903"/>
      <c r="AI76" s="903"/>
      <c r="AJ76" s="903"/>
    </row>
    <row r="77" spans="1:36" s="903" customFormat="1" ht="13.5" thickBot="1" x14ac:dyDescent="0.25">
      <c r="B77" s="792"/>
      <c r="C77" s="791"/>
      <c r="D77" s="791"/>
      <c r="E77" s="791"/>
      <c r="F77" s="791"/>
      <c r="G77" s="791"/>
      <c r="H77" s="791"/>
      <c r="I77" s="791"/>
      <c r="J77" s="791"/>
      <c r="K77" s="791"/>
      <c r="L77" s="791"/>
      <c r="M77" s="791"/>
      <c r="N77" s="791"/>
      <c r="O77" s="791"/>
      <c r="P77" s="791"/>
      <c r="Q77" s="791"/>
      <c r="R77" s="791"/>
      <c r="S77" s="932"/>
    </row>
    <row r="78" spans="1:36" s="903" customFormat="1" x14ac:dyDescent="0.2">
      <c r="B78" s="2761"/>
      <c r="C78" s="2762"/>
      <c r="D78" s="2762"/>
      <c r="E78" s="2762"/>
      <c r="F78" s="2762"/>
      <c r="G78" s="2762"/>
      <c r="H78" s="2762"/>
      <c r="I78" s="2762"/>
      <c r="J78" s="2762"/>
      <c r="K78" s="2762"/>
      <c r="L78" s="2762"/>
      <c r="M78" s="2762"/>
      <c r="N78" s="2762"/>
      <c r="O78" s="2762"/>
      <c r="P78" s="2762"/>
      <c r="Q78" s="2762"/>
      <c r="R78" s="2762"/>
      <c r="S78" s="2763"/>
    </row>
    <row r="79" spans="1:36" s="903" customFormat="1" x14ac:dyDescent="0.2">
      <c r="B79" s="2764"/>
      <c r="C79" s="2765"/>
      <c r="D79" s="2765"/>
      <c r="E79" s="2765"/>
      <c r="F79" s="2765"/>
      <c r="G79" s="2765"/>
      <c r="H79" s="2765"/>
      <c r="I79" s="2765"/>
      <c r="J79" s="2765"/>
      <c r="K79" s="2765"/>
      <c r="L79" s="2765"/>
      <c r="M79" s="2765"/>
      <c r="N79" s="2765"/>
      <c r="O79" s="2765"/>
      <c r="P79" s="2765"/>
      <c r="Q79" s="2765"/>
      <c r="R79" s="2765"/>
      <c r="S79" s="2766"/>
    </row>
    <row r="80" spans="1:36" s="903" customFormat="1" x14ac:dyDescent="0.2">
      <c r="B80" s="2764"/>
      <c r="C80" s="2765"/>
      <c r="D80" s="2765"/>
      <c r="E80" s="2765"/>
      <c r="F80" s="2765"/>
      <c r="G80" s="2765"/>
      <c r="H80" s="2765"/>
      <c r="I80" s="2765"/>
      <c r="J80" s="2765"/>
      <c r="K80" s="2765"/>
      <c r="L80" s="2765"/>
      <c r="M80" s="2765"/>
      <c r="N80" s="2765"/>
      <c r="O80" s="2765"/>
      <c r="P80" s="2765"/>
      <c r="Q80" s="2765"/>
      <c r="R80" s="2765"/>
      <c r="S80" s="2766"/>
    </row>
    <row r="81" spans="2:19" s="903" customFormat="1" x14ac:dyDescent="0.2">
      <c r="B81" s="2764"/>
      <c r="C81" s="2765"/>
      <c r="D81" s="2765"/>
      <c r="E81" s="2765"/>
      <c r="F81" s="2765"/>
      <c r="G81" s="2765"/>
      <c r="H81" s="2765"/>
      <c r="I81" s="2765"/>
      <c r="J81" s="2765"/>
      <c r="K81" s="2765"/>
      <c r="L81" s="2765"/>
      <c r="M81" s="2765"/>
      <c r="N81" s="2765"/>
      <c r="O81" s="2765"/>
      <c r="P81" s="2765"/>
      <c r="Q81" s="2765"/>
      <c r="R81" s="2765"/>
      <c r="S81" s="2766"/>
    </row>
    <row r="82" spans="2:19" s="903" customFormat="1" x14ac:dyDescent="0.2">
      <c r="B82" s="2764"/>
      <c r="C82" s="2765"/>
      <c r="D82" s="2765"/>
      <c r="E82" s="2765"/>
      <c r="F82" s="2765"/>
      <c r="G82" s="2765"/>
      <c r="H82" s="2765"/>
      <c r="I82" s="2765"/>
      <c r="J82" s="2765"/>
      <c r="K82" s="2765"/>
      <c r="L82" s="2765"/>
      <c r="M82" s="2765"/>
      <c r="N82" s="2765"/>
      <c r="O82" s="2765"/>
      <c r="P82" s="2765"/>
      <c r="Q82" s="2765"/>
      <c r="R82" s="2765"/>
      <c r="S82" s="2766"/>
    </row>
    <row r="83" spans="2:19" s="903" customFormat="1" x14ac:dyDescent="0.2">
      <c r="B83" s="2764"/>
      <c r="C83" s="2765"/>
      <c r="D83" s="2765"/>
      <c r="E83" s="2765"/>
      <c r="F83" s="2765"/>
      <c r="G83" s="2765"/>
      <c r="H83" s="2765"/>
      <c r="I83" s="2765"/>
      <c r="J83" s="2765"/>
      <c r="K83" s="2765"/>
      <c r="L83" s="2765"/>
      <c r="M83" s="2765"/>
      <c r="N83" s="2765"/>
      <c r="O83" s="2765"/>
      <c r="P83" s="2765"/>
      <c r="Q83" s="2765"/>
      <c r="R83" s="2765"/>
      <c r="S83" s="2766"/>
    </row>
    <row r="84" spans="2:19" s="903" customFormat="1" ht="13.5" thickBot="1" x14ac:dyDescent="0.25">
      <c r="B84" s="2767"/>
      <c r="C84" s="2768"/>
      <c r="D84" s="2768"/>
      <c r="E84" s="2768"/>
      <c r="F84" s="2768"/>
      <c r="G84" s="2768"/>
      <c r="H84" s="2768"/>
      <c r="I84" s="2768"/>
      <c r="J84" s="2768"/>
      <c r="K84" s="2768"/>
      <c r="L84" s="2768"/>
      <c r="M84" s="2768"/>
      <c r="N84" s="2768"/>
      <c r="O84" s="2768"/>
      <c r="P84" s="2768"/>
      <c r="Q84" s="2768"/>
      <c r="R84" s="2768"/>
      <c r="S84" s="2769"/>
    </row>
    <row r="85" spans="2:19" s="903" customFormat="1" x14ac:dyDescent="0.2"/>
    <row r="86" spans="2:19" s="903" customFormat="1" x14ac:dyDescent="0.2"/>
    <row r="87" spans="2:19" s="903" customFormat="1" x14ac:dyDescent="0.2"/>
    <row r="88" spans="2:19" s="903" customFormat="1" x14ac:dyDescent="0.2"/>
    <row r="89" spans="2:19" s="903" customFormat="1" x14ac:dyDescent="0.2"/>
    <row r="90" spans="2:19" s="903" customFormat="1" x14ac:dyDescent="0.2"/>
    <row r="91" spans="2:19" s="903" customFormat="1" x14ac:dyDescent="0.2"/>
    <row r="92" spans="2:19" s="903" customFormat="1" x14ac:dyDescent="0.2"/>
    <row r="93" spans="2:19" s="903" customFormat="1" x14ac:dyDescent="0.2"/>
    <row r="94" spans="2:19" s="903" customFormat="1" x14ac:dyDescent="0.2"/>
    <row r="95" spans="2:19" s="903" customFormat="1" x14ac:dyDescent="0.2"/>
    <row r="96" spans="2:19"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sheetData>
  <mergeCells count="192">
    <mergeCell ref="B78:S84"/>
    <mergeCell ref="N72:N74"/>
    <mergeCell ref="O72:O74"/>
    <mergeCell ref="P72:P74"/>
    <mergeCell ref="Q72:Q74"/>
    <mergeCell ref="R72:R74"/>
    <mergeCell ref="S72:S74"/>
    <mergeCell ref="H72:H74"/>
    <mergeCell ref="I72:I74"/>
    <mergeCell ref="J72:J74"/>
    <mergeCell ref="K72:K74"/>
    <mergeCell ref="L72:L74"/>
    <mergeCell ref="M72:M74"/>
    <mergeCell ref="B72:B74"/>
    <mergeCell ref="C72:C74"/>
    <mergeCell ref="D72:D74"/>
    <mergeCell ref="E72:E74"/>
    <mergeCell ref="F72:F74"/>
    <mergeCell ref="G72:G74"/>
    <mergeCell ref="Q68:Q71"/>
    <mergeCell ref="R68:R71"/>
    <mergeCell ref="S68:S71"/>
    <mergeCell ref="H68:H71"/>
    <mergeCell ref="I68:I71"/>
    <mergeCell ref="J68:J71"/>
    <mergeCell ref="K68:K71"/>
    <mergeCell ref="L68:L71"/>
    <mergeCell ref="M68:M71"/>
    <mergeCell ref="B68:B71"/>
    <mergeCell ref="C68:C71"/>
    <mergeCell ref="D68:D71"/>
    <mergeCell ref="E68:E71"/>
    <mergeCell ref="F68:F71"/>
    <mergeCell ref="G68:G71"/>
    <mergeCell ref="N65:N67"/>
    <mergeCell ref="O65:O67"/>
    <mergeCell ref="P65:P67"/>
    <mergeCell ref="B65:B67"/>
    <mergeCell ref="C65:C67"/>
    <mergeCell ref="D65:D67"/>
    <mergeCell ref="E65:E67"/>
    <mergeCell ref="F65:F67"/>
    <mergeCell ref="G65:G67"/>
    <mergeCell ref="N68:N71"/>
    <mergeCell ref="O68:O71"/>
    <mergeCell ref="P68:P71"/>
    <mergeCell ref="Q65:Q67"/>
    <mergeCell ref="R65:R67"/>
    <mergeCell ref="S65:S67"/>
    <mergeCell ref="H65:H67"/>
    <mergeCell ref="I65:I67"/>
    <mergeCell ref="J65:J67"/>
    <mergeCell ref="K65:K67"/>
    <mergeCell ref="L65:L67"/>
    <mergeCell ref="M65:M67"/>
    <mergeCell ref="Q61:Q64"/>
    <mergeCell ref="R61:R64"/>
    <mergeCell ref="S61:S64"/>
    <mergeCell ref="H61:H64"/>
    <mergeCell ref="I61:I64"/>
    <mergeCell ref="J61:J64"/>
    <mergeCell ref="K61:K64"/>
    <mergeCell ref="L61:L64"/>
    <mergeCell ref="M61:M64"/>
    <mergeCell ref="B61:B64"/>
    <mergeCell ref="C61:C64"/>
    <mergeCell ref="D61:D64"/>
    <mergeCell ref="E61:E64"/>
    <mergeCell ref="F61:F64"/>
    <mergeCell ref="G61:G64"/>
    <mergeCell ref="N57:N60"/>
    <mergeCell ref="O57:O60"/>
    <mergeCell ref="P57:P60"/>
    <mergeCell ref="B57:B60"/>
    <mergeCell ref="C57:C60"/>
    <mergeCell ref="D57:D60"/>
    <mergeCell ref="E57:E60"/>
    <mergeCell ref="F57:F60"/>
    <mergeCell ref="G57:G60"/>
    <mergeCell ref="N61:N64"/>
    <mergeCell ref="O61:O64"/>
    <mergeCell ref="P61:P64"/>
    <mergeCell ref="Q57:Q60"/>
    <mergeCell ref="R57:R60"/>
    <mergeCell ref="S57:S60"/>
    <mergeCell ref="H57:H60"/>
    <mergeCell ref="I57:I60"/>
    <mergeCell ref="J57:J60"/>
    <mergeCell ref="K57:K60"/>
    <mergeCell ref="L57:L60"/>
    <mergeCell ref="M57:M60"/>
    <mergeCell ref="Q53:Q56"/>
    <mergeCell ref="R53:R56"/>
    <mergeCell ref="S53:S56"/>
    <mergeCell ref="H53:H56"/>
    <mergeCell ref="I53:I56"/>
    <mergeCell ref="J53:J56"/>
    <mergeCell ref="K53:K56"/>
    <mergeCell ref="L53:L56"/>
    <mergeCell ref="M53:M56"/>
    <mergeCell ref="B53:B56"/>
    <mergeCell ref="C53:C56"/>
    <mergeCell ref="D53:D56"/>
    <mergeCell ref="E53:E56"/>
    <mergeCell ref="F53:F56"/>
    <mergeCell ref="G53:G56"/>
    <mergeCell ref="N49:N52"/>
    <mergeCell ref="O49:O52"/>
    <mergeCell ref="P49:P52"/>
    <mergeCell ref="B49:B52"/>
    <mergeCell ref="C49:C52"/>
    <mergeCell ref="D49:D52"/>
    <mergeCell ref="E49:E52"/>
    <mergeCell ref="F49:F52"/>
    <mergeCell ref="G49:G52"/>
    <mergeCell ref="N53:N56"/>
    <mergeCell ref="O53:O56"/>
    <mergeCell ref="P53:P56"/>
    <mergeCell ref="Q49:Q52"/>
    <mergeCell ref="R49:R52"/>
    <mergeCell ref="S49:S52"/>
    <mergeCell ref="H49:H52"/>
    <mergeCell ref="I49:I52"/>
    <mergeCell ref="J49:J52"/>
    <mergeCell ref="K49:K52"/>
    <mergeCell ref="L49:L52"/>
    <mergeCell ref="M49:M52"/>
    <mergeCell ref="B43:S43"/>
    <mergeCell ref="B45:S45"/>
    <mergeCell ref="B46:B48"/>
    <mergeCell ref="C46:C48"/>
    <mergeCell ref="D46:D48"/>
    <mergeCell ref="E46:E48"/>
    <mergeCell ref="F46:S46"/>
    <mergeCell ref="R47:R48"/>
    <mergeCell ref="S47:S48"/>
    <mergeCell ref="B31:S31"/>
    <mergeCell ref="B33:S33"/>
    <mergeCell ref="B35:S35"/>
    <mergeCell ref="B37:S37"/>
    <mergeCell ref="B39:S39"/>
    <mergeCell ref="B41:S41"/>
    <mergeCell ref="D24:E24"/>
    <mergeCell ref="F24:H24"/>
    <mergeCell ref="I24:K24"/>
    <mergeCell ref="L24:N24"/>
    <mergeCell ref="B26:B27"/>
    <mergeCell ref="C26:S27"/>
    <mergeCell ref="D22:E22"/>
    <mergeCell ref="F22:H22"/>
    <mergeCell ref="I22:K22"/>
    <mergeCell ref="L22:N22"/>
    <mergeCell ref="D23:E23"/>
    <mergeCell ref="F23:H23"/>
    <mergeCell ref="I23:K23"/>
    <mergeCell ref="L23:N23"/>
    <mergeCell ref="D20:E20"/>
    <mergeCell ref="F20:H20"/>
    <mergeCell ref="I20:K20"/>
    <mergeCell ref="L20:N20"/>
    <mergeCell ref="D21:E21"/>
    <mergeCell ref="F21:H21"/>
    <mergeCell ref="I21:K21"/>
    <mergeCell ref="L21:N21"/>
    <mergeCell ref="D18:E18"/>
    <mergeCell ref="F18:H18"/>
    <mergeCell ref="I18:K18"/>
    <mergeCell ref="L18:N18"/>
    <mergeCell ref="D19:E19"/>
    <mergeCell ref="F19:H19"/>
    <mergeCell ref="I19:K19"/>
    <mergeCell ref="L19:N19"/>
    <mergeCell ref="G15:H15"/>
    <mergeCell ref="I15:J15"/>
    <mergeCell ref="D17:E17"/>
    <mergeCell ref="F17:H17"/>
    <mergeCell ref="I17:K17"/>
    <mergeCell ref="L17:N17"/>
    <mergeCell ref="B4:B5"/>
    <mergeCell ref="R4:S5"/>
    <mergeCell ref="C7:S7"/>
    <mergeCell ref="C9:S9"/>
    <mergeCell ref="C11:E11"/>
    <mergeCell ref="G11:H11"/>
    <mergeCell ref="I11:K11"/>
    <mergeCell ref="P11:S11"/>
    <mergeCell ref="C13:D13"/>
    <mergeCell ref="F13:H13"/>
    <mergeCell ref="I13:K13"/>
    <mergeCell ref="M13:O13"/>
    <mergeCell ref="C2:Q5"/>
    <mergeCell ref="R2:S3"/>
  </mergeCells>
  <conditionalFormatting sqref="F48:Q48">
    <cfRule type="cellIs" dxfId="5" priority="2" stopIfTrue="1" operator="equal">
      <formula>0</formula>
    </cfRule>
  </conditionalFormatting>
  <conditionalFormatting sqref="E19:E22 G19:H22 J19:K22 L18:N24 I18:I24 F18:F24 C18:D24">
    <cfRule type="cellIs" dxfId="4" priority="1" operator="equal">
      <formula>0</formula>
    </cfRule>
  </conditionalFormatting>
  <printOptions horizontalCentered="1" verticalCentered="1"/>
  <pageMargins left="0.39370078740157483" right="0.39370078740157483" top="0.39370078740157483" bottom="0.39370078740157483" header="0.31496062992125984" footer="0.31496062992125984"/>
  <pageSetup scale="47" orientation="landscape"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3">
    <tabColor rgb="FFFFC000"/>
    <pageSetUpPr fitToPage="1"/>
  </sheetPr>
  <dimension ref="A1:AJ176"/>
  <sheetViews>
    <sheetView showGridLines="0" topLeftCell="A28" zoomScale="85" zoomScaleNormal="85" workbookViewId="0">
      <selection activeCell="B37" sqref="A37:XFD40"/>
    </sheetView>
  </sheetViews>
  <sheetFormatPr baseColWidth="10" defaultColWidth="11.42578125" defaultRowHeight="12.75" x14ac:dyDescent="0.2"/>
  <cols>
    <col min="1" max="1" width="2.5703125" style="903" customWidth="1"/>
    <col min="2" max="2" width="29.7109375" style="782" customWidth="1"/>
    <col min="3" max="3" width="29" style="782" customWidth="1"/>
    <col min="4" max="4" width="38.7109375" style="782" customWidth="1"/>
    <col min="5" max="5" width="11.42578125" style="782"/>
    <col min="6" max="17" width="12.7109375" style="782" customWidth="1"/>
    <col min="18" max="19" width="11.42578125" style="782"/>
    <col min="20" max="34" width="11.42578125" style="903"/>
    <col min="35" max="16384" width="11.42578125" style="782"/>
  </cols>
  <sheetData>
    <row r="1" spans="1:36" s="903" customFormat="1" ht="13.5" thickBot="1" x14ac:dyDescent="0.25"/>
    <row r="2" spans="1:36" ht="32.25" customHeight="1" x14ac:dyDescent="0.2">
      <c r="B2" s="904"/>
      <c r="C2" s="2699" t="s">
        <v>1269</v>
      </c>
      <c r="D2" s="2700"/>
      <c r="E2" s="2700"/>
      <c r="F2" s="2700"/>
      <c r="G2" s="2700"/>
      <c r="H2" s="2700"/>
      <c r="I2" s="2700"/>
      <c r="J2" s="2700"/>
      <c r="K2" s="2700"/>
      <c r="L2" s="2700"/>
      <c r="M2" s="2700"/>
      <c r="N2" s="2700"/>
      <c r="O2" s="2700"/>
      <c r="P2" s="2700"/>
      <c r="Q2" s="2701"/>
      <c r="R2" s="2708">
        <f>'POA-5'!N2</f>
        <v>0</v>
      </c>
      <c r="S2" s="2709"/>
      <c r="AI2" s="903"/>
      <c r="AJ2" s="903"/>
    </row>
    <row r="3" spans="1:36" ht="32.25" customHeight="1" x14ac:dyDescent="0.2">
      <c r="B3" s="798"/>
      <c r="C3" s="2702"/>
      <c r="D3" s="2703"/>
      <c r="E3" s="2703"/>
      <c r="F3" s="2703"/>
      <c r="G3" s="2703"/>
      <c r="H3" s="2703"/>
      <c r="I3" s="2703"/>
      <c r="J3" s="2703"/>
      <c r="K3" s="2703"/>
      <c r="L3" s="2703"/>
      <c r="M3" s="2703"/>
      <c r="N3" s="2703"/>
      <c r="O3" s="2703"/>
      <c r="P3" s="2703"/>
      <c r="Q3" s="2704"/>
      <c r="R3" s="2710"/>
      <c r="S3" s="2711"/>
      <c r="AI3" s="903"/>
      <c r="AJ3" s="903"/>
    </row>
    <row r="4" spans="1:36" ht="17.25" customHeight="1" x14ac:dyDescent="0.2">
      <c r="B4" s="2680"/>
      <c r="C4" s="2702"/>
      <c r="D4" s="2703"/>
      <c r="E4" s="2703"/>
      <c r="F4" s="2703"/>
      <c r="G4" s="2703"/>
      <c r="H4" s="2703"/>
      <c r="I4" s="2703"/>
      <c r="J4" s="2703"/>
      <c r="K4" s="2703"/>
      <c r="L4" s="2703"/>
      <c r="M4" s="2703"/>
      <c r="N4" s="2703"/>
      <c r="O4" s="2703"/>
      <c r="P4" s="2703"/>
      <c r="Q4" s="2704"/>
      <c r="R4" s="2682" t="str">
        <f>'POA-5'!N6</f>
        <v>Código: F-E-GIP-53</v>
      </c>
      <c r="S4" s="2683"/>
      <c r="AI4" s="903"/>
      <c r="AJ4" s="903"/>
    </row>
    <row r="5" spans="1:36" ht="17.25" customHeight="1" x14ac:dyDescent="0.2">
      <c r="B5" s="2680"/>
      <c r="C5" s="2702"/>
      <c r="D5" s="2703"/>
      <c r="E5" s="2703"/>
      <c r="F5" s="2703"/>
      <c r="G5" s="2703"/>
      <c r="H5" s="2703"/>
      <c r="I5" s="2703"/>
      <c r="J5" s="2703"/>
      <c r="K5" s="2703"/>
      <c r="L5" s="2703"/>
      <c r="M5" s="2703"/>
      <c r="N5" s="2703"/>
      <c r="O5" s="2703"/>
      <c r="P5" s="2703"/>
      <c r="Q5" s="2704"/>
      <c r="R5" s="2682"/>
      <c r="S5" s="2683"/>
      <c r="AI5" s="903"/>
      <c r="AJ5" s="903"/>
    </row>
    <row r="6" spans="1:36" ht="12.75" customHeight="1" x14ac:dyDescent="0.2">
      <c r="B6" s="934"/>
      <c r="C6" s="935"/>
      <c r="D6" s="935"/>
      <c r="E6" s="935"/>
      <c r="F6" s="935"/>
      <c r="G6" s="935"/>
      <c r="H6" s="935"/>
      <c r="I6" s="935"/>
      <c r="J6" s="935"/>
      <c r="K6" s="935"/>
      <c r="L6" s="935"/>
      <c r="M6" s="935"/>
      <c r="N6" s="935"/>
      <c r="O6" s="935"/>
      <c r="P6" s="935"/>
      <c r="Q6" s="935"/>
      <c r="R6" s="936"/>
      <c r="S6" s="937"/>
    </row>
    <row r="7" spans="1:36" ht="17.25" customHeight="1" x14ac:dyDescent="0.2">
      <c r="B7" s="938" t="s">
        <v>250</v>
      </c>
      <c r="C7" s="2781">
        <f>+Proyecto!C6</f>
        <v>0</v>
      </c>
      <c r="D7" s="2781"/>
      <c r="E7" s="2781"/>
      <c r="F7" s="2781"/>
      <c r="G7" s="2781"/>
      <c r="H7" s="2781"/>
      <c r="I7" s="2781"/>
      <c r="J7" s="2781"/>
      <c r="K7" s="2781"/>
      <c r="L7" s="2781"/>
      <c r="M7" s="2781"/>
      <c r="N7" s="2781"/>
      <c r="O7" s="2781"/>
      <c r="P7" s="2781"/>
      <c r="Q7" s="2781"/>
      <c r="R7" s="2781"/>
      <c r="S7" s="2782"/>
    </row>
    <row r="8" spans="1:36" x14ac:dyDescent="0.2">
      <c r="B8" s="938"/>
      <c r="S8" s="786"/>
    </row>
    <row r="9" spans="1:36" ht="24.75" customHeight="1" x14ac:dyDescent="0.2">
      <c r="B9" s="938" t="s">
        <v>1133</v>
      </c>
      <c r="C9" s="2571">
        <f>+Proyecto!B16</f>
        <v>0</v>
      </c>
      <c r="D9" s="2571"/>
      <c r="E9" s="2571"/>
      <c r="F9" s="2571"/>
      <c r="G9" s="2571"/>
      <c r="H9" s="2571"/>
      <c r="I9" s="2571"/>
      <c r="J9" s="2571"/>
      <c r="K9" s="2571"/>
      <c r="L9" s="2571"/>
      <c r="M9" s="2571"/>
      <c r="N9" s="2571"/>
      <c r="O9" s="2571"/>
      <c r="P9" s="2571"/>
      <c r="Q9" s="2571"/>
      <c r="R9" s="2571"/>
      <c r="S9" s="2572"/>
    </row>
    <row r="10" spans="1:36" x14ac:dyDescent="0.2">
      <c r="B10" s="938"/>
      <c r="C10" s="2783"/>
      <c r="D10" s="2783"/>
      <c r="E10" s="2783"/>
      <c r="F10" s="2783"/>
      <c r="G10" s="2783"/>
      <c r="H10" s="2783"/>
      <c r="I10" s="2783"/>
      <c r="J10" s="2783"/>
      <c r="K10" s="2783"/>
      <c r="L10" s="2783"/>
      <c r="M10" s="2783"/>
      <c r="N10" s="2783"/>
      <c r="O10" s="2783"/>
      <c r="P10" s="2783"/>
      <c r="Q10" s="2783"/>
      <c r="R10" s="2783"/>
      <c r="S10" s="2784"/>
    </row>
    <row r="11" spans="1:36" s="833" customFormat="1" ht="17.25" customHeight="1" x14ac:dyDescent="0.2">
      <c r="A11" s="917"/>
      <c r="B11" s="939" t="s">
        <v>364</v>
      </c>
      <c r="C11" s="940">
        <f>'EJEC-1IV'!I11</f>
        <v>0</v>
      </c>
      <c r="D11" s="941"/>
      <c r="E11" s="2785" t="s">
        <v>1155</v>
      </c>
      <c r="F11" s="2786"/>
      <c r="G11" s="2779">
        <f>'EJEC-1IV'!P11</f>
        <v>0</v>
      </c>
      <c r="H11" s="2780"/>
      <c r="J11" s="942"/>
      <c r="K11" s="942"/>
      <c r="M11" s="941"/>
      <c r="N11" s="943"/>
      <c r="O11" s="942"/>
      <c r="S11" s="944"/>
      <c r="T11" s="917"/>
      <c r="U11" s="917"/>
      <c r="V11" s="917"/>
      <c r="W11" s="917"/>
      <c r="X11" s="917"/>
      <c r="Y11" s="917"/>
      <c r="Z11" s="917"/>
      <c r="AA11" s="917"/>
      <c r="AB11" s="917"/>
      <c r="AC11" s="917"/>
      <c r="AD11" s="917"/>
      <c r="AE11" s="917"/>
      <c r="AF11" s="917"/>
      <c r="AG11" s="917"/>
      <c r="AH11" s="917"/>
    </row>
    <row r="12" spans="1:36" x14ac:dyDescent="0.2">
      <c r="B12" s="798"/>
      <c r="J12" s="791"/>
      <c r="K12" s="791"/>
      <c r="S12" s="786"/>
    </row>
    <row r="13" spans="1:36" ht="12.75" customHeight="1" x14ac:dyDescent="0.2">
      <c r="B13" s="911" t="s">
        <v>1266</v>
      </c>
      <c r="C13" s="945">
        <f>'EJEC-1I'!C15</f>
        <v>0</v>
      </c>
      <c r="D13" s="946"/>
      <c r="E13" s="2697" t="s">
        <v>1267</v>
      </c>
      <c r="F13" s="2697"/>
      <c r="G13" s="2787">
        <f>'EJEC-1I'!I15</f>
        <v>0</v>
      </c>
      <c r="H13" s="2787"/>
      <c r="J13" s="791"/>
      <c r="K13" s="946"/>
      <c r="S13" s="786"/>
    </row>
    <row r="14" spans="1:36" x14ac:dyDescent="0.2">
      <c r="B14" s="798"/>
      <c r="S14" s="786"/>
    </row>
    <row r="15" spans="1:36" ht="21.75" customHeight="1" thickBot="1" x14ac:dyDescent="0.4">
      <c r="B15" s="2788" t="s">
        <v>358</v>
      </c>
      <c r="C15" s="2789"/>
      <c r="D15" s="2789"/>
      <c r="E15" s="2789"/>
      <c r="F15" s="2789"/>
      <c r="G15" s="2789"/>
      <c r="H15" s="2789"/>
      <c r="I15" s="2789"/>
      <c r="J15" s="2789"/>
      <c r="K15" s="2789"/>
      <c r="L15" s="2789"/>
      <c r="M15" s="2789"/>
      <c r="N15" s="2789"/>
      <c r="O15" s="2789"/>
      <c r="P15" s="2789"/>
      <c r="Q15" s="2789"/>
      <c r="R15" s="2789"/>
      <c r="S15" s="2790"/>
    </row>
    <row r="16" spans="1:36" s="833" customFormat="1" ht="19.5" customHeight="1" x14ac:dyDescent="0.2">
      <c r="A16" s="917"/>
      <c r="B16" s="2798" t="s">
        <v>252</v>
      </c>
      <c r="C16" s="2731" t="s">
        <v>351</v>
      </c>
      <c r="D16" s="2801" t="s">
        <v>352</v>
      </c>
      <c r="E16" s="2731" t="s">
        <v>348</v>
      </c>
      <c r="F16" s="2737" t="s">
        <v>356</v>
      </c>
      <c r="G16" s="2737"/>
      <c r="H16" s="2737"/>
      <c r="I16" s="2737"/>
      <c r="J16" s="2737"/>
      <c r="K16" s="2737"/>
      <c r="L16" s="2737"/>
      <c r="M16" s="2737"/>
      <c r="N16" s="2737"/>
      <c r="O16" s="2737"/>
      <c r="P16" s="2737"/>
      <c r="Q16" s="2737"/>
      <c r="R16" s="2737"/>
      <c r="S16" s="2738"/>
      <c r="T16" s="917"/>
      <c r="U16" s="917"/>
      <c r="V16" s="917"/>
      <c r="W16" s="917"/>
      <c r="X16" s="917"/>
      <c r="Y16" s="917"/>
      <c r="Z16" s="917"/>
      <c r="AA16" s="917"/>
      <c r="AB16" s="917"/>
      <c r="AC16" s="917"/>
      <c r="AD16" s="917"/>
      <c r="AE16" s="917"/>
      <c r="AF16" s="917"/>
      <c r="AG16" s="917"/>
      <c r="AH16" s="917"/>
    </row>
    <row r="17" spans="2:19" ht="26.25" customHeight="1" thickBot="1" x14ac:dyDescent="0.25">
      <c r="B17" s="2799"/>
      <c r="C17" s="2800"/>
      <c r="D17" s="2802"/>
      <c r="E17" s="2800"/>
      <c r="F17" s="947" t="e">
        <f>'EJEC-1I'!F48</f>
        <v>#VALUE!</v>
      </c>
      <c r="G17" s="947" t="e">
        <f>'EJEC-1I'!G48</f>
        <v>#VALUE!</v>
      </c>
      <c r="H17" s="947" t="e">
        <f>'EJEC-1I'!H48</f>
        <v>#VALUE!</v>
      </c>
      <c r="I17" s="947" t="e">
        <f>'EJEC-1I'!I48</f>
        <v>#VALUE!</v>
      </c>
      <c r="J17" s="947" t="e">
        <f>'EJEC-1I'!J48</f>
        <v>#VALUE!</v>
      </c>
      <c r="K17" s="947" t="e">
        <f>'EJEC-1I'!K48</f>
        <v>#VALUE!</v>
      </c>
      <c r="L17" s="947" t="e">
        <f>'EJEC-1I'!L48</f>
        <v>#VALUE!</v>
      </c>
      <c r="M17" s="947" t="e">
        <f>'EJEC-1I'!M48</f>
        <v>#VALUE!</v>
      </c>
      <c r="N17" s="947" t="e">
        <f>'EJEC-1I'!N48</f>
        <v>#VALUE!</v>
      </c>
      <c r="O17" s="947" t="e">
        <f>'EJEC-1I'!O48</f>
        <v>#VALUE!</v>
      </c>
      <c r="P17" s="947" t="e">
        <f>'EJEC-1I'!P48</f>
        <v>#VALUE!</v>
      </c>
      <c r="Q17" s="947" t="e">
        <f>'EJEC-1I'!Q48</f>
        <v>#VALUE!</v>
      </c>
      <c r="R17" s="948" t="s">
        <v>64</v>
      </c>
      <c r="S17" s="949" t="s">
        <v>357</v>
      </c>
    </row>
    <row r="18" spans="2:19" ht="25.5" x14ac:dyDescent="0.2">
      <c r="B18" s="2794" t="str">
        <f>Proyecto!C50</f>
        <v>Plantación de Material Vegetal en sistema tradicional</v>
      </c>
      <c r="C18" s="950">
        <f>'POA-1'!I31</f>
        <v>0</v>
      </c>
      <c r="D18" s="951" t="str">
        <f>'POA-2'!L17</f>
        <v>Cumplimiento del Plan de Adquisiciones (contratación del presupuesto en $).</v>
      </c>
      <c r="E18" s="952" t="e">
        <f>'POA-2'!M17</f>
        <v>#DIV/0!</v>
      </c>
      <c r="F18" s="953"/>
      <c r="G18" s="953"/>
      <c r="H18" s="953" t="e">
        <f>+$E$18*Seguimiento!$L$34</f>
        <v>#DIV/0!</v>
      </c>
      <c r="I18" s="953"/>
      <c r="J18" s="953"/>
      <c r="K18" s="953" t="e">
        <f>+$E$18*Seguimiento!$AE$34-H18</f>
        <v>#DIV/0!</v>
      </c>
      <c r="L18" s="953"/>
      <c r="M18" s="953"/>
      <c r="N18" s="953" t="e">
        <f>+$E$18*Seguimiento!$AX$34-H18-K18</f>
        <v>#DIV/0!</v>
      </c>
      <c r="O18" s="953"/>
      <c r="P18" s="953"/>
      <c r="Q18" s="953" t="e">
        <f>+$E$18*Seguimiento!$BQ$34-K18-N18-H18</f>
        <v>#DIV/0!</v>
      </c>
      <c r="R18" s="954" t="e">
        <f>SUM(F18:Q18)</f>
        <v>#DIV/0!</v>
      </c>
      <c r="S18" s="955" t="e">
        <f>+R18/E18</f>
        <v>#DIV/0!</v>
      </c>
    </row>
    <row r="19" spans="2:19" ht="38.25" x14ac:dyDescent="0.2">
      <c r="B19" s="2745"/>
      <c r="C19" s="956">
        <f>'POA-1'!I32</f>
        <v>0</v>
      </c>
      <c r="D19" s="957" t="str">
        <f>'POA-2'!L18</f>
        <v>Hectáreas establecidas de sistemas forestales para la recuperación, conservación y protección de Recursos Naturales Renovables .</v>
      </c>
      <c r="E19" s="958">
        <f>'POA-2'!M18</f>
        <v>0</v>
      </c>
      <c r="F19" s="959"/>
      <c r="G19" s="959"/>
      <c r="H19" s="959">
        <f>+'EJEC-1I'!$H$49</f>
        <v>0</v>
      </c>
      <c r="I19" s="959"/>
      <c r="J19" s="959"/>
      <c r="K19" s="959">
        <f>+'EJEC-1II'!$K$49</f>
        <v>0</v>
      </c>
      <c r="L19" s="959"/>
      <c r="M19" s="959"/>
      <c r="N19" s="959">
        <f>+'EJEC-1III'!$N$49</f>
        <v>0</v>
      </c>
      <c r="O19" s="959"/>
      <c r="P19" s="959"/>
      <c r="Q19" s="959">
        <f>+'EJEC-1IV'!$Q$49</f>
        <v>0</v>
      </c>
      <c r="R19" s="960">
        <f t="shared" ref="R19:R40" si="0">SUM(F19:Q19)</f>
        <v>0</v>
      </c>
      <c r="S19" s="955" t="e">
        <f t="shared" ref="S19:S40" si="1">+R19/E19</f>
        <v>#DIV/0!</v>
      </c>
    </row>
    <row r="20" spans="2:19" ht="38.25" x14ac:dyDescent="0.2">
      <c r="B20" s="2745"/>
      <c r="C20" s="956">
        <f>'POA-1'!I33</f>
        <v>0</v>
      </c>
      <c r="D20" s="957" t="str">
        <f>'POA-2'!L19</f>
        <v>Hectáreas aisladas de sistemas forestales para la recuperación, conservación y protección de Recursos Naturales Renovables.</v>
      </c>
      <c r="E20" s="958">
        <f>'POA-2'!M19</f>
        <v>0</v>
      </c>
      <c r="F20" s="959"/>
      <c r="G20" s="959"/>
      <c r="H20" s="959">
        <f>+'EJEC-2III'!H20</f>
        <v>0</v>
      </c>
      <c r="I20" s="959"/>
      <c r="J20" s="959"/>
      <c r="K20" s="959">
        <f>+'EJEC-2III'!K20</f>
        <v>0</v>
      </c>
      <c r="L20" s="959"/>
      <c r="M20" s="959"/>
      <c r="N20" s="959">
        <f>+'EJEC-2III'!N20</f>
        <v>0</v>
      </c>
      <c r="O20" s="959"/>
      <c r="P20" s="959"/>
      <c r="Q20" s="959">
        <f>+Seguimiento!BO182</f>
        <v>0</v>
      </c>
      <c r="R20" s="960">
        <f t="shared" si="0"/>
        <v>0</v>
      </c>
      <c r="S20" s="955" t="e">
        <f t="shared" si="1"/>
        <v>#DIV/0!</v>
      </c>
    </row>
    <row r="21" spans="2:19" ht="39" thickBot="1" x14ac:dyDescent="0.25">
      <c r="B21" s="2745"/>
      <c r="C21" s="961">
        <f>'POA-1'!I34</f>
        <v>0</v>
      </c>
      <c r="D21" s="962" t="str">
        <f>'POA-2'!L20</f>
        <v>Talleres de divulgación y capacitación de proyectos de recuperación, conservación y protección de Recursos Naturales Renovables.</v>
      </c>
      <c r="E21" s="963">
        <f>'POA-2'!M20</f>
        <v>0</v>
      </c>
      <c r="F21" s="964"/>
      <c r="G21" s="964"/>
      <c r="H21" s="965" t="e">
        <f>+$E$21*Seguimiento!$K$231</f>
        <v>#DIV/0!</v>
      </c>
      <c r="I21" s="964"/>
      <c r="J21" s="964"/>
      <c r="K21" s="965">
        <f>+$E$21*Seguimiento!$AD$231</f>
        <v>0</v>
      </c>
      <c r="L21" s="964"/>
      <c r="M21" s="964"/>
      <c r="N21" s="965">
        <f>+$E$21*Seguimiento!$AW$231</f>
        <v>0</v>
      </c>
      <c r="O21" s="964"/>
      <c r="P21" s="964"/>
      <c r="Q21" s="965">
        <f>+$E$21*Seguimiento!$BP$231</f>
        <v>0</v>
      </c>
      <c r="R21" s="966" t="e">
        <f t="shared" si="0"/>
        <v>#DIV/0!</v>
      </c>
      <c r="S21" s="967" t="e">
        <f t="shared" si="1"/>
        <v>#DIV/0!</v>
      </c>
    </row>
    <row r="22" spans="2:19" ht="25.5" x14ac:dyDescent="0.2">
      <c r="B22" s="2795" t="str">
        <f>Proyecto!C51</f>
        <v>Plantación de Material Vegetal al azar o por núcleos</v>
      </c>
      <c r="C22" s="968">
        <f>'POA-1'!I35</f>
        <v>0</v>
      </c>
      <c r="D22" s="969" t="str">
        <f>'POA-2'!L22</f>
        <v>Cumplimiento del Plan de Adquisiciones (contratación del presupuesto en $).</v>
      </c>
      <c r="E22" s="970" t="e">
        <f>'POA-2'!M22</f>
        <v>#DIV/0!</v>
      </c>
      <c r="F22" s="971"/>
      <c r="G22" s="971"/>
      <c r="H22" s="953" t="e">
        <f>+$E$22*Seguimiento!$L$34</f>
        <v>#DIV/0!</v>
      </c>
      <c r="I22" s="971"/>
      <c r="J22" s="971"/>
      <c r="K22" s="953" t="e">
        <f>+$E$22*Seguimiento!$AE$34-H22</f>
        <v>#DIV/0!</v>
      </c>
      <c r="L22" s="971"/>
      <c r="M22" s="971"/>
      <c r="N22" s="953" t="e">
        <f>+$E$22*Seguimiento!$AX$34-H22-K22</f>
        <v>#DIV/0!</v>
      </c>
      <c r="O22" s="971"/>
      <c r="P22" s="971"/>
      <c r="Q22" s="953" t="e">
        <f>+$E$22*Seguimiento!$BQ$34-K22-N22-H22</f>
        <v>#DIV/0!</v>
      </c>
      <c r="R22" s="972" t="e">
        <f t="shared" si="0"/>
        <v>#DIV/0!</v>
      </c>
      <c r="S22" s="955" t="e">
        <f t="shared" si="1"/>
        <v>#DIV/0!</v>
      </c>
    </row>
    <row r="23" spans="2:19" ht="38.25" x14ac:dyDescent="0.2">
      <c r="B23" s="2796"/>
      <c r="C23" s="956">
        <f>'POA-1'!I36</f>
        <v>0</v>
      </c>
      <c r="D23" s="957" t="str">
        <f>'POA-2'!L23</f>
        <v>Hectáreas establecidas de sistemas forestales para la recuperación, conservación y protección de Recursos Naturales Renovables .</v>
      </c>
      <c r="E23" s="958">
        <f>'POA-2'!M23</f>
        <v>0</v>
      </c>
      <c r="F23" s="959"/>
      <c r="G23" s="959"/>
      <c r="H23" s="959">
        <f>+'EJEC-1I'!$H$53</f>
        <v>0</v>
      </c>
      <c r="I23" s="959"/>
      <c r="J23" s="959"/>
      <c r="K23" s="959">
        <f>+'EJEC-1II'!$K$53</f>
        <v>0</v>
      </c>
      <c r="L23" s="959"/>
      <c r="M23" s="959"/>
      <c r="N23" s="959">
        <f>+'EJEC-1III'!$N$53</f>
        <v>0</v>
      </c>
      <c r="O23" s="959"/>
      <c r="P23" s="959"/>
      <c r="Q23" s="959">
        <f>+'EJEC-1IV'!$Q$53</f>
        <v>0</v>
      </c>
      <c r="R23" s="960">
        <f t="shared" si="0"/>
        <v>0</v>
      </c>
      <c r="S23" s="955" t="e">
        <f t="shared" si="1"/>
        <v>#DIV/0!</v>
      </c>
    </row>
    <row r="24" spans="2:19" ht="38.25" x14ac:dyDescent="0.2">
      <c r="B24" s="2796"/>
      <c r="C24" s="956">
        <f>'POA-1'!I37</f>
        <v>0</v>
      </c>
      <c r="D24" s="957" t="str">
        <f>'POA-2'!L24</f>
        <v>Hectáreas aisladas de sistemas forestales para la recuperación, conservación y protección de Recursos Naturales Renovables.</v>
      </c>
      <c r="E24" s="958">
        <f>'POA-2'!M24</f>
        <v>0</v>
      </c>
      <c r="F24" s="959"/>
      <c r="G24" s="959"/>
      <c r="H24" s="959">
        <f>+'EJEC-2III'!H24</f>
        <v>0</v>
      </c>
      <c r="I24" s="959"/>
      <c r="J24" s="959"/>
      <c r="K24" s="959">
        <f>+'EJEC-2III'!K24</f>
        <v>0</v>
      </c>
      <c r="L24" s="959"/>
      <c r="M24" s="959"/>
      <c r="N24" s="959">
        <f>+'EJEC-2III'!N24</f>
        <v>0</v>
      </c>
      <c r="O24" s="959"/>
      <c r="P24" s="959"/>
      <c r="Q24" s="959">
        <f>+Seguimiento!BO192</f>
        <v>0</v>
      </c>
      <c r="R24" s="960">
        <f t="shared" si="0"/>
        <v>0</v>
      </c>
      <c r="S24" s="955" t="e">
        <f t="shared" si="1"/>
        <v>#DIV/0!</v>
      </c>
    </row>
    <row r="25" spans="2:19" ht="39" thickBot="1" x14ac:dyDescent="0.25">
      <c r="B25" s="2797"/>
      <c r="C25" s="973">
        <f>'POA-1'!I38</f>
        <v>0</v>
      </c>
      <c r="D25" s="974" t="str">
        <f>'POA-2'!L25</f>
        <v>Talleres de divulgación y capacitación de proyectos de recuperación, conservación y protección de Recursos Naturales Renovables.</v>
      </c>
      <c r="E25" s="975">
        <f>'POA-2'!M25</f>
        <v>0</v>
      </c>
      <c r="F25" s="965"/>
      <c r="G25" s="965"/>
      <c r="H25" s="965" t="e">
        <f>+$E$25*Seguimiento!$K$231</f>
        <v>#DIV/0!</v>
      </c>
      <c r="I25" s="965"/>
      <c r="J25" s="965"/>
      <c r="K25" s="965">
        <f>+$E$25*Seguimiento!$AD$231</f>
        <v>0</v>
      </c>
      <c r="L25" s="965"/>
      <c r="M25" s="965"/>
      <c r="N25" s="965">
        <f>+$E$25*Seguimiento!$AW$231</f>
        <v>0</v>
      </c>
      <c r="O25" s="965"/>
      <c r="P25" s="965"/>
      <c r="Q25" s="965">
        <f>+$E$25*Seguimiento!$BP$231</f>
        <v>0</v>
      </c>
      <c r="R25" s="976" t="e">
        <f t="shared" si="0"/>
        <v>#DIV/0!</v>
      </c>
      <c r="S25" s="967" t="e">
        <f t="shared" si="1"/>
        <v>#DIV/0!</v>
      </c>
    </row>
    <row r="26" spans="2:19" ht="25.5" x14ac:dyDescent="0.2">
      <c r="B26" s="2794">
        <f>Proyecto!C52</f>
        <v>0</v>
      </c>
      <c r="C26" s="950">
        <f>'POA-1'!I39</f>
        <v>0</v>
      </c>
      <c r="D26" s="951" t="str">
        <f>'POA-2'!L27</f>
        <v>Cumplimiento del Plan de Adquisiciones (contratación del presupuesto en $).</v>
      </c>
      <c r="E26" s="952" t="e">
        <f>'POA-2'!M27</f>
        <v>#REF!</v>
      </c>
      <c r="F26" s="953"/>
      <c r="G26" s="953"/>
      <c r="H26" s="953" t="e">
        <f>+$E$26*Seguimiento!$L$34</f>
        <v>#REF!</v>
      </c>
      <c r="I26" s="953"/>
      <c r="J26" s="953"/>
      <c r="K26" s="953" t="e">
        <f>+$E$26*Seguimiento!$AE$34-H26</f>
        <v>#REF!</v>
      </c>
      <c r="L26" s="953"/>
      <c r="M26" s="953"/>
      <c r="N26" s="953" t="e">
        <f>+$E$26*Seguimiento!$AX$34-H26-K26</f>
        <v>#REF!</v>
      </c>
      <c r="O26" s="953"/>
      <c r="P26" s="953"/>
      <c r="Q26" s="953" t="e">
        <f>+$E$26*Seguimiento!$BQ$34-K26-N26-H26</f>
        <v>#REF!</v>
      </c>
      <c r="R26" s="954" t="e">
        <f t="shared" si="0"/>
        <v>#REF!</v>
      </c>
      <c r="S26" s="955" t="e">
        <f t="shared" si="1"/>
        <v>#REF!</v>
      </c>
    </row>
    <row r="27" spans="2:19" ht="38.25" x14ac:dyDescent="0.2">
      <c r="B27" s="2745"/>
      <c r="C27" s="956">
        <f>'POA-1'!I40</f>
        <v>0</v>
      </c>
      <c r="D27" s="957" t="str">
        <f>'POA-2'!L28</f>
        <v>Hectáreas establecidas de sistemas forestales para la recuperación, conservación y protección de Recursos Naturales Renovables .</v>
      </c>
      <c r="E27" s="958" t="e">
        <f>'POA-2'!M28</f>
        <v>#REF!</v>
      </c>
      <c r="F27" s="959"/>
      <c r="G27" s="959"/>
      <c r="H27" s="959">
        <f>+'EJEC-1I'!$H$57</f>
        <v>0</v>
      </c>
      <c r="I27" s="959"/>
      <c r="J27" s="959"/>
      <c r="K27" s="959">
        <f>+'EJEC-1II'!$K$57</f>
        <v>0</v>
      </c>
      <c r="L27" s="959"/>
      <c r="M27" s="959"/>
      <c r="N27" s="959">
        <f>+'EJEC-1III'!$N$57</f>
        <v>0</v>
      </c>
      <c r="O27" s="959"/>
      <c r="P27" s="959"/>
      <c r="Q27" s="959">
        <f>+'EJEC-1IV'!$Q$57</f>
        <v>0</v>
      </c>
      <c r="R27" s="960">
        <f t="shared" si="0"/>
        <v>0</v>
      </c>
      <c r="S27" s="955" t="e">
        <f t="shared" si="1"/>
        <v>#REF!</v>
      </c>
    </row>
    <row r="28" spans="2:19" ht="38.25" x14ac:dyDescent="0.2">
      <c r="B28" s="2745"/>
      <c r="C28" s="956">
        <f>'POA-1'!I41</f>
        <v>0</v>
      </c>
      <c r="D28" s="957" t="str">
        <f>'POA-2'!L29</f>
        <v>Hectáreas aisladas de sistemas forestales para la recuperación, conservación y protección de Recursos Naturales Renovables.</v>
      </c>
      <c r="E28" s="958">
        <f>'POA-2'!M29</f>
        <v>0</v>
      </c>
      <c r="F28" s="959"/>
      <c r="G28" s="959"/>
      <c r="H28" s="959">
        <f>+'EJEC-2III'!H28</f>
        <v>0</v>
      </c>
      <c r="I28" s="959"/>
      <c r="J28" s="959"/>
      <c r="K28" s="959">
        <f>+'EJEC-2III'!K28</f>
        <v>0</v>
      </c>
      <c r="L28" s="959"/>
      <c r="M28" s="959"/>
      <c r="N28" s="959">
        <f>+'EJEC-2III'!N28</f>
        <v>0</v>
      </c>
      <c r="O28" s="959"/>
      <c r="P28" s="959"/>
      <c r="Q28" s="959">
        <f>+Seguimiento!BO202</f>
        <v>0</v>
      </c>
      <c r="R28" s="960">
        <f t="shared" si="0"/>
        <v>0</v>
      </c>
      <c r="S28" s="955" t="e">
        <f t="shared" si="1"/>
        <v>#DIV/0!</v>
      </c>
    </row>
    <row r="29" spans="2:19" ht="39" thickBot="1" x14ac:dyDescent="0.25">
      <c r="B29" s="2745"/>
      <c r="C29" s="961">
        <f>'POA-1'!I42</f>
        <v>0</v>
      </c>
      <c r="D29" s="962" t="str">
        <f>'POA-2'!L30</f>
        <v>Talleres de divulgación y capacitación de proyectos de recuperación, conservación y protección de Recursos Naturales Renovables.</v>
      </c>
      <c r="E29" s="963">
        <f>'POA-2'!M30</f>
        <v>0</v>
      </c>
      <c r="F29" s="964"/>
      <c r="G29" s="964"/>
      <c r="H29" s="965" t="e">
        <f>+$E$29*Seguimiento!$K$231</f>
        <v>#DIV/0!</v>
      </c>
      <c r="I29" s="964"/>
      <c r="J29" s="964"/>
      <c r="K29" s="965">
        <f>+$E$29*Seguimiento!$AD$231</f>
        <v>0</v>
      </c>
      <c r="L29" s="964"/>
      <c r="M29" s="964"/>
      <c r="N29" s="965">
        <f>+$E$29*Seguimiento!$AW$231</f>
        <v>0</v>
      </c>
      <c r="O29" s="964"/>
      <c r="P29" s="964"/>
      <c r="Q29" s="965">
        <f>+$E$29*Seguimiento!$BP$231</f>
        <v>0</v>
      </c>
      <c r="R29" s="966" t="e">
        <f t="shared" si="0"/>
        <v>#DIV/0!</v>
      </c>
      <c r="S29" s="967" t="e">
        <f t="shared" si="1"/>
        <v>#DIV/0!</v>
      </c>
    </row>
    <row r="30" spans="2:19" ht="25.5" x14ac:dyDescent="0.2">
      <c r="B30" s="2795" t="str">
        <f>Proyecto!C53</f>
        <v>Cobertura arbórea mediante Sistemas Agroforestales / Silvopastoriles (SAF/SSP)</v>
      </c>
      <c r="C30" s="968">
        <f>'POA-1'!I43</f>
        <v>0</v>
      </c>
      <c r="D30" s="969" t="str">
        <f>'POA-2'!L32</f>
        <v>Cumplimiento del Plan de Adquisiciones (contratación del presupuesto en $).</v>
      </c>
      <c r="E30" s="970" t="e">
        <f>'POA-2'!M32</f>
        <v>#REF!</v>
      </c>
      <c r="F30" s="971"/>
      <c r="G30" s="971"/>
      <c r="H30" s="953" t="e">
        <f>+$E$30*Seguimiento!$L$34</f>
        <v>#REF!</v>
      </c>
      <c r="I30" s="971"/>
      <c r="J30" s="971"/>
      <c r="K30" s="953" t="e">
        <f>+$E$30*Seguimiento!$AE$34-H30</f>
        <v>#REF!</v>
      </c>
      <c r="L30" s="971"/>
      <c r="M30" s="971"/>
      <c r="N30" s="953" t="e">
        <f>+$E$30*Seguimiento!$AX$34-H30-K30</f>
        <v>#REF!</v>
      </c>
      <c r="O30" s="971"/>
      <c r="P30" s="971"/>
      <c r="Q30" s="953" t="e">
        <f>+$E$30*Seguimiento!$BQ$34-K30-N30-H30</f>
        <v>#REF!</v>
      </c>
      <c r="R30" s="972" t="e">
        <f t="shared" si="0"/>
        <v>#REF!</v>
      </c>
      <c r="S30" s="955" t="e">
        <f t="shared" si="1"/>
        <v>#REF!</v>
      </c>
    </row>
    <row r="31" spans="2:19" ht="38.25" x14ac:dyDescent="0.2">
      <c r="B31" s="2745"/>
      <c r="C31" s="956">
        <f>'POA-1'!I44</f>
        <v>0</v>
      </c>
      <c r="D31" s="957" t="str">
        <f>'POA-2'!L33</f>
        <v>Hectáreas establecidas de sistemas forestales para la recuperación, conservación y protección de Recursos Naturales Renovables .</v>
      </c>
      <c r="E31" s="958" t="e">
        <f>'POA-2'!M33</f>
        <v>#REF!</v>
      </c>
      <c r="F31" s="959"/>
      <c r="G31" s="959"/>
      <c r="H31" s="959">
        <f>+'EJEC-1I'!$H$61</f>
        <v>0</v>
      </c>
      <c r="I31" s="959"/>
      <c r="J31" s="959"/>
      <c r="K31" s="959">
        <f>+'EJEC-1II'!$K$61</f>
        <v>0</v>
      </c>
      <c r="L31" s="959"/>
      <c r="M31" s="959"/>
      <c r="N31" s="959">
        <f>+'EJEC-1III'!$N$61</f>
        <v>0</v>
      </c>
      <c r="O31" s="959"/>
      <c r="P31" s="959"/>
      <c r="Q31" s="959">
        <f>+'EJEC-1IV'!$Q$61</f>
        <v>0</v>
      </c>
      <c r="R31" s="960">
        <f t="shared" si="0"/>
        <v>0</v>
      </c>
      <c r="S31" s="955" t="e">
        <f t="shared" si="1"/>
        <v>#REF!</v>
      </c>
    </row>
    <row r="32" spans="2:19" ht="38.25" x14ac:dyDescent="0.2">
      <c r="B32" s="2745"/>
      <c r="C32" s="956">
        <f>'POA-1'!I45</f>
        <v>0</v>
      </c>
      <c r="D32" s="957" t="str">
        <f>'POA-2'!L34</f>
        <v>Hectáreas aisladas de sistemas forestales para la recuperación, conservación y protección de Recursos Naturales Renovables.</v>
      </c>
      <c r="E32" s="958">
        <f>'POA-2'!M34</f>
        <v>0</v>
      </c>
      <c r="F32" s="959"/>
      <c r="G32" s="959"/>
      <c r="H32" s="959">
        <f>+'EJEC-2III'!H32</f>
        <v>0</v>
      </c>
      <c r="I32" s="959"/>
      <c r="J32" s="959"/>
      <c r="K32" s="959">
        <f>+'EJEC-2III'!K32</f>
        <v>0</v>
      </c>
      <c r="L32" s="959"/>
      <c r="M32" s="959"/>
      <c r="N32" s="959">
        <f>+'EJEC-2III'!N32</f>
        <v>0</v>
      </c>
      <c r="O32" s="959"/>
      <c r="P32" s="959"/>
      <c r="Q32" s="959">
        <f>+Seguimiento!BO212</f>
        <v>0</v>
      </c>
      <c r="R32" s="960">
        <f t="shared" si="0"/>
        <v>0</v>
      </c>
      <c r="S32" s="955" t="e">
        <f t="shared" si="1"/>
        <v>#DIV/0!</v>
      </c>
    </row>
    <row r="33" spans="2:19" ht="39" thickBot="1" x14ac:dyDescent="0.25">
      <c r="B33" s="2773"/>
      <c r="C33" s="973">
        <f>'POA-1'!I46</f>
        <v>0</v>
      </c>
      <c r="D33" s="974" t="str">
        <f>'POA-2'!L35</f>
        <v>Talleres de divulgación y capacitación de proyectos de recuperación, conservación y protección de Recursos Naturales Renovables.</v>
      </c>
      <c r="E33" s="975">
        <f>'POA-2'!M35</f>
        <v>0</v>
      </c>
      <c r="F33" s="965"/>
      <c r="G33" s="965"/>
      <c r="H33" s="965" t="e">
        <f>+$E$33*Seguimiento!$K$231</f>
        <v>#DIV/0!</v>
      </c>
      <c r="I33" s="965"/>
      <c r="J33" s="965"/>
      <c r="K33" s="965">
        <f>+$E$33*Seguimiento!$AD$231</f>
        <v>0</v>
      </c>
      <c r="L33" s="965"/>
      <c r="M33" s="965"/>
      <c r="N33" s="965">
        <f>+$E$33*Seguimiento!$AW$231</f>
        <v>0</v>
      </c>
      <c r="O33" s="965"/>
      <c r="P33" s="965"/>
      <c r="Q33" s="965">
        <f>+$E$33*Seguimiento!$BP$231</f>
        <v>0</v>
      </c>
      <c r="R33" s="976" t="e">
        <f t="shared" si="0"/>
        <v>#DIV/0!</v>
      </c>
      <c r="S33" s="967" t="e">
        <f t="shared" si="1"/>
        <v>#DIV/0!</v>
      </c>
    </row>
    <row r="34" spans="2:19" ht="25.5" x14ac:dyDescent="0.2">
      <c r="B34" s="2794" t="str">
        <f>Proyecto!C54</f>
        <v>Cercas o Barreras Vivas (CV - BV)</v>
      </c>
      <c r="C34" s="950">
        <f>'POA-1'!I47</f>
        <v>0</v>
      </c>
      <c r="D34" s="951" t="str">
        <f>'POA-2'!L37</f>
        <v>Cumplimiento del Plan de Adquisiciones (contratación del presupuesto en $).</v>
      </c>
      <c r="E34" s="952" t="e">
        <f>'POA-2'!M37</f>
        <v>#REF!</v>
      </c>
      <c r="F34" s="953"/>
      <c r="G34" s="953"/>
      <c r="H34" s="953" t="e">
        <f>+$E$34*Seguimiento!$L$34</f>
        <v>#REF!</v>
      </c>
      <c r="I34" s="953"/>
      <c r="J34" s="953"/>
      <c r="K34" s="953" t="e">
        <f>+$E$34*Seguimiento!$AE$34-H34</f>
        <v>#REF!</v>
      </c>
      <c r="L34" s="953"/>
      <c r="M34" s="953"/>
      <c r="N34" s="953" t="e">
        <f>+$E$34*Seguimiento!$AX$34-H34-K34</f>
        <v>#REF!</v>
      </c>
      <c r="O34" s="953"/>
      <c r="P34" s="953"/>
      <c r="Q34" s="953" t="e">
        <f>+$E$34*Seguimiento!$BQ$34-K34-N34-H34</f>
        <v>#REF!</v>
      </c>
      <c r="R34" s="954" t="e">
        <f t="shared" si="0"/>
        <v>#REF!</v>
      </c>
      <c r="S34" s="955" t="e">
        <f t="shared" si="1"/>
        <v>#REF!</v>
      </c>
    </row>
    <row r="35" spans="2:19" ht="38.25" x14ac:dyDescent="0.2">
      <c r="B35" s="2745"/>
      <c r="C35" s="956">
        <f>'POA-1'!I48</f>
        <v>0</v>
      </c>
      <c r="D35" s="957" t="str">
        <f>'POA-2'!L38</f>
        <v>Hectáreas establecidas de sistemas forestales para la recuperación, conservación y protección de Recursos Naturales Renovables .</v>
      </c>
      <c r="E35" s="958" t="e">
        <f>'POA-2'!M38</f>
        <v>#REF!</v>
      </c>
      <c r="F35" s="959"/>
      <c r="G35" s="959"/>
      <c r="H35" s="959">
        <f>+'EJEC-1I'!$H$65</f>
        <v>0</v>
      </c>
      <c r="I35" s="959"/>
      <c r="J35" s="959"/>
      <c r="K35" s="959">
        <f>+'EJEC-1II'!$K$65</f>
        <v>0</v>
      </c>
      <c r="L35" s="959"/>
      <c r="M35" s="959"/>
      <c r="N35" s="959">
        <f>+'EJEC-1III'!$N$65</f>
        <v>0</v>
      </c>
      <c r="O35" s="959"/>
      <c r="P35" s="959"/>
      <c r="Q35" s="959">
        <f>+'EJEC-1IV'!$Q$65</f>
        <v>0</v>
      </c>
      <c r="R35" s="960">
        <f t="shared" si="0"/>
        <v>0</v>
      </c>
      <c r="S35" s="955" t="e">
        <f t="shared" si="1"/>
        <v>#REF!</v>
      </c>
    </row>
    <row r="36" spans="2:19" ht="39" thickBot="1" x14ac:dyDescent="0.25">
      <c r="B36" s="2745"/>
      <c r="C36" s="961">
        <f>'POA-1'!I49</f>
        <v>0</v>
      </c>
      <c r="D36" s="962" t="str">
        <f>'POA-2'!L39</f>
        <v>Talleres de divulgación y capacitación de proyectos de recuperación, conservación y protección de Recursos Naturales Renovables.</v>
      </c>
      <c r="E36" s="963">
        <f>'POA-2'!M39</f>
        <v>0</v>
      </c>
      <c r="F36" s="964"/>
      <c r="G36" s="964"/>
      <c r="H36" s="965" t="e">
        <f>+$E$36*Seguimiento!$K$231</f>
        <v>#DIV/0!</v>
      </c>
      <c r="I36" s="964"/>
      <c r="J36" s="964"/>
      <c r="K36" s="965">
        <f>+$E$36*Seguimiento!$AD$231</f>
        <v>0</v>
      </c>
      <c r="L36" s="964"/>
      <c r="M36" s="964"/>
      <c r="N36" s="965">
        <f>+$E$36*Seguimiento!$AW$231</f>
        <v>0</v>
      </c>
      <c r="O36" s="964"/>
      <c r="P36" s="964"/>
      <c r="Q36" s="965">
        <f>+$E$36*Seguimiento!$BP$231</f>
        <v>0</v>
      </c>
      <c r="R36" s="966" t="e">
        <f t="shared" si="0"/>
        <v>#DIV/0!</v>
      </c>
      <c r="S36" s="967" t="e">
        <f t="shared" si="1"/>
        <v>#DIV/0!</v>
      </c>
    </row>
    <row r="37" spans="2:19" ht="25.5" x14ac:dyDescent="0.2">
      <c r="B37" s="2795">
        <f>Proyecto!C55</f>
        <v>0</v>
      </c>
      <c r="C37" s="968">
        <f>'POA-1'!I50</f>
        <v>0</v>
      </c>
      <c r="D37" s="969" t="str">
        <f>'POA-2'!L41</f>
        <v>Cumplimiento del Plan de Adquisiciones (contratación del presupuesto en $).</v>
      </c>
      <c r="E37" s="970" t="e">
        <f>'POA-2'!M41</f>
        <v>#REF!</v>
      </c>
      <c r="F37" s="971"/>
      <c r="G37" s="971"/>
      <c r="H37" s="953" t="e">
        <f>+$E$37*Seguimiento!$L$34</f>
        <v>#REF!</v>
      </c>
      <c r="I37" s="971"/>
      <c r="J37" s="971"/>
      <c r="K37" s="953" t="e">
        <f>+$E$37*Seguimiento!$AE$34-H37</f>
        <v>#REF!</v>
      </c>
      <c r="L37" s="971"/>
      <c r="M37" s="971"/>
      <c r="N37" s="953" t="e">
        <f>+$E$37*Seguimiento!$AX$34-H37-K37</f>
        <v>#REF!</v>
      </c>
      <c r="O37" s="971"/>
      <c r="P37" s="971"/>
      <c r="Q37" s="953" t="e">
        <f>+$E$37*Seguimiento!$BQ$34-K37-N37-H37</f>
        <v>#REF!</v>
      </c>
      <c r="R37" s="972" t="e">
        <f t="shared" si="0"/>
        <v>#REF!</v>
      </c>
      <c r="S37" s="955" t="e">
        <f t="shared" si="1"/>
        <v>#REF!</v>
      </c>
    </row>
    <row r="38" spans="2:19" ht="38.25" x14ac:dyDescent="0.2">
      <c r="B38" s="2745"/>
      <c r="C38" s="956">
        <f>'POA-1'!I51</f>
        <v>0</v>
      </c>
      <c r="D38" s="957" t="str">
        <f>'POA-2'!L42</f>
        <v>Hectáreas establecidas de sistemas forestales para la recuperación, conservación y protección de Recursos Naturales Renovables .</v>
      </c>
      <c r="E38" s="958" t="e">
        <f>'POA-2'!M42</f>
        <v>#REF!</v>
      </c>
      <c r="F38" s="959"/>
      <c r="G38" s="959"/>
      <c r="H38" s="959">
        <f>+'EJEC-1I'!$H$68</f>
        <v>0</v>
      </c>
      <c r="I38" s="959"/>
      <c r="J38" s="959"/>
      <c r="K38" s="959">
        <f>+'EJEC-1II'!$K$68</f>
        <v>0</v>
      </c>
      <c r="L38" s="959"/>
      <c r="M38" s="959"/>
      <c r="N38" s="959">
        <f>+'EJEC-1III'!$N$68</f>
        <v>0</v>
      </c>
      <c r="O38" s="959"/>
      <c r="P38" s="959"/>
      <c r="Q38" s="959">
        <f>+'EJEC-1IV'!$Q$68</f>
        <v>0</v>
      </c>
      <c r="R38" s="960">
        <f t="shared" si="0"/>
        <v>0</v>
      </c>
      <c r="S38" s="955" t="e">
        <f t="shared" si="1"/>
        <v>#REF!</v>
      </c>
    </row>
    <row r="39" spans="2:19" ht="38.25" x14ac:dyDescent="0.2">
      <c r="B39" s="2745"/>
      <c r="C39" s="956">
        <f>'POA-1'!I52</f>
        <v>0</v>
      </c>
      <c r="D39" s="957" t="str">
        <f>'POA-2'!L43</f>
        <v>Hectáreas aisladas de sistemas forestales para la recuperación, conservación y protección de Recursos Naturales Renovables.</v>
      </c>
      <c r="E39" s="958">
        <f>'POA-2'!M43</f>
        <v>0</v>
      </c>
      <c r="F39" s="959"/>
      <c r="G39" s="959"/>
      <c r="H39" s="959">
        <f>+'EJEC-2III'!H39</f>
        <v>0</v>
      </c>
      <c r="I39" s="959"/>
      <c r="J39" s="959"/>
      <c r="K39" s="959">
        <f>+'EJEC-2III'!K39</f>
        <v>0</v>
      </c>
      <c r="L39" s="959"/>
      <c r="M39" s="959"/>
      <c r="N39" s="959">
        <f>+'EJEC-2III'!N39</f>
        <v>0</v>
      </c>
      <c r="O39" s="959"/>
      <c r="P39" s="959"/>
      <c r="Q39" s="959">
        <f>+Seguimiento!BO222</f>
        <v>0</v>
      </c>
      <c r="R39" s="960">
        <f t="shared" si="0"/>
        <v>0</v>
      </c>
      <c r="S39" s="955" t="e">
        <f t="shared" si="1"/>
        <v>#DIV/0!</v>
      </c>
    </row>
    <row r="40" spans="2:19" ht="39" thickBot="1" x14ac:dyDescent="0.25">
      <c r="B40" s="2773"/>
      <c r="C40" s="973">
        <f>'POA-1'!I53</f>
        <v>0</v>
      </c>
      <c r="D40" s="974" t="str">
        <f>'POA-2'!L44</f>
        <v>Talleres de divulgación y capacitación de proyectos de recuperación, conservación y protección de Recursos Naturales Renovables.</v>
      </c>
      <c r="E40" s="975">
        <f>'POA-2'!M44</f>
        <v>0</v>
      </c>
      <c r="F40" s="965"/>
      <c r="G40" s="965"/>
      <c r="H40" s="965" t="e">
        <f>+$E$40*Seguimiento!$K$231</f>
        <v>#DIV/0!</v>
      </c>
      <c r="I40" s="965"/>
      <c r="J40" s="965"/>
      <c r="K40" s="965">
        <f>+$E$40*Seguimiento!$AD$231</f>
        <v>0</v>
      </c>
      <c r="L40" s="965"/>
      <c r="M40" s="965"/>
      <c r="N40" s="965">
        <f>+$E$40*Seguimiento!$AW$231</f>
        <v>0</v>
      </c>
      <c r="O40" s="965"/>
      <c r="P40" s="965"/>
      <c r="Q40" s="965">
        <f>+$E$40*Seguimiento!$BP$231</f>
        <v>0</v>
      </c>
      <c r="R40" s="976" t="e">
        <f t="shared" si="0"/>
        <v>#DIV/0!</v>
      </c>
      <c r="S40" s="967" t="e">
        <f t="shared" si="1"/>
        <v>#DIV/0!</v>
      </c>
    </row>
    <row r="41" spans="2:19" ht="25.5" x14ac:dyDescent="0.2">
      <c r="B41" s="2794" t="str">
        <f>Proyecto!C56</f>
        <v>Aislamiento con material vegetal</v>
      </c>
      <c r="C41" s="950">
        <f>'POA-1'!I54</f>
        <v>0</v>
      </c>
      <c r="D41" s="951" t="str">
        <f>'POA-2'!L46</f>
        <v>Cumplimiento del Plan de Adquisiciones (contratación del presupuesto en $).</v>
      </c>
      <c r="E41" s="958" t="e">
        <f>'POA-2'!M46</f>
        <v>#REF!</v>
      </c>
      <c r="F41" s="959"/>
      <c r="G41" s="959"/>
      <c r="H41" s="959" t="e">
        <f>+'EJEC-2III'!H41</f>
        <v>#REF!</v>
      </c>
      <c r="I41" s="959"/>
      <c r="J41" s="959"/>
      <c r="K41" s="959" t="e">
        <f>+'EJEC-2III'!K41</f>
        <v>#REF!</v>
      </c>
      <c r="L41" s="959"/>
      <c r="M41" s="959"/>
      <c r="N41" s="959" t="e">
        <f>+'EJEC-2III'!N41</f>
        <v>#REF!</v>
      </c>
      <c r="O41" s="959"/>
      <c r="P41" s="959"/>
      <c r="Q41" s="953" t="e">
        <f>+$E$41*Seguimiento!$BQ$34-K41-N41-H41</f>
        <v>#REF!</v>
      </c>
      <c r="R41" s="960" t="e">
        <f t="shared" ref="R41:R43" si="2">SUM(F41:Q41)</f>
        <v>#REF!</v>
      </c>
      <c r="S41" s="955" t="e">
        <f t="shared" ref="S41:S43" si="3">+R41/E41</f>
        <v>#REF!</v>
      </c>
    </row>
    <row r="42" spans="2:19" ht="25.5" x14ac:dyDescent="0.2">
      <c r="B42" s="2745"/>
      <c r="C42" s="956">
        <f>'POA-1'!I55</f>
        <v>0</v>
      </c>
      <c r="D42" s="957" t="str">
        <f>'POA-2'!L47</f>
        <v>Hectáreas aisladas de Bosque Natural para su recuperación, conservación y protección.</v>
      </c>
      <c r="E42" s="958" t="e">
        <f>'POA-2'!M47</f>
        <v>#REF!</v>
      </c>
      <c r="F42" s="959"/>
      <c r="G42" s="959"/>
      <c r="H42" s="959">
        <f>+'EJEC-2III'!H42</f>
        <v>0</v>
      </c>
      <c r="I42" s="959"/>
      <c r="J42" s="959"/>
      <c r="K42" s="959">
        <f>+'EJEC-2III'!K42</f>
        <v>0</v>
      </c>
      <c r="L42" s="959"/>
      <c r="M42" s="959"/>
      <c r="N42" s="959">
        <f>+'EJEC-2III'!N42</f>
        <v>0</v>
      </c>
      <c r="O42" s="959"/>
      <c r="P42" s="959"/>
      <c r="Q42" s="959" t="e">
        <f>+Seguimiento!BP170</f>
        <v>#DIV/0!</v>
      </c>
      <c r="R42" s="960" t="e">
        <f t="shared" si="2"/>
        <v>#DIV/0!</v>
      </c>
      <c r="S42" s="955" t="e">
        <f t="shared" si="3"/>
        <v>#DIV/0!</v>
      </c>
    </row>
    <row r="43" spans="2:19" ht="39" thickBot="1" x14ac:dyDescent="0.25">
      <c r="B43" s="2773"/>
      <c r="C43" s="973">
        <f>'POA-1'!I56</f>
        <v>0</v>
      </c>
      <c r="D43" s="974" t="str">
        <f>'POA-2'!L48</f>
        <v>Talleres de divulgación y capacitación de proyectos de recuperación, conservación y protección de Recursos Naturales Renovables.</v>
      </c>
      <c r="E43" s="958">
        <f>'POA-2'!M48</f>
        <v>0</v>
      </c>
      <c r="F43" s="959"/>
      <c r="G43" s="959"/>
      <c r="H43" s="959" t="e">
        <f>+'EJEC-2III'!H43</f>
        <v>#DIV/0!</v>
      </c>
      <c r="I43" s="959"/>
      <c r="J43" s="959"/>
      <c r="K43" s="959">
        <f>+'EJEC-2III'!K43</f>
        <v>0</v>
      </c>
      <c r="L43" s="959"/>
      <c r="M43" s="959"/>
      <c r="N43" s="959">
        <f>+'EJEC-2III'!N43</f>
        <v>0</v>
      </c>
      <c r="O43" s="959"/>
      <c r="P43" s="959"/>
      <c r="Q43" s="965">
        <f>+$E$43*Seguimiento!$BP$231</f>
        <v>0</v>
      </c>
      <c r="R43" s="960" t="e">
        <f t="shared" si="2"/>
        <v>#DIV/0!</v>
      </c>
      <c r="S43" s="955" t="e">
        <f t="shared" si="3"/>
        <v>#DIV/0!</v>
      </c>
    </row>
    <row r="44" spans="2:19" s="903" customFormat="1" x14ac:dyDescent="0.2">
      <c r="B44" s="977"/>
      <c r="C44" s="978"/>
      <c r="D44" s="978"/>
      <c r="E44" s="978"/>
      <c r="F44" s="978"/>
      <c r="G44" s="978"/>
      <c r="H44" s="978"/>
      <c r="I44" s="978"/>
      <c r="J44" s="978"/>
      <c r="K44" s="978"/>
      <c r="L44" s="978"/>
      <c r="M44" s="978"/>
      <c r="N44" s="978"/>
      <c r="O44" s="978"/>
      <c r="P44" s="978"/>
      <c r="Q44" s="978"/>
      <c r="R44" s="978"/>
      <c r="S44" s="979"/>
    </row>
    <row r="45" spans="2:19" s="903" customFormat="1" x14ac:dyDescent="0.2">
      <c r="B45" s="980" t="s">
        <v>61</v>
      </c>
      <c r="C45" s="791"/>
      <c r="D45" s="791"/>
      <c r="E45" s="791"/>
      <c r="F45" s="791"/>
      <c r="G45" s="791"/>
      <c r="H45" s="791"/>
      <c r="I45" s="791"/>
      <c r="J45" s="791"/>
      <c r="K45" s="791"/>
      <c r="L45" s="791"/>
      <c r="M45" s="791"/>
      <c r="N45" s="791"/>
      <c r="O45" s="791"/>
      <c r="P45" s="791"/>
      <c r="Q45" s="791"/>
      <c r="R45" s="791"/>
      <c r="S45" s="932"/>
    </row>
    <row r="46" spans="2:19" s="903" customFormat="1" ht="13.5" thickBot="1" x14ac:dyDescent="0.25">
      <c r="B46" s="792"/>
      <c r="C46" s="791"/>
      <c r="D46" s="791"/>
      <c r="E46" s="791"/>
      <c r="F46" s="791"/>
      <c r="G46" s="791"/>
      <c r="H46" s="791"/>
      <c r="I46" s="791"/>
      <c r="J46" s="791"/>
      <c r="K46" s="791"/>
      <c r="L46" s="791"/>
      <c r="M46" s="791"/>
      <c r="N46" s="791"/>
      <c r="O46" s="791"/>
      <c r="P46" s="791"/>
      <c r="Q46" s="791"/>
      <c r="R46" s="791"/>
      <c r="S46" s="932"/>
    </row>
    <row r="47" spans="2:19" s="903" customFormat="1" x14ac:dyDescent="0.2">
      <c r="B47" s="2761"/>
      <c r="C47" s="2762"/>
      <c r="D47" s="2762"/>
      <c r="E47" s="2762"/>
      <c r="F47" s="2762"/>
      <c r="G47" s="2762"/>
      <c r="H47" s="2762"/>
      <c r="I47" s="2762"/>
      <c r="J47" s="2762"/>
      <c r="K47" s="2762"/>
      <c r="L47" s="2762"/>
      <c r="M47" s="2762"/>
      <c r="N47" s="2762"/>
      <c r="O47" s="2762"/>
      <c r="P47" s="2762"/>
      <c r="Q47" s="2762"/>
      <c r="R47" s="2762"/>
      <c r="S47" s="2763"/>
    </row>
    <row r="48" spans="2:19" s="903" customFormat="1" x14ac:dyDescent="0.2">
      <c r="B48" s="2764"/>
      <c r="C48" s="2765"/>
      <c r="D48" s="2765"/>
      <c r="E48" s="2765"/>
      <c r="F48" s="2765"/>
      <c r="G48" s="2765"/>
      <c r="H48" s="2765"/>
      <c r="I48" s="2765"/>
      <c r="J48" s="2765"/>
      <c r="K48" s="2765"/>
      <c r="L48" s="2765"/>
      <c r="M48" s="2765"/>
      <c r="N48" s="2765"/>
      <c r="O48" s="2765"/>
      <c r="P48" s="2765"/>
      <c r="Q48" s="2765"/>
      <c r="R48" s="2765"/>
      <c r="S48" s="2766"/>
    </row>
    <row r="49" spans="2:19" s="903" customFormat="1" x14ac:dyDescent="0.2">
      <c r="B49" s="2764"/>
      <c r="C49" s="2765"/>
      <c r="D49" s="2765"/>
      <c r="E49" s="2765"/>
      <c r="F49" s="2765"/>
      <c r="G49" s="2765"/>
      <c r="H49" s="2765"/>
      <c r="I49" s="2765"/>
      <c r="J49" s="2765"/>
      <c r="K49" s="2765"/>
      <c r="L49" s="2765"/>
      <c r="M49" s="2765"/>
      <c r="N49" s="2765"/>
      <c r="O49" s="2765"/>
      <c r="P49" s="2765"/>
      <c r="Q49" s="2765"/>
      <c r="R49" s="2765"/>
      <c r="S49" s="2766"/>
    </row>
    <row r="50" spans="2:19" s="903" customFormat="1" x14ac:dyDescent="0.2">
      <c r="B50" s="2764"/>
      <c r="C50" s="2765"/>
      <c r="D50" s="2765"/>
      <c r="E50" s="2765"/>
      <c r="F50" s="2765"/>
      <c r="G50" s="2765"/>
      <c r="H50" s="2765"/>
      <c r="I50" s="2765"/>
      <c r="J50" s="2765"/>
      <c r="K50" s="2765"/>
      <c r="L50" s="2765"/>
      <c r="M50" s="2765"/>
      <c r="N50" s="2765"/>
      <c r="O50" s="2765"/>
      <c r="P50" s="2765"/>
      <c r="Q50" s="2765"/>
      <c r="R50" s="2765"/>
      <c r="S50" s="2766"/>
    </row>
    <row r="51" spans="2:19" s="903" customFormat="1" x14ac:dyDescent="0.2">
      <c r="B51" s="2764"/>
      <c r="C51" s="2765"/>
      <c r="D51" s="2765"/>
      <c r="E51" s="2765"/>
      <c r="F51" s="2765"/>
      <c r="G51" s="2765"/>
      <c r="H51" s="2765"/>
      <c r="I51" s="2765"/>
      <c r="J51" s="2765"/>
      <c r="K51" s="2765"/>
      <c r="L51" s="2765"/>
      <c r="M51" s="2765"/>
      <c r="N51" s="2765"/>
      <c r="O51" s="2765"/>
      <c r="P51" s="2765"/>
      <c r="Q51" s="2765"/>
      <c r="R51" s="2765"/>
      <c r="S51" s="2766"/>
    </row>
    <row r="52" spans="2:19" s="903" customFormat="1" x14ac:dyDescent="0.2">
      <c r="B52" s="2764"/>
      <c r="C52" s="2765"/>
      <c r="D52" s="2765"/>
      <c r="E52" s="2765"/>
      <c r="F52" s="2765"/>
      <c r="G52" s="2765"/>
      <c r="H52" s="2765"/>
      <c r="I52" s="2765"/>
      <c r="J52" s="2765"/>
      <c r="K52" s="2765"/>
      <c r="L52" s="2765"/>
      <c r="M52" s="2765"/>
      <c r="N52" s="2765"/>
      <c r="O52" s="2765"/>
      <c r="P52" s="2765"/>
      <c r="Q52" s="2765"/>
      <c r="R52" s="2765"/>
      <c r="S52" s="2766"/>
    </row>
    <row r="53" spans="2:19" s="903" customFormat="1" ht="13.5" thickBot="1" x14ac:dyDescent="0.25">
      <c r="B53" s="2767"/>
      <c r="C53" s="2768"/>
      <c r="D53" s="2768"/>
      <c r="E53" s="2768"/>
      <c r="F53" s="2768"/>
      <c r="G53" s="2768"/>
      <c r="H53" s="2768"/>
      <c r="I53" s="2768"/>
      <c r="J53" s="2768"/>
      <c r="K53" s="2768"/>
      <c r="L53" s="2768"/>
      <c r="M53" s="2768"/>
      <c r="N53" s="2768"/>
      <c r="O53" s="2768"/>
      <c r="P53" s="2768"/>
      <c r="Q53" s="2768"/>
      <c r="R53" s="2768"/>
      <c r="S53" s="2769"/>
    </row>
    <row r="54" spans="2:19" s="903" customFormat="1" x14ac:dyDescent="0.2"/>
    <row r="55" spans="2:19" s="903" customFormat="1" x14ac:dyDescent="0.2"/>
    <row r="56" spans="2:19" s="903" customFormat="1" x14ac:dyDescent="0.2"/>
    <row r="57" spans="2:19" s="903" customFormat="1" x14ac:dyDescent="0.2"/>
    <row r="58" spans="2:19" s="903" customFormat="1" x14ac:dyDescent="0.2"/>
    <row r="59" spans="2:19" s="903" customFormat="1" x14ac:dyDescent="0.2"/>
    <row r="60" spans="2:19" s="903" customFormat="1" x14ac:dyDescent="0.2"/>
    <row r="61" spans="2:19" s="903" customFormat="1" x14ac:dyDescent="0.2"/>
    <row r="62" spans="2:19" s="903" customFormat="1" x14ac:dyDescent="0.2"/>
    <row r="63" spans="2:19" s="903" customFormat="1" x14ac:dyDescent="0.2"/>
    <row r="64" spans="2:19" s="903" customFormat="1" x14ac:dyDescent="0.2"/>
    <row r="65" s="903" customFormat="1" x14ac:dyDescent="0.2"/>
    <row r="66" s="903" customFormat="1" x14ac:dyDescent="0.2"/>
    <row r="67" s="903" customFormat="1" x14ac:dyDescent="0.2"/>
    <row r="68" s="903" customFormat="1" x14ac:dyDescent="0.2"/>
    <row r="69" s="903" customFormat="1" x14ac:dyDescent="0.2"/>
    <row r="70" s="903" customFormat="1" x14ac:dyDescent="0.2"/>
    <row r="71" s="903" customFormat="1" x14ac:dyDescent="0.2"/>
    <row r="72" s="903" customFormat="1" x14ac:dyDescent="0.2"/>
    <row r="73" s="903" customFormat="1" x14ac:dyDescent="0.2"/>
    <row r="74" s="903" customFormat="1" x14ac:dyDescent="0.2"/>
    <row r="75" s="903" customFormat="1" x14ac:dyDescent="0.2"/>
    <row r="76" s="903" customFormat="1" x14ac:dyDescent="0.2"/>
    <row r="77" s="903" customFormat="1" x14ac:dyDescent="0.2"/>
    <row r="78" s="903" customFormat="1" x14ac:dyDescent="0.2"/>
    <row r="79" s="903" customFormat="1" x14ac:dyDescent="0.2"/>
    <row r="80" s="903" customFormat="1" x14ac:dyDescent="0.2"/>
    <row r="81" s="903" customFormat="1" x14ac:dyDescent="0.2"/>
    <row r="82" s="903" customFormat="1" x14ac:dyDescent="0.2"/>
    <row r="83" s="903" customFormat="1" x14ac:dyDescent="0.2"/>
    <row r="84" s="903" customFormat="1" x14ac:dyDescent="0.2"/>
    <row r="85" s="903" customFormat="1" x14ac:dyDescent="0.2"/>
    <row r="86" s="903" customFormat="1" x14ac:dyDescent="0.2"/>
    <row r="87" s="903" customFormat="1" x14ac:dyDescent="0.2"/>
    <row r="88" s="903" customFormat="1" x14ac:dyDescent="0.2"/>
    <row r="89" s="903" customFormat="1" x14ac:dyDescent="0.2"/>
    <row r="90" s="903" customFormat="1" x14ac:dyDescent="0.2"/>
    <row r="91" s="903" customFormat="1" x14ac:dyDescent="0.2"/>
    <row r="92" s="903" customFormat="1" x14ac:dyDescent="0.2"/>
    <row r="93" s="903" customFormat="1" x14ac:dyDescent="0.2"/>
    <row r="94" s="903" customFormat="1" x14ac:dyDescent="0.2"/>
    <row r="95" s="903" customFormat="1" x14ac:dyDescent="0.2"/>
    <row r="96"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row r="113" s="903" customFormat="1" x14ac:dyDescent="0.2"/>
    <row r="114" s="903" customFormat="1" x14ac:dyDescent="0.2"/>
    <row r="115" s="903" customFormat="1" x14ac:dyDescent="0.2"/>
    <row r="116" s="903" customFormat="1" x14ac:dyDescent="0.2"/>
    <row r="117" s="903" customFormat="1" x14ac:dyDescent="0.2"/>
    <row r="118" s="903" customFormat="1" x14ac:dyDescent="0.2"/>
    <row r="119" s="903" customFormat="1" x14ac:dyDescent="0.2"/>
    <row r="120" s="903" customFormat="1" x14ac:dyDescent="0.2"/>
    <row r="121" s="903" customFormat="1" x14ac:dyDescent="0.2"/>
    <row r="122" s="903" customFormat="1" x14ac:dyDescent="0.2"/>
    <row r="123" s="903" customFormat="1" x14ac:dyDescent="0.2"/>
    <row r="124" s="903" customFormat="1" x14ac:dyDescent="0.2"/>
    <row r="125" s="903" customFormat="1" x14ac:dyDescent="0.2"/>
    <row r="126" s="903" customFormat="1" x14ac:dyDescent="0.2"/>
    <row r="127" s="903" customFormat="1" x14ac:dyDescent="0.2"/>
    <row r="128" s="903" customFormat="1" x14ac:dyDescent="0.2"/>
    <row r="129" s="903" customFormat="1" x14ac:dyDescent="0.2"/>
    <row r="130" s="903" customFormat="1" x14ac:dyDescent="0.2"/>
    <row r="131" s="903" customFormat="1" x14ac:dyDescent="0.2"/>
    <row r="132" s="903" customFormat="1" x14ac:dyDescent="0.2"/>
    <row r="133" s="903" customFormat="1" x14ac:dyDescent="0.2"/>
    <row r="134" s="903" customFormat="1" x14ac:dyDescent="0.2"/>
    <row r="135" s="903" customFormat="1" x14ac:dyDescent="0.2"/>
    <row r="136" s="903" customFormat="1" x14ac:dyDescent="0.2"/>
    <row r="137" s="903" customFormat="1" x14ac:dyDescent="0.2"/>
    <row r="138" s="903" customFormat="1" x14ac:dyDescent="0.2"/>
    <row r="139" s="903" customFormat="1" x14ac:dyDescent="0.2"/>
    <row r="140" s="903" customFormat="1" x14ac:dyDescent="0.2"/>
    <row r="141" s="903" customFormat="1" x14ac:dyDescent="0.2"/>
    <row r="142" s="903" customFormat="1" x14ac:dyDescent="0.2"/>
    <row r="143" s="903" customFormat="1" x14ac:dyDescent="0.2"/>
    <row r="144" s="903" customFormat="1" x14ac:dyDescent="0.2"/>
    <row r="145" s="903" customFormat="1" x14ac:dyDescent="0.2"/>
    <row r="146" s="903" customFormat="1" x14ac:dyDescent="0.2"/>
    <row r="147" s="903" customFormat="1" x14ac:dyDescent="0.2"/>
    <row r="148" s="903" customFormat="1" x14ac:dyDescent="0.2"/>
    <row r="149" s="903" customFormat="1" x14ac:dyDescent="0.2"/>
    <row r="150" s="903" customFormat="1" x14ac:dyDescent="0.2"/>
    <row r="151" s="903" customFormat="1" x14ac:dyDescent="0.2"/>
    <row r="152" s="903" customFormat="1" x14ac:dyDescent="0.2"/>
    <row r="153" s="903" customFormat="1" x14ac:dyDescent="0.2"/>
    <row r="154" s="903" customFormat="1" x14ac:dyDescent="0.2"/>
    <row r="155" s="903" customFormat="1" x14ac:dyDescent="0.2"/>
    <row r="156" s="903" customFormat="1" x14ac:dyDescent="0.2"/>
    <row r="157" s="903" customFormat="1" x14ac:dyDescent="0.2"/>
    <row r="158" s="903" customFormat="1" x14ac:dyDescent="0.2"/>
    <row r="159" s="903" customFormat="1" x14ac:dyDescent="0.2"/>
    <row r="160" s="903" customFormat="1" x14ac:dyDescent="0.2"/>
    <row r="161" s="903" customFormat="1" x14ac:dyDescent="0.2"/>
    <row r="162" s="903" customFormat="1" x14ac:dyDescent="0.2"/>
    <row r="163" s="903" customFormat="1" x14ac:dyDescent="0.2"/>
    <row r="164" s="903" customFormat="1" x14ac:dyDescent="0.2"/>
    <row r="165" s="903" customFormat="1" x14ac:dyDescent="0.2"/>
    <row r="166" s="903" customFormat="1" x14ac:dyDescent="0.2"/>
    <row r="167" s="903" customFormat="1" x14ac:dyDescent="0.2"/>
    <row r="168" s="903" customFormat="1" x14ac:dyDescent="0.2"/>
    <row r="169" s="903" customFormat="1" x14ac:dyDescent="0.2"/>
    <row r="170" s="903" customFormat="1" x14ac:dyDescent="0.2"/>
    <row r="171" s="903" customFormat="1" x14ac:dyDescent="0.2"/>
    <row r="172" s="903" customFormat="1" x14ac:dyDescent="0.2"/>
    <row r="173" s="903" customFormat="1" x14ac:dyDescent="0.2"/>
    <row r="174" s="903" customFormat="1" x14ac:dyDescent="0.2"/>
    <row r="175" s="903" customFormat="1" x14ac:dyDescent="0.2"/>
    <row r="176" s="903" customFormat="1" x14ac:dyDescent="0.2"/>
  </sheetData>
  <mergeCells count="25">
    <mergeCell ref="E13:F13"/>
    <mergeCell ref="G13:H13"/>
    <mergeCell ref="B15:S15"/>
    <mergeCell ref="B41:B43"/>
    <mergeCell ref="B47:S53"/>
    <mergeCell ref="B18:B21"/>
    <mergeCell ref="B22:B25"/>
    <mergeCell ref="B26:B29"/>
    <mergeCell ref="B30:B33"/>
    <mergeCell ref="B34:B36"/>
    <mergeCell ref="B37:B40"/>
    <mergeCell ref="B16:B17"/>
    <mergeCell ref="C16:C17"/>
    <mergeCell ref="D16:D17"/>
    <mergeCell ref="E16:E17"/>
    <mergeCell ref="F16:S16"/>
    <mergeCell ref="C9:S9"/>
    <mergeCell ref="G11:H11"/>
    <mergeCell ref="C2:Q5"/>
    <mergeCell ref="R2:S3"/>
    <mergeCell ref="B4:B5"/>
    <mergeCell ref="R4:S5"/>
    <mergeCell ref="C7:S7"/>
    <mergeCell ref="C10:S10"/>
    <mergeCell ref="E11:F11"/>
  </mergeCells>
  <conditionalFormatting sqref="F17:Q17">
    <cfRule type="cellIs" dxfId="3" priority="2" stopIfTrue="1" operator="equal">
      <formula>0</formula>
    </cfRule>
  </conditionalFormatting>
  <conditionalFormatting sqref="M11:N11 C11:D11 G11">
    <cfRule type="cellIs" dxfId="2" priority="1" operator="notEqual">
      <formula>0</formula>
    </cfRule>
  </conditionalFormatting>
  <dataValidations count="1">
    <dataValidation allowBlank="1" showInputMessage="1" showErrorMessage="1" sqref="M11:N11 G11" xr:uid="{00000000-0002-0000-2200-000000000000}"/>
  </dataValidations>
  <printOptions horizontalCentered="1" verticalCentered="1"/>
  <pageMargins left="0.31496062992125984" right="0.19685039370078741" top="0.35433070866141736" bottom="0.35433070866141736" header="0.31496062992125984" footer="0.19685039370078741"/>
  <pageSetup scale="48"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44">
    <tabColor rgb="FFFFC000"/>
    <pageSetUpPr fitToPage="1"/>
  </sheetPr>
  <dimension ref="A1:AJ134"/>
  <sheetViews>
    <sheetView showGridLines="0" topLeftCell="A56" workbookViewId="0">
      <selection activeCell="B74" sqref="A74:XFD85"/>
    </sheetView>
  </sheetViews>
  <sheetFormatPr baseColWidth="10" defaultColWidth="11.42578125" defaultRowHeight="12.75" x14ac:dyDescent="0.2"/>
  <cols>
    <col min="1" max="1" width="2.5703125" style="903" customWidth="1"/>
    <col min="2" max="2" width="34.140625" style="782" customWidth="1"/>
    <col min="3" max="3" width="29" style="782" customWidth="1"/>
    <col min="4" max="4" width="15.85546875" style="782" customWidth="1"/>
    <col min="5" max="5" width="15.7109375" style="782" customWidth="1"/>
    <col min="6" max="17" width="10.7109375" style="782" customWidth="1"/>
    <col min="18" max="19" width="11.42578125" style="782"/>
    <col min="20" max="31" width="11.42578125" style="903"/>
    <col min="32" max="16384" width="11.42578125" style="782"/>
  </cols>
  <sheetData>
    <row r="1" spans="2:36" s="903" customFormat="1" ht="13.5" thickBot="1" x14ac:dyDescent="0.25"/>
    <row r="2" spans="2:36" ht="32.25" customHeight="1" x14ac:dyDescent="0.2">
      <c r="B2" s="904"/>
      <c r="C2" s="2699" t="s">
        <v>1270</v>
      </c>
      <c r="D2" s="2700"/>
      <c r="E2" s="2700"/>
      <c r="F2" s="2700"/>
      <c r="G2" s="2700"/>
      <c r="H2" s="2700"/>
      <c r="I2" s="2700"/>
      <c r="J2" s="2700"/>
      <c r="K2" s="2700"/>
      <c r="L2" s="2700"/>
      <c r="M2" s="2700"/>
      <c r="N2" s="2700"/>
      <c r="O2" s="2700"/>
      <c r="P2" s="2700"/>
      <c r="Q2" s="2701"/>
      <c r="R2" s="2708">
        <f>'POA-5'!N2</f>
        <v>0</v>
      </c>
      <c r="S2" s="2709"/>
      <c r="AF2" s="903"/>
      <c r="AG2" s="903"/>
      <c r="AH2" s="903"/>
      <c r="AI2" s="903"/>
      <c r="AJ2" s="903"/>
    </row>
    <row r="3" spans="2:36" ht="32.25" customHeight="1" x14ac:dyDescent="0.2">
      <c r="B3" s="798"/>
      <c r="C3" s="2702"/>
      <c r="D3" s="2703"/>
      <c r="E3" s="2703"/>
      <c r="F3" s="2703"/>
      <c r="G3" s="2703"/>
      <c r="H3" s="2703"/>
      <c r="I3" s="2703"/>
      <c r="J3" s="2703"/>
      <c r="K3" s="2703"/>
      <c r="L3" s="2703"/>
      <c r="M3" s="2703"/>
      <c r="N3" s="2703"/>
      <c r="O3" s="2703"/>
      <c r="P3" s="2703"/>
      <c r="Q3" s="2704"/>
      <c r="R3" s="2710"/>
      <c r="S3" s="2711"/>
      <c r="AF3" s="903"/>
      <c r="AG3" s="903"/>
      <c r="AH3" s="903"/>
      <c r="AI3" s="903"/>
      <c r="AJ3" s="903"/>
    </row>
    <row r="4" spans="2:36" ht="39" customHeight="1" x14ac:dyDescent="0.2">
      <c r="B4" s="981"/>
      <c r="C4" s="2705"/>
      <c r="D4" s="2706"/>
      <c r="E4" s="2706"/>
      <c r="F4" s="2706"/>
      <c r="G4" s="2706"/>
      <c r="H4" s="2706"/>
      <c r="I4" s="2706"/>
      <c r="J4" s="2706"/>
      <c r="K4" s="2706"/>
      <c r="L4" s="2706"/>
      <c r="M4" s="2706"/>
      <c r="N4" s="2706"/>
      <c r="O4" s="2706"/>
      <c r="P4" s="2706"/>
      <c r="Q4" s="2707"/>
      <c r="R4" s="2804" t="str">
        <f>'POA-5'!N6</f>
        <v>Código: F-E-GIP-53</v>
      </c>
      <c r="S4" s="2805"/>
      <c r="AF4" s="903"/>
      <c r="AG4" s="903"/>
      <c r="AH4" s="903"/>
      <c r="AI4" s="903"/>
      <c r="AJ4" s="903"/>
    </row>
    <row r="5" spans="2:36" ht="21" customHeight="1" x14ac:dyDescent="0.2">
      <c r="B5" s="982"/>
      <c r="C5" s="905"/>
      <c r="D5" s="905"/>
      <c r="E5" s="905"/>
      <c r="F5" s="905"/>
      <c r="G5" s="905"/>
      <c r="H5" s="905"/>
      <c r="I5" s="905"/>
      <c r="J5" s="905"/>
      <c r="K5" s="905"/>
      <c r="L5" s="905"/>
      <c r="M5" s="905"/>
      <c r="N5" s="905"/>
      <c r="O5" s="905"/>
      <c r="P5" s="905"/>
      <c r="Q5" s="905"/>
      <c r="R5" s="913"/>
      <c r="S5" s="906"/>
      <c r="AF5" s="903"/>
      <c r="AG5" s="903"/>
      <c r="AH5" s="903"/>
      <c r="AI5" s="903"/>
      <c r="AJ5" s="903"/>
    </row>
    <row r="6" spans="2:36" ht="18.75" customHeight="1" x14ac:dyDescent="0.2">
      <c r="B6" s="938" t="s">
        <v>250</v>
      </c>
      <c r="C6" s="2781">
        <f>+Seguimiento!H7</f>
        <v>0</v>
      </c>
      <c r="D6" s="2781"/>
      <c r="E6" s="2781"/>
      <c r="F6" s="2781"/>
      <c r="G6" s="2781"/>
      <c r="H6" s="2781"/>
      <c r="I6" s="2781"/>
      <c r="J6" s="2781"/>
      <c r="K6" s="2781"/>
      <c r="L6" s="2781"/>
      <c r="M6" s="2781"/>
      <c r="N6" s="2781"/>
      <c r="O6" s="2781"/>
      <c r="P6" s="2781"/>
      <c r="Q6" s="2781"/>
      <c r="R6" s="2781"/>
      <c r="S6" s="2782"/>
    </row>
    <row r="7" spans="2:36" x14ac:dyDescent="0.2">
      <c r="B7" s="938"/>
      <c r="S7" s="786"/>
      <c r="AF7" s="903"/>
      <c r="AG7" s="903"/>
      <c r="AH7" s="903"/>
    </row>
    <row r="8" spans="2:36" ht="24" customHeight="1" x14ac:dyDescent="0.2">
      <c r="B8" s="938" t="s">
        <v>1133</v>
      </c>
      <c r="C8" s="2571">
        <f>+Proyecto!B16</f>
        <v>0</v>
      </c>
      <c r="D8" s="2571"/>
      <c r="E8" s="2571"/>
      <c r="F8" s="2571"/>
      <c r="G8" s="2571"/>
      <c r="H8" s="2571"/>
      <c r="I8" s="2571"/>
      <c r="J8" s="2571"/>
      <c r="K8" s="2571"/>
      <c r="L8" s="2571"/>
      <c r="M8" s="2571"/>
      <c r="N8" s="2571"/>
      <c r="O8" s="2571"/>
      <c r="P8" s="2571"/>
      <c r="Q8" s="2571"/>
      <c r="R8" s="2571"/>
      <c r="S8" s="2572"/>
      <c r="AF8" s="903"/>
      <c r="AG8" s="903"/>
      <c r="AH8" s="903"/>
    </row>
    <row r="9" spans="2:36" x14ac:dyDescent="0.2">
      <c r="B9" s="938"/>
      <c r="C9" s="983"/>
      <c r="D9" s="983"/>
      <c r="E9" s="983"/>
      <c r="F9" s="983"/>
      <c r="G9" s="983"/>
      <c r="H9" s="983"/>
      <c r="I9" s="983"/>
      <c r="J9" s="983"/>
      <c r="K9" s="983"/>
      <c r="L9" s="983"/>
      <c r="M9" s="983"/>
      <c r="N9" s="983"/>
      <c r="O9" s="983"/>
      <c r="P9" s="983"/>
      <c r="Q9" s="983"/>
      <c r="R9" s="983"/>
      <c r="S9" s="984"/>
      <c r="AF9" s="903"/>
      <c r="AG9" s="903"/>
      <c r="AH9" s="903"/>
    </row>
    <row r="10" spans="2:36" x14ac:dyDescent="0.2">
      <c r="B10" s="985" t="s">
        <v>1271</v>
      </c>
      <c r="C10" s="986">
        <f>'EJEC-2IV'!C11</f>
        <v>0</v>
      </c>
      <c r="E10" s="987" t="s">
        <v>1155</v>
      </c>
      <c r="F10" s="2803">
        <f>'EJEC-2IV'!G11</f>
        <v>0</v>
      </c>
      <c r="G10" s="2803"/>
      <c r="H10" s="988"/>
      <c r="I10" s="988"/>
      <c r="J10" s="791"/>
      <c r="S10" s="786"/>
      <c r="AF10" s="903"/>
      <c r="AG10" s="903"/>
      <c r="AH10" s="903"/>
    </row>
    <row r="11" spans="2:36" x14ac:dyDescent="0.2">
      <c r="B11" s="798"/>
      <c r="S11" s="786"/>
      <c r="AF11" s="903"/>
      <c r="AG11" s="903"/>
      <c r="AH11" s="903"/>
    </row>
    <row r="12" spans="2:36" ht="12.75" customHeight="1" x14ac:dyDescent="0.2">
      <c r="B12" s="989" t="s">
        <v>1266</v>
      </c>
      <c r="C12" s="945">
        <f>'EJEC-2IV'!C13</f>
        <v>0</v>
      </c>
      <c r="D12" s="946"/>
      <c r="E12" s="990" t="s">
        <v>1267</v>
      </c>
      <c r="F12" s="2787">
        <f>'EJEC-2IV'!G13</f>
        <v>0</v>
      </c>
      <c r="G12" s="2787"/>
      <c r="I12" s="991"/>
      <c r="O12" s="991"/>
      <c r="P12" s="991"/>
      <c r="Q12" s="991"/>
      <c r="R12" s="992"/>
      <c r="S12" s="993"/>
    </row>
    <row r="13" spans="2:36" x14ac:dyDescent="0.2">
      <c r="B13" s="798"/>
      <c r="C13" s="905"/>
      <c r="D13" s="905"/>
      <c r="E13" s="905"/>
      <c r="F13" s="905"/>
      <c r="G13" s="905"/>
      <c r="H13" s="905"/>
      <c r="I13" s="905"/>
      <c r="J13" s="905"/>
      <c r="K13" s="905"/>
      <c r="L13" s="905"/>
      <c r="M13" s="905"/>
      <c r="N13" s="905"/>
      <c r="O13" s="905"/>
      <c r="P13" s="905"/>
      <c r="Q13" s="905"/>
      <c r="S13" s="786"/>
    </row>
    <row r="14" spans="2:36" ht="24" thickBot="1" x14ac:dyDescent="0.25">
      <c r="B14" s="2806" t="s">
        <v>359</v>
      </c>
      <c r="C14" s="2807"/>
      <c r="D14" s="2807"/>
      <c r="E14" s="2807"/>
      <c r="F14" s="2807"/>
      <c r="G14" s="2807"/>
      <c r="H14" s="2807"/>
      <c r="I14" s="2807"/>
      <c r="J14" s="2807"/>
      <c r="K14" s="2807"/>
      <c r="L14" s="2807"/>
      <c r="M14" s="2807"/>
      <c r="N14" s="2807"/>
      <c r="O14" s="2807"/>
      <c r="P14" s="2807"/>
      <c r="Q14" s="2807"/>
      <c r="R14" s="2807"/>
      <c r="S14" s="2808"/>
      <c r="AF14" s="903"/>
      <c r="AG14" s="903"/>
      <c r="AH14" s="903"/>
    </row>
    <row r="15" spans="2:36" ht="12.75" customHeight="1" x14ac:dyDescent="0.2">
      <c r="B15" s="2809" t="s">
        <v>252</v>
      </c>
      <c r="C15" s="2810" t="s">
        <v>351</v>
      </c>
      <c r="D15" s="2731" t="s">
        <v>1162</v>
      </c>
      <c r="E15" s="2810" t="s">
        <v>360</v>
      </c>
      <c r="F15" s="2811" t="s">
        <v>363</v>
      </c>
      <c r="G15" s="2812"/>
      <c r="H15" s="2812"/>
      <c r="I15" s="2812"/>
      <c r="J15" s="2812"/>
      <c r="K15" s="2812"/>
      <c r="L15" s="2812"/>
      <c r="M15" s="2812"/>
      <c r="N15" s="2812"/>
      <c r="O15" s="2812"/>
      <c r="P15" s="2812"/>
      <c r="Q15" s="2812"/>
      <c r="R15" s="2812"/>
      <c r="S15" s="2813"/>
    </row>
    <row r="16" spans="2:36" ht="22.5" x14ac:dyDescent="0.2">
      <c r="B16" s="2730"/>
      <c r="C16" s="2733"/>
      <c r="D16" s="2733"/>
      <c r="E16" s="2733"/>
      <c r="F16" s="931" t="e">
        <f>'EJEC-2IV'!F17</f>
        <v>#VALUE!</v>
      </c>
      <c r="G16" s="931" t="e">
        <f>'EJEC-2IV'!G17</f>
        <v>#VALUE!</v>
      </c>
      <c r="H16" s="931" t="e">
        <f>'EJEC-2IV'!H17</f>
        <v>#VALUE!</v>
      </c>
      <c r="I16" s="931" t="e">
        <f>'EJEC-2IV'!I17</f>
        <v>#VALUE!</v>
      </c>
      <c r="J16" s="931" t="e">
        <f>'EJEC-2IV'!J17</f>
        <v>#VALUE!</v>
      </c>
      <c r="K16" s="931" t="e">
        <f>'EJEC-2IV'!K17</f>
        <v>#VALUE!</v>
      </c>
      <c r="L16" s="931" t="e">
        <f>'EJEC-2IV'!L17</f>
        <v>#VALUE!</v>
      </c>
      <c r="M16" s="931" t="e">
        <f>'EJEC-2IV'!M17</f>
        <v>#VALUE!</v>
      </c>
      <c r="N16" s="931" t="e">
        <f>'EJEC-2IV'!N17</f>
        <v>#VALUE!</v>
      </c>
      <c r="O16" s="931" t="e">
        <f>'EJEC-2IV'!O17</f>
        <v>#VALUE!</v>
      </c>
      <c r="P16" s="931" t="e">
        <f>'EJEC-2IV'!P17</f>
        <v>#VALUE!</v>
      </c>
      <c r="Q16" s="931" t="e">
        <f>'EJEC-2IV'!Q17</f>
        <v>#VALUE!</v>
      </c>
      <c r="R16" s="994" t="s">
        <v>64</v>
      </c>
      <c r="S16" s="995" t="s">
        <v>357</v>
      </c>
    </row>
    <row r="17" spans="2:19" ht="12.75" customHeight="1" x14ac:dyDescent="0.2">
      <c r="B17" s="2814" t="str">
        <f>Proyecto!C50</f>
        <v>Plantación de Material Vegetal en sistema tradicional</v>
      </c>
      <c r="C17" s="2816">
        <f>'POA-1'!I31</f>
        <v>0</v>
      </c>
      <c r="D17" s="2819" t="e">
        <f>'POA-1'!M31</f>
        <v>#DIV/0!</v>
      </c>
      <c r="E17" s="996" t="s">
        <v>361</v>
      </c>
      <c r="F17" s="997">
        <f>'POA-4'!I18</f>
        <v>0</v>
      </c>
      <c r="G17" s="997">
        <f>'POA-4'!J18</f>
        <v>0</v>
      </c>
      <c r="H17" s="997">
        <f>'POA-4'!K18</f>
        <v>0</v>
      </c>
      <c r="I17" s="997">
        <f>'POA-4'!L18</f>
        <v>0</v>
      </c>
      <c r="J17" s="997">
        <f>'POA-4'!M18</f>
        <v>0</v>
      </c>
      <c r="K17" s="997">
        <f>'POA-4'!N18</f>
        <v>0</v>
      </c>
      <c r="L17" s="997">
        <f>'POA-4'!O18</f>
        <v>0</v>
      </c>
      <c r="M17" s="997">
        <f>'POA-4'!P18</f>
        <v>0</v>
      </c>
      <c r="N17" s="997">
        <f>'POA-4'!Q18</f>
        <v>0</v>
      </c>
      <c r="O17" s="997">
        <f>'POA-4'!R18</f>
        <v>0</v>
      </c>
      <c r="P17" s="997">
        <f>'POA-4'!S18</f>
        <v>0</v>
      </c>
      <c r="Q17" s="997">
        <f>'POA-4'!T18</f>
        <v>0</v>
      </c>
      <c r="R17" s="998">
        <f t="shared" ref="R17:R28" si="0">SUM(F17:Q17)</f>
        <v>0</v>
      </c>
      <c r="S17" s="999"/>
    </row>
    <row r="18" spans="2:19" ht="12.75" customHeight="1" x14ac:dyDescent="0.2">
      <c r="B18" s="2791"/>
      <c r="C18" s="2817"/>
      <c r="D18" s="2820"/>
      <c r="E18" s="1000" t="s">
        <v>362</v>
      </c>
      <c r="F18" s="1003">
        <f>+'EJEC-3I'!F18</f>
        <v>0</v>
      </c>
      <c r="G18" s="1003">
        <f>+'EJEC-3I'!G18</f>
        <v>0</v>
      </c>
      <c r="H18" s="1003">
        <f>+'EJEC-3I'!H18</f>
        <v>0</v>
      </c>
      <c r="I18" s="1003">
        <f>+'EJEC-3II'!I18</f>
        <v>0</v>
      </c>
      <c r="J18" s="1003">
        <f>+'EJEC-3II'!J18</f>
        <v>0</v>
      </c>
      <c r="K18" s="1003">
        <f>+'EJEC-3II'!K18</f>
        <v>0</v>
      </c>
      <c r="L18" s="1003">
        <f>+'EJEC-3III'!L18</f>
        <v>0</v>
      </c>
      <c r="M18" s="1003">
        <f>+'EJEC-3III'!M18</f>
        <v>0</v>
      </c>
      <c r="N18" s="1003">
        <f>+'EJEC-3III'!N18</f>
        <v>0</v>
      </c>
      <c r="O18" s="1001">
        <f>+'EJEC-3III'!O18</f>
        <v>0</v>
      </c>
      <c r="P18" s="1001">
        <f>+'EJEC-3III'!P18</f>
        <v>0</v>
      </c>
      <c r="Q18" s="1001">
        <f>+'EJEC-3III'!Q18</f>
        <v>0</v>
      </c>
      <c r="R18" s="1002">
        <f t="shared" si="0"/>
        <v>0</v>
      </c>
      <c r="S18" s="297">
        <f>+IF(ISERROR(R18/D17),0%,R18/D17)</f>
        <v>0</v>
      </c>
    </row>
    <row r="19" spans="2:19" ht="12.75" customHeight="1" x14ac:dyDescent="0.2">
      <c r="B19" s="2791"/>
      <c r="C19" s="2818"/>
      <c r="D19" s="2821"/>
      <c r="E19" s="1000" t="s">
        <v>1161</v>
      </c>
      <c r="F19" s="1003">
        <f>+'EJEC-3I'!F19</f>
        <v>0</v>
      </c>
      <c r="G19" s="1003">
        <f>+'EJEC-3I'!G19</f>
        <v>0</v>
      </c>
      <c r="H19" s="1003">
        <f>+'EJEC-3I'!H19</f>
        <v>0</v>
      </c>
      <c r="I19" s="1003">
        <f>+'EJEC-3II'!I19</f>
        <v>0</v>
      </c>
      <c r="J19" s="1003">
        <f>+'EJEC-3II'!J19</f>
        <v>0</v>
      </c>
      <c r="K19" s="1003">
        <f>+'EJEC-3II'!K19</f>
        <v>0</v>
      </c>
      <c r="L19" s="1003">
        <f>+'EJEC-3III'!L19</f>
        <v>0</v>
      </c>
      <c r="M19" s="1003">
        <f>+'EJEC-3III'!M19</f>
        <v>0</v>
      </c>
      <c r="N19" s="1003">
        <f>+'EJEC-3III'!N19</f>
        <v>0</v>
      </c>
      <c r="O19" s="1001"/>
      <c r="P19" s="1001"/>
      <c r="Q19" s="1001"/>
      <c r="R19" s="1002">
        <f t="shared" si="0"/>
        <v>0</v>
      </c>
      <c r="S19" s="297">
        <f>+IF(ISERROR(R19/D17),0%,R19/D17)</f>
        <v>0</v>
      </c>
    </row>
    <row r="20" spans="2:19" ht="12.75" customHeight="1" x14ac:dyDescent="0.2">
      <c r="B20" s="2791"/>
      <c r="C20" s="2816">
        <f>'POA-1'!I32</f>
        <v>0</v>
      </c>
      <c r="D20" s="2819">
        <f>'POA-1'!M32</f>
        <v>0</v>
      </c>
      <c r="E20" s="996" t="s">
        <v>361</v>
      </c>
      <c r="F20" s="997">
        <f>'POA-4'!I19</f>
        <v>0</v>
      </c>
      <c r="G20" s="997">
        <f>'POA-4'!J19</f>
        <v>0</v>
      </c>
      <c r="H20" s="997">
        <f>'POA-4'!K19</f>
        <v>0</v>
      </c>
      <c r="I20" s="997">
        <f>'POA-4'!L19</f>
        <v>0</v>
      </c>
      <c r="J20" s="997">
        <f>'POA-4'!M19</f>
        <v>0</v>
      </c>
      <c r="K20" s="997">
        <f>'POA-4'!N19</f>
        <v>0</v>
      </c>
      <c r="L20" s="997">
        <f>'POA-4'!O19</f>
        <v>0</v>
      </c>
      <c r="M20" s="997">
        <f>'POA-4'!P19</f>
        <v>0</v>
      </c>
      <c r="N20" s="997">
        <f>'POA-4'!Q19</f>
        <v>0</v>
      </c>
      <c r="O20" s="997">
        <f>'POA-4'!R19</f>
        <v>0</v>
      </c>
      <c r="P20" s="997">
        <f>'POA-4'!S19</f>
        <v>0</v>
      </c>
      <c r="Q20" s="997">
        <f>'POA-4'!T19</f>
        <v>0</v>
      </c>
      <c r="R20" s="998">
        <f t="shared" si="0"/>
        <v>0</v>
      </c>
      <c r="S20" s="999"/>
    </row>
    <row r="21" spans="2:19" ht="12.75" customHeight="1" x14ac:dyDescent="0.2">
      <c r="B21" s="2791"/>
      <c r="C21" s="2817"/>
      <c r="D21" s="2820"/>
      <c r="E21" s="1000" t="s">
        <v>362</v>
      </c>
      <c r="F21" s="1003">
        <f>+'EJEC-3I'!F21</f>
        <v>0</v>
      </c>
      <c r="G21" s="1003">
        <f>+'EJEC-3I'!G21</f>
        <v>0</v>
      </c>
      <c r="H21" s="1003">
        <f>+'EJEC-3I'!H21</f>
        <v>0</v>
      </c>
      <c r="I21" s="1003">
        <f>+'EJEC-3II'!I21</f>
        <v>0</v>
      </c>
      <c r="J21" s="1003">
        <f>+'EJEC-3II'!J21</f>
        <v>0</v>
      </c>
      <c r="K21" s="1003">
        <f>+'EJEC-3II'!K21</f>
        <v>0</v>
      </c>
      <c r="L21" s="1003">
        <f>+'EJEC-3III'!L21</f>
        <v>0</v>
      </c>
      <c r="M21" s="1003">
        <f>+'EJEC-3III'!M21</f>
        <v>0</v>
      </c>
      <c r="N21" s="1003">
        <f>+'EJEC-3III'!N21</f>
        <v>0</v>
      </c>
      <c r="O21" s="1001">
        <f>+'EJEC-3III'!O21</f>
        <v>0</v>
      </c>
      <c r="P21" s="1001">
        <f>+'EJEC-3III'!P21</f>
        <v>0</v>
      </c>
      <c r="Q21" s="1001">
        <f>+'EJEC-3III'!Q21</f>
        <v>0</v>
      </c>
      <c r="R21" s="1002">
        <f t="shared" si="0"/>
        <v>0</v>
      </c>
      <c r="S21" s="297">
        <f t="shared" ref="S21" si="1">+IF(ISERROR(R21/D20),0%,R21/D20)</f>
        <v>0</v>
      </c>
    </row>
    <row r="22" spans="2:19" ht="12.75" customHeight="1" x14ac:dyDescent="0.2">
      <c r="B22" s="2791"/>
      <c r="C22" s="2818"/>
      <c r="D22" s="2821"/>
      <c r="E22" s="1000" t="s">
        <v>1161</v>
      </c>
      <c r="F22" s="1003">
        <f>+'EJEC-3I'!F22</f>
        <v>0</v>
      </c>
      <c r="G22" s="1003">
        <f>+'EJEC-3I'!G22</f>
        <v>0</v>
      </c>
      <c r="H22" s="1003">
        <f>+'EJEC-3I'!H22</f>
        <v>0</v>
      </c>
      <c r="I22" s="1003">
        <f>+'EJEC-3II'!I22</f>
        <v>0</v>
      </c>
      <c r="J22" s="1003">
        <f>+'EJEC-3II'!J22</f>
        <v>0</v>
      </c>
      <c r="K22" s="1003">
        <f>+'EJEC-3II'!K22</f>
        <v>0</v>
      </c>
      <c r="L22" s="1003">
        <f>+'EJEC-3III'!L22</f>
        <v>0</v>
      </c>
      <c r="M22" s="1003">
        <f>+'EJEC-3III'!M22</f>
        <v>0</v>
      </c>
      <c r="N22" s="1003">
        <f>+'EJEC-3III'!N22</f>
        <v>0</v>
      </c>
      <c r="O22" s="1001"/>
      <c r="P22" s="1001"/>
      <c r="Q22" s="1001"/>
      <c r="R22" s="1002">
        <f t="shared" si="0"/>
        <v>0</v>
      </c>
      <c r="S22" s="297">
        <f t="shared" ref="S22" si="2">+IF(ISERROR(R22/D20),0%,R22/D20)</f>
        <v>0</v>
      </c>
    </row>
    <row r="23" spans="2:19" ht="12.75" customHeight="1" x14ac:dyDescent="0.2">
      <c r="B23" s="2791"/>
      <c r="C23" s="2816">
        <f>'POA-1'!I33</f>
        <v>0</v>
      </c>
      <c r="D23" s="2819">
        <f>'POA-1'!M33</f>
        <v>0</v>
      </c>
      <c r="E23" s="996" t="s">
        <v>361</v>
      </c>
      <c r="F23" s="997">
        <f>'POA-4'!I20</f>
        <v>0</v>
      </c>
      <c r="G23" s="997">
        <f>'POA-4'!J20</f>
        <v>0</v>
      </c>
      <c r="H23" s="997">
        <f>'POA-4'!K20</f>
        <v>0</v>
      </c>
      <c r="I23" s="997">
        <f>'POA-4'!L20</f>
        <v>0</v>
      </c>
      <c r="J23" s="997">
        <f>'POA-4'!M20</f>
        <v>0</v>
      </c>
      <c r="K23" s="997">
        <f>'POA-4'!N20</f>
        <v>0</v>
      </c>
      <c r="L23" s="997">
        <f>'POA-4'!O20</f>
        <v>0</v>
      </c>
      <c r="M23" s="997">
        <f>'POA-4'!P20</f>
        <v>0</v>
      </c>
      <c r="N23" s="997">
        <f>'POA-4'!Q20</f>
        <v>0</v>
      </c>
      <c r="O23" s="997">
        <f>'POA-4'!R20</f>
        <v>0</v>
      </c>
      <c r="P23" s="997">
        <f>'POA-4'!S20</f>
        <v>0</v>
      </c>
      <c r="Q23" s="997">
        <f>'POA-4'!T20</f>
        <v>0</v>
      </c>
      <c r="R23" s="998">
        <f t="shared" si="0"/>
        <v>0</v>
      </c>
      <c r="S23" s="999"/>
    </row>
    <row r="24" spans="2:19" ht="12.75" customHeight="1" x14ac:dyDescent="0.2">
      <c r="B24" s="2791"/>
      <c r="C24" s="2817"/>
      <c r="D24" s="2820"/>
      <c r="E24" s="1000" t="s">
        <v>362</v>
      </c>
      <c r="F24" s="1003">
        <f>+'EJEC-3I'!F24</f>
        <v>0</v>
      </c>
      <c r="G24" s="1003">
        <f>+'EJEC-3I'!G24</f>
        <v>0</v>
      </c>
      <c r="H24" s="1003">
        <f>+'EJEC-3I'!H24</f>
        <v>0</v>
      </c>
      <c r="I24" s="1003">
        <f>+'EJEC-3II'!I24</f>
        <v>0</v>
      </c>
      <c r="J24" s="1003">
        <f>+'EJEC-3II'!J24</f>
        <v>0</v>
      </c>
      <c r="K24" s="1003">
        <f>+'EJEC-3II'!K24</f>
        <v>0</v>
      </c>
      <c r="L24" s="1003">
        <f>+'EJEC-3III'!L24</f>
        <v>0</v>
      </c>
      <c r="M24" s="1003">
        <f>+'EJEC-3III'!M24</f>
        <v>0</v>
      </c>
      <c r="N24" s="1003">
        <f>+'EJEC-3III'!N24</f>
        <v>0</v>
      </c>
      <c r="O24" s="1001">
        <f>+'EJEC-3III'!O24</f>
        <v>0</v>
      </c>
      <c r="P24" s="1001">
        <f>+'EJEC-3III'!P24</f>
        <v>0</v>
      </c>
      <c r="Q24" s="1001">
        <f>+'EJEC-3III'!Q24</f>
        <v>0</v>
      </c>
      <c r="R24" s="1002">
        <f t="shared" si="0"/>
        <v>0</v>
      </c>
      <c r="S24" s="297">
        <f t="shared" ref="S24" si="3">+IF(ISERROR(R24/D23),0%,R24/D23)</f>
        <v>0</v>
      </c>
    </row>
    <row r="25" spans="2:19" ht="12.75" customHeight="1" x14ac:dyDescent="0.2">
      <c r="B25" s="2791"/>
      <c r="C25" s="2818"/>
      <c r="D25" s="2821"/>
      <c r="E25" s="1000" t="s">
        <v>1161</v>
      </c>
      <c r="F25" s="1003">
        <f>+'EJEC-3I'!F25</f>
        <v>0</v>
      </c>
      <c r="G25" s="1003">
        <f>+'EJEC-3I'!G25</f>
        <v>0</v>
      </c>
      <c r="H25" s="1003">
        <f>+'EJEC-3I'!H25</f>
        <v>0</v>
      </c>
      <c r="I25" s="1003">
        <f>+'EJEC-3II'!I25</f>
        <v>0</v>
      </c>
      <c r="J25" s="1003">
        <f>+'EJEC-3II'!J25</f>
        <v>0</v>
      </c>
      <c r="K25" s="1003">
        <f>+'EJEC-3II'!K25</f>
        <v>0</v>
      </c>
      <c r="L25" s="1003">
        <f>+'EJEC-3III'!L25</f>
        <v>0</v>
      </c>
      <c r="M25" s="1003">
        <f>+'EJEC-3III'!M25</f>
        <v>0</v>
      </c>
      <c r="N25" s="1003">
        <f>+'EJEC-3III'!N25</f>
        <v>0</v>
      </c>
      <c r="O25" s="1001"/>
      <c r="P25" s="1001"/>
      <c r="Q25" s="1001"/>
      <c r="R25" s="1002">
        <f t="shared" si="0"/>
        <v>0</v>
      </c>
      <c r="S25" s="297">
        <f t="shared" ref="S25" si="4">+IF(ISERROR(R25/D23),0%,R25/D23)</f>
        <v>0</v>
      </c>
    </row>
    <row r="26" spans="2:19" ht="12.75" customHeight="1" x14ac:dyDescent="0.2">
      <c r="B26" s="2791"/>
      <c r="C26" s="2816">
        <f>'POA-1'!I34</f>
        <v>0</v>
      </c>
      <c r="D26" s="2819">
        <f>'POA-1'!M34</f>
        <v>0</v>
      </c>
      <c r="E26" s="996" t="s">
        <v>361</v>
      </c>
      <c r="F26" s="997">
        <f>'POA-4'!I21</f>
        <v>0</v>
      </c>
      <c r="G26" s="997">
        <f>'POA-4'!J21</f>
        <v>0</v>
      </c>
      <c r="H26" s="997">
        <f>'POA-4'!K21</f>
        <v>0</v>
      </c>
      <c r="I26" s="997">
        <f>'POA-4'!L21</f>
        <v>0</v>
      </c>
      <c r="J26" s="997">
        <f>'POA-4'!M21</f>
        <v>0</v>
      </c>
      <c r="K26" s="997">
        <f>'POA-4'!N21</f>
        <v>0</v>
      </c>
      <c r="L26" s="997">
        <f>'POA-4'!O21</f>
        <v>0</v>
      </c>
      <c r="M26" s="997">
        <f>'POA-4'!P21</f>
        <v>0</v>
      </c>
      <c r="N26" s="997">
        <f>'POA-4'!Q21</f>
        <v>0</v>
      </c>
      <c r="O26" s="997">
        <f>'POA-4'!R21</f>
        <v>0</v>
      </c>
      <c r="P26" s="997">
        <f>'POA-4'!S21</f>
        <v>0</v>
      </c>
      <c r="Q26" s="997">
        <f>'POA-4'!T21</f>
        <v>0</v>
      </c>
      <c r="R26" s="998">
        <f t="shared" si="0"/>
        <v>0</v>
      </c>
      <c r="S26" s="999"/>
    </row>
    <row r="27" spans="2:19" ht="12.75" customHeight="1" x14ac:dyDescent="0.2">
      <c r="B27" s="2791"/>
      <c r="C27" s="2817"/>
      <c r="D27" s="2820"/>
      <c r="E27" s="1000" t="s">
        <v>362</v>
      </c>
      <c r="F27" s="1003">
        <f>+'EJEC-3I'!F27</f>
        <v>0</v>
      </c>
      <c r="G27" s="1003">
        <f>+'EJEC-3I'!G27</f>
        <v>0</v>
      </c>
      <c r="H27" s="1003">
        <f>+'EJEC-3I'!H27</f>
        <v>0</v>
      </c>
      <c r="I27" s="1003">
        <f>+'EJEC-3II'!I27</f>
        <v>0</v>
      </c>
      <c r="J27" s="1003">
        <f>+'EJEC-3II'!J27</f>
        <v>0</v>
      </c>
      <c r="K27" s="1003">
        <f>+'EJEC-3II'!K27</f>
        <v>0</v>
      </c>
      <c r="L27" s="1003">
        <f>+'EJEC-3III'!L27</f>
        <v>0</v>
      </c>
      <c r="M27" s="1003">
        <f>+'EJEC-3III'!M27</f>
        <v>0</v>
      </c>
      <c r="N27" s="1003">
        <f>+'EJEC-3III'!N27</f>
        <v>0</v>
      </c>
      <c r="O27" s="1001">
        <f>+'EJEC-3III'!O27</f>
        <v>0</v>
      </c>
      <c r="P27" s="1001">
        <f>+'EJEC-3III'!P27</f>
        <v>0</v>
      </c>
      <c r="Q27" s="1001">
        <f>+'EJEC-3III'!Q27</f>
        <v>0</v>
      </c>
      <c r="R27" s="1002">
        <f t="shared" si="0"/>
        <v>0</v>
      </c>
      <c r="S27" s="297">
        <f t="shared" ref="S27" si="5">+IF(ISERROR(R27/D26),0%,R27/D26)</f>
        <v>0</v>
      </c>
    </row>
    <row r="28" spans="2:19" ht="12.75" customHeight="1" x14ac:dyDescent="0.2">
      <c r="B28" s="2815"/>
      <c r="C28" s="2818"/>
      <c r="D28" s="2821"/>
      <c r="E28" s="1000" t="s">
        <v>1161</v>
      </c>
      <c r="F28" s="1003">
        <f>+'EJEC-3I'!F28</f>
        <v>0</v>
      </c>
      <c r="G28" s="1003">
        <f>+'EJEC-3I'!G28</f>
        <v>0</v>
      </c>
      <c r="H28" s="1003">
        <f>+'EJEC-3I'!H28</f>
        <v>0</v>
      </c>
      <c r="I28" s="1003">
        <f>+'EJEC-3II'!I28</f>
        <v>0</v>
      </c>
      <c r="J28" s="1003">
        <f>+'EJEC-3II'!J28</f>
        <v>0</v>
      </c>
      <c r="K28" s="1003">
        <f>+'EJEC-3II'!K28</f>
        <v>0</v>
      </c>
      <c r="L28" s="1003">
        <f>+'EJEC-3III'!L28</f>
        <v>0</v>
      </c>
      <c r="M28" s="1003">
        <f>+'EJEC-3III'!M28</f>
        <v>0</v>
      </c>
      <c r="N28" s="1003">
        <f>+'EJEC-3III'!N28</f>
        <v>0</v>
      </c>
      <c r="O28" s="1001"/>
      <c r="P28" s="1001"/>
      <c r="Q28" s="1001"/>
      <c r="R28" s="1002">
        <f t="shared" si="0"/>
        <v>0</v>
      </c>
      <c r="S28" s="297">
        <f t="shared" ref="S28" si="6">+IF(ISERROR(R28/D26),0%,R28/D26)</f>
        <v>0</v>
      </c>
    </row>
    <row r="29" spans="2:19" ht="12.75" customHeight="1" x14ac:dyDescent="0.2">
      <c r="B29" s="2814" t="str">
        <f>Proyecto!C51</f>
        <v>Plantación de Material Vegetal al azar o por núcleos</v>
      </c>
      <c r="C29" s="2816">
        <f>'POA-1'!I35</f>
        <v>0</v>
      </c>
      <c r="D29" s="2819" t="e">
        <f>'POA-1'!M35</f>
        <v>#DIV/0!</v>
      </c>
      <c r="E29" s="996" t="s">
        <v>361</v>
      </c>
      <c r="F29" s="997">
        <f>'POA-4'!I22</f>
        <v>0</v>
      </c>
      <c r="G29" s="997">
        <f>'POA-4'!J22</f>
        <v>0</v>
      </c>
      <c r="H29" s="997">
        <f>'POA-4'!K22</f>
        <v>0</v>
      </c>
      <c r="I29" s="997">
        <f>'POA-4'!L22</f>
        <v>0</v>
      </c>
      <c r="J29" s="997">
        <f>'POA-4'!M22</f>
        <v>0</v>
      </c>
      <c r="K29" s="997">
        <f>'POA-4'!N22</f>
        <v>0</v>
      </c>
      <c r="L29" s="997">
        <f>'POA-4'!O22</f>
        <v>0</v>
      </c>
      <c r="M29" s="997">
        <f>'POA-4'!P22</f>
        <v>0</v>
      </c>
      <c r="N29" s="997">
        <f>'POA-4'!Q22</f>
        <v>0</v>
      </c>
      <c r="O29" s="997">
        <f>'POA-4'!R22</f>
        <v>0</v>
      </c>
      <c r="P29" s="997">
        <f>'POA-4'!S22</f>
        <v>0</v>
      </c>
      <c r="Q29" s="997">
        <f>'POA-4'!T22</f>
        <v>0</v>
      </c>
      <c r="R29" s="998">
        <f>SUM(F29:Q29)</f>
        <v>0</v>
      </c>
      <c r="S29" s="999"/>
    </row>
    <row r="30" spans="2:19" ht="12.75" customHeight="1" x14ac:dyDescent="0.2">
      <c r="B30" s="2791"/>
      <c r="C30" s="2817"/>
      <c r="D30" s="2820"/>
      <c r="E30" s="1000" t="s">
        <v>362</v>
      </c>
      <c r="F30" s="1003">
        <f>+'EJEC-3I'!F30</f>
        <v>0</v>
      </c>
      <c r="G30" s="1003">
        <f>+'EJEC-3I'!G30</f>
        <v>0</v>
      </c>
      <c r="H30" s="1003">
        <f>+'EJEC-3I'!H30</f>
        <v>0</v>
      </c>
      <c r="I30" s="1003">
        <f>+'EJEC-3II'!I30</f>
        <v>0</v>
      </c>
      <c r="J30" s="1003">
        <f>+'EJEC-3II'!J30</f>
        <v>0</v>
      </c>
      <c r="K30" s="1003">
        <f>+'EJEC-3II'!K30</f>
        <v>0</v>
      </c>
      <c r="L30" s="1003">
        <f>+'EJEC-3III'!L30</f>
        <v>0</v>
      </c>
      <c r="M30" s="1003">
        <f>+'EJEC-3III'!M30</f>
        <v>0</v>
      </c>
      <c r="N30" s="1003">
        <f>+'EJEC-3III'!N30</f>
        <v>0</v>
      </c>
      <c r="O30" s="1001">
        <f>+'EJEC-3III'!O30</f>
        <v>0</v>
      </c>
      <c r="P30" s="1001">
        <f>+'EJEC-3III'!P30</f>
        <v>0</v>
      </c>
      <c r="Q30" s="1001">
        <f>+'EJEC-3III'!Q30</f>
        <v>0</v>
      </c>
      <c r="R30" s="1002">
        <f t="shared" ref="R30:R93" si="7">SUM(F30:Q30)</f>
        <v>0</v>
      </c>
      <c r="S30" s="297">
        <f t="shared" ref="S30" si="8">+IF(ISERROR(R30/D29),0%,R30/D29)</f>
        <v>0</v>
      </c>
    </row>
    <row r="31" spans="2:19" ht="12.75" customHeight="1" x14ac:dyDescent="0.2">
      <c r="B31" s="2791"/>
      <c r="C31" s="2818"/>
      <c r="D31" s="2821"/>
      <c r="E31" s="1000" t="s">
        <v>1161</v>
      </c>
      <c r="F31" s="1003">
        <f>+'EJEC-3I'!F31</f>
        <v>0</v>
      </c>
      <c r="G31" s="1003">
        <f>+'EJEC-3I'!G31</f>
        <v>0</v>
      </c>
      <c r="H31" s="1003">
        <f>+'EJEC-3I'!H31</f>
        <v>0</v>
      </c>
      <c r="I31" s="1003">
        <f>+'EJEC-3II'!I31</f>
        <v>0</v>
      </c>
      <c r="J31" s="1003">
        <f>+'EJEC-3II'!J31</f>
        <v>0</v>
      </c>
      <c r="K31" s="1003">
        <f>+'EJEC-3II'!K31</f>
        <v>0</v>
      </c>
      <c r="L31" s="1003">
        <f>+'EJEC-3III'!L31</f>
        <v>0</v>
      </c>
      <c r="M31" s="1003">
        <f>+'EJEC-3III'!M31</f>
        <v>0</v>
      </c>
      <c r="N31" s="1003">
        <f>+'EJEC-3III'!N31</f>
        <v>0</v>
      </c>
      <c r="O31" s="1001"/>
      <c r="P31" s="1001"/>
      <c r="Q31" s="1001"/>
      <c r="R31" s="1002">
        <f t="shared" si="7"/>
        <v>0</v>
      </c>
      <c r="S31" s="297">
        <f t="shared" ref="S31" si="9">+IF(ISERROR(R31/D29),0%,R31/D29)</f>
        <v>0</v>
      </c>
    </row>
    <row r="32" spans="2:19" ht="12.75" customHeight="1" x14ac:dyDescent="0.2">
      <c r="B32" s="2791"/>
      <c r="C32" s="2816">
        <f>'POA-1'!I36</f>
        <v>0</v>
      </c>
      <c r="D32" s="2819">
        <f>'POA-1'!M36</f>
        <v>0</v>
      </c>
      <c r="E32" s="996" t="s">
        <v>361</v>
      </c>
      <c r="F32" s="997">
        <f>'POA-4'!I23</f>
        <v>0</v>
      </c>
      <c r="G32" s="997">
        <f>'POA-4'!J23</f>
        <v>0</v>
      </c>
      <c r="H32" s="997">
        <f>'POA-4'!K23</f>
        <v>0</v>
      </c>
      <c r="I32" s="997">
        <f>'POA-4'!L23</f>
        <v>0</v>
      </c>
      <c r="J32" s="997">
        <f>'POA-4'!M23</f>
        <v>0</v>
      </c>
      <c r="K32" s="997">
        <f>'POA-4'!N23</f>
        <v>0</v>
      </c>
      <c r="L32" s="997">
        <f>'POA-4'!O23</f>
        <v>0</v>
      </c>
      <c r="M32" s="997">
        <f>'POA-4'!P23</f>
        <v>0</v>
      </c>
      <c r="N32" s="997">
        <f>'POA-4'!Q23</f>
        <v>0</v>
      </c>
      <c r="O32" s="997">
        <f>'POA-4'!R23</f>
        <v>0</v>
      </c>
      <c r="P32" s="997">
        <f>'POA-4'!S23</f>
        <v>0</v>
      </c>
      <c r="Q32" s="997">
        <f>'POA-4'!T23</f>
        <v>0</v>
      </c>
      <c r="R32" s="998">
        <f t="shared" si="7"/>
        <v>0</v>
      </c>
      <c r="S32" s="999"/>
    </row>
    <row r="33" spans="2:19" ht="12.75" customHeight="1" x14ac:dyDescent="0.2">
      <c r="B33" s="2791"/>
      <c r="C33" s="2817"/>
      <c r="D33" s="2820"/>
      <c r="E33" s="1000" t="s">
        <v>362</v>
      </c>
      <c r="F33" s="1003">
        <f>+'EJEC-3I'!F33</f>
        <v>0</v>
      </c>
      <c r="G33" s="1003">
        <f>+'EJEC-3I'!G33</f>
        <v>0</v>
      </c>
      <c r="H33" s="1003">
        <f>+'EJEC-3I'!H33</f>
        <v>0</v>
      </c>
      <c r="I33" s="1003">
        <f>+'EJEC-3II'!I33</f>
        <v>0</v>
      </c>
      <c r="J33" s="1003">
        <f>+'EJEC-3II'!J33</f>
        <v>0</v>
      </c>
      <c r="K33" s="1003">
        <f>+'EJEC-3II'!K33</f>
        <v>0</v>
      </c>
      <c r="L33" s="1003">
        <f>+'EJEC-3III'!L33</f>
        <v>0</v>
      </c>
      <c r="M33" s="1003">
        <f>+'EJEC-3III'!M33</f>
        <v>0</v>
      </c>
      <c r="N33" s="1003">
        <f>+'EJEC-3III'!N33</f>
        <v>0</v>
      </c>
      <c r="O33" s="1001">
        <f>+'EJEC-3III'!O33</f>
        <v>0</v>
      </c>
      <c r="P33" s="1001">
        <f>+'EJEC-3III'!P33</f>
        <v>0</v>
      </c>
      <c r="Q33" s="1001">
        <f>+'EJEC-3III'!Q33</f>
        <v>0</v>
      </c>
      <c r="R33" s="1002">
        <f t="shared" si="7"/>
        <v>0</v>
      </c>
      <c r="S33" s="297">
        <f t="shared" ref="S33" si="10">+IF(ISERROR(R33/D32),0%,R33/D32)</f>
        <v>0</v>
      </c>
    </row>
    <row r="34" spans="2:19" ht="12.75" customHeight="1" x14ac:dyDescent="0.2">
      <c r="B34" s="2791"/>
      <c r="C34" s="2818"/>
      <c r="D34" s="2821"/>
      <c r="E34" s="1000" t="s">
        <v>1161</v>
      </c>
      <c r="F34" s="1003">
        <f>+'EJEC-3I'!F34</f>
        <v>0</v>
      </c>
      <c r="G34" s="1003">
        <f>+'EJEC-3I'!G34</f>
        <v>0</v>
      </c>
      <c r="H34" s="1003">
        <f>+'EJEC-3I'!H34</f>
        <v>0</v>
      </c>
      <c r="I34" s="1003">
        <f>+'EJEC-3II'!I34</f>
        <v>0</v>
      </c>
      <c r="J34" s="1003">
        <f>+'EJEC-3II'!J34</f>
        <v>0</v>
      </c>
      <c r="K34" s="1003">
        <f>+'EJEC-3II'!K34</f>
        <v>0</v>
      </c>
      <c r="L34" s="1003">
        <f>+'EJEC-3III'!L34</f>
        <v>0</v>
      </c>
      <c r="M34" s="1003">
        <f>+'EJEC-3III'!M34</f>
        <v>0</v>
      </c>
      <c r="N34" s="1003">
        <f>+'EJEC-3III'!N34</f>
        <v>0</v>
      </c>
      <c r="O34" s="1001"/>
      <c r="P34" s="1001"/>
      <c r="Q34" s="1001"/>
      <c r="R34" s="1002">
        <f t="shared" si="7"/>
        <v>0</v>
      </c>
      <c r="S34" s="297">
        <f t="shared" ref="S34" si="11">+IF(ISERROR(R34/D32),0%,R34/D32)</f>
        <v>0</v>
      </c>
    </row>
    <row r="35" spans="2:19" ht="12.75" customHeight="1" x14ac:dyDescent="0.2">
      <c r="B35" s="2791"/>
      <c r="C35" s="2816">
        <f>'POA-1'!I37</f>
        <v>0</v>
      </c>
      <c r="D35" s="2819">
        <f>'POA-1'!M37</f>
        <v>0</v>
      </c>
      <c r="E35" s="996" t="s">
        <v>361</v>
      </c>
      <c r="F35" s="997">
        <f>'POA-4'!I24</f>
        <v>0</v>
      </c>
      <c r="G35" s="997">
        <f>'POA-4'!J24</f>
        <v>0</v>
      </c>
      <c r="H35" s="997">
        <f>'POA-4'!K24</f>
        <v>0</v>
      </c>
      <c r="I35" s="997">
        <f>'POA-4'!L24</f>
        <v>0</v>
      </c>
      <c r="J35" s="997">
        <f>'POA-4'!M24</f>
        <v>0</v>
      </c>
      <c r="K35" s="997">
        <f>'POA-4'!N24</f>
        <v>0</v>
      </c>
      <c r="L35" s="997">
        <f>'POA-4'!O24</f>
        <v>0</v>
      </c>
      <c r="M35" s="997">
        <f>'POA-4'!P24</f>
        <v>0</v>
      </c>
      <c r="N35" s="997">
        <f>'POA-4'!Q24</f>
        <v>0</v>
      </c>
      <c r="O35" s="997">
        <f>'POA-4'!R24</f>
        <v>0</v>
      </c>
      <c r="P35" s="997">
        <f>'POA-4'!S24</f>
        <v>0</v>
      </c>
      <c r="Q35" s="997">
        <f>'POA-4'!T24</f>
        <v>0</v>
      </c>
      <c r="R35" s="998">
        <f t="shared" si="7"/>
        <v>0</v>
      </c>
      <c r="S35" s="999"/>
    </row>
    <row r="36" spans="2:19" ht="12.75" customHeight="1" x14ac:dyDescent="0.2">
      <c r="B36" s="2791"/>
      <c r="C36" s="2817"/>
      <c r="D36" s="2820"/>
      <c r="E36" s="1000" t="s">
        <v>362</v>
      </c>
      <c r="F36" s="1003">
        <f>+'EJEC-3I'!F36</f>
        <v>0</v>
      </c>
      <c r="G36" s="1003">
        <f>+'EJEC-3I'!G36</f>
        <v>0</v>
      </c>
      <c r="H36" s="1003">
        <f>+'EJEC-3I'!H36</f>
        <v>0</v>
      </c>
      <c r="I36" s="1003">
        <f>+'EJEC-3II'!I36</f>
        <v>0</v>
      </c>
      <c r="J36" s="1003">
        <f>+'EJEC-3II'!J36</f>
        <v>0</v>
      </c>
      <c r="K36" s="1003">
        <f>+'EJEC-3II'!K36</f>
        <v>0</v>
      </c>
      <c r="L36" s="1003">
        <f>+'EJEC-3III'!L36</f>
        <v>0</v>
      </c>
      <c r="M36" s="1003">
        <f>+'EJEC-3III'!M36</f>
        <v>0</v>
      </c>
      <c r="N36" s="1003">
        <f>+'EJEC-3III'!N36</f>
        <v>0</v>
      </c>
      <c r="O36" s="1001">
        <f>+'EJEC-3III'!O36</f>
        <v>0</v>
      </c>
      <c r="P36" s="1001">
        <f>+'EJEC-3III'!P36</f>
        <v>0</v>
      </c>
      <c r="Q36" s="1001">
        <f>+'EJEC-3III'!Q36</f>
        <v>0</v>
      </c>
      <c r="R36" s="1002">
        <f t="shared" si="7"/>
        <v>0</v>
      </c>
      <c r="S36" s="297">
        <f t="shared" ref="S36" si="12">+IF(ISERROR(R36/D35),0%,R36/D35)</f>
        <v>0</v>
      </c>
    </row>
    <row r="37" spans="2:19" ht="12.75" customHeight="1" x14ac:dyDescent="0.2">
      <c r="B37" s="2791"/>
      <c r="C37" s="2818"/>
      <c r="D37" s="2821"/>
      <c r="E37" s="1000" t="s">
        <v>1161</v>
      </c>
      <c r="F37" s="1003">
        <f>+'EJEC-3I'!F37</f>
        <v>0</v>
      </c>
      <c r="G37" s="1003">
        <f>+'EJEC-3I'!G37</f>
        <v>0</v>
      </c>
      <c r="H37" s="1003">
        <f>+'EJEC-3I'!H37</f>
        <v>0</v>
      </c>
      <c r="I37" s="1003">
        <f>+'EJEC-3II'!I37</f>
        <v>0</v>
      </c>
      <c r="J37" s="1003">
        <f>+'EJEC-3II'!J37</f>
        <v>0</v>
      </c>
      <c r="K37" s="1003">
        <f>+'EJEC-3II'!K37</f>
        <v>0</v>
      </c>
      <c r="L37" s="1003">
        <f>+'EJEC-3III'!L37</f>
        <v>0</v>
      </c>
      <c r="M37" s="1003">
        <f>+'EJEC-3III'!M37</f>
        <v>0</v>
      </c>
      <c r="N37" s="1003">
        <f>+'EJEC-3III'!N37</f>
        <v>0</v>
      </c>
      <c r="O37" s="1001"/>
      <c r="P37" s="1001"/>
      <c r="Q37" s="1001"/>
      <c r="R37" s="1002">
        <f t="shared" si="7"/>
        <v>0</v>
      </c>
      <c r="S37" s="297">
        <f t="shared" ref="S37" si="13">+IF(ISERROR(R37/D35),0%,R37/D35)</f>
        <v>0</v>
      </c>
    </row>
    <row r="38" spans="2:19" ht="12.75" customHeight="1" x14ac:dyDescent="0.2">
      <c r="B38" s="2791"/>
      <c r="C38" s="2816">
        <f>'POA-1'!I38</f>
        <v>0</v>
      </c>
      <c r="D38" s="2819">
        <f>'POA-1'!M38</f>
        <v>0</v>
      </c>
      <c r="E38" s="996" t="s">
        <v>361</v>
      </c>
      <c r="F38" s="997">
        <f>'POA-4'!I25</f>
        <v>0</v>
      </c>
      <c r="G38" s="997">
        <f>'POA-4'!J25</f>
        <v>0</v>
      </c>
      <c r="H38" s="997">
        <f>'POA-4'!K25</f>
        <v>0</v>
      </c>
      <c r="I38" s="997">
        <f>'POA-4'!L25</f>
        <v>0</v>
      </c>
      <c r="J38" s="997">
        <f>'POA-4'!M25</f>
        <v>0</v>
      </c>
      <c r="K38" s="997">
        <f>'POA-4'!N25</f>
        <v>0</v>
      </c>
      <c r="L38" s="997">
        <f>'POA-4'!O25</f>
        <v>0</v>
      </c>
      <c r="M38" s="997">
        <f>'POA-4'!P25</f>
        <v>0</v>
      </c>
      <c r="N38" s="997">
        <f>'POA-4'!Q25</f>
        <v>0</v>
      </c>
      <c r="O38" s="997">
        <f>'POA-4'!R25</f>
        <v>0</v>
      </c>
      <c r="P38" s="997">
        <f>'POA-4'!S25</f>
        <v>0</v>
      </c>
      <c r="Q38" s="997">
        <f>'POA-4'!T25</f>
        <v>0</v>
      </c>
      <c r="R38" s="998">
        <f t="shared" si="7"/>
        <v>0</v>
      </c>
      <c r="S38" s="999"/>
    </row>
    <row r="39" spans="2:19" ht="12.75" customHeight="1" x14ac:dyDescent="0.2">
      <c r="B39" s="2791"/>
      <c r="C39" s="2817"/>
      <c r="D39" s="2820"/>
      <c r="E39" s="1000" t="s">
        <v>362</v>
      </c>
      <c r="F39" s="1003">
        <f>+'EJEC-3I'!F39</f>
        <v>0</v>
      </c>
      <c r="G39" s="1003">
        <f>+'EJEC-3I'!G39</f>
        <v>0</v>
      </c>
      <c r="H39" s="1003">
        <f>+'EJEC-3I'!H39</f>
        <v>0</v>
      </c>
      <c r="I39" s="1003">
        <f>+'EJEC-3II'!I39</f>
        <v>0</v>
      </c>
      <c r="J39" s="1003">
        <f>+'EJEC-3II'!J39</f>
        <v>0</v>
      </c>
      <c r="K39" s="1003">
        <f>+'EJEC-3II'!K39</f>
        <v>0</v>
      </c>
      <c r="L39" s="1003">
        <f>+'EJEC-3III'!L39</f>
        <v>0</v>
      </c>
      <c r="M39" s="1003">
        <f>+'EJEC-3III'!M39</f>
        <v>0</v>
      </c>
      <c r="N39" s="1003">
        <f>+'EJEC-3III'!N39</f>
        <v>0</v>
      </c>
      <c r="O39" s="1001">
        <f>+'EJEC-3III'!O39</f>
        <v>0</v>
      </c>
      <c r="P39" s="1001">
        <f>+'EJEC-3III'!P39</f>
        <v>0</v>
      </c>
      <c r="Q39" s="1001">
        <f>+'EJEC-3III'!Q39</f>
        <v>0</v>
      </c>
      <c r="R39" s="1002">
        <f t="shared" si="7"/>
        <v>0</v>
      </c>
      <c r="S39" s="297">
        <f t="shared" ref="S39" si="14">+IF(ISERROR(R39/D38),0%,R39/D38)</f>
        <v>0</v>
      </c>
    </row>
    <row r="40" spans="2:19" ht="12.75" customHeight="1" x14ac:dyDescent="0.2">
      <c r="B40" s="2815"/>
      <c r="C40" s="2818"/>
      <c r="D40" s="2821"/>
      <c r="E40" s="1000" t="s">
        <v>1161</v>
      </c>
      <c r="F40" s="1003">
        <f>+'EJEC-3I'!F40</f>
        <v>0</v>
      </c>
      <c r="G40" s="1003">
        <f>+'EJEC-3I'!G40</f>
        <v>0</v>
      </c>
      <c r="H40" s="1003">
        <f>+'EJEC-3I'!H40</f>
        <v>0</v>
      </c>
      <c r="I40" s="1003">
        <f>+'EJEC-3II'!I40</f>
        <v>0</v>
      </c>
      <c r="J40" s="1003">
        <f>+'EJEC-3II'!J40</f>
        <v>0</v>
      </c>
      <c r="K40" s="1003">
        <f>+'EJEC-3II'!K40</f>
        <v>0</v>
      </c>
      <c r="L40" s="1003">
        <f>+'EJEC-3III'!L40</f>
        <v>0</v>
      </c>
      <c r="M40" s="1003">
        <f>+'EJEC-3III'!M40</f>
        <v>0</v>
      </c>
      <c r="N40" s="1003">
        <f>+'EJEC-3III'!N40</f>
        <v>0</v>
      </c>
      <c r="O40" s="1001"/>
      <c r="P40" s="1001"/>
      <c r="Q40" s="1001"/>
      <c r="R40" s="1002">
        <f t="shared" si="7"/>
        <v>0</v>
      </c>
      <c r="S40" s="297">
        <f t="shared" ref="S40" si="15">+IF(ISERROR(R40/D38),0%,R40/D38)</f>
        <v>0</v>
      </c>
    </row>
    <row r="41" spans="2:19" ht="12.75" customHeight="1" x14ac:dyDescent="0.2">
      <c r="B41" s="2814">
        <f>Proyecto!C52</f>
        <v>0</v>
      </c>
      <c r="C41" s="2816">
        <f>'POA-1'!I39</f>
        <v>0</v>
      </c>
      <c r="D41" s="2819" t="e">
        <f>'POA-1'!M39</f>
        <v>#REF!</v>
      </c>
      <c r="E41" s="996" t="s">
        <v>361</v>
      </c>
      <c r="F41" s="997">
        <f>'POA-4'!I26</f>
        <v>0</v>
      </c>
      <c r="G41" s="997">
        <f>'POA-4'!J26</f>
        <v>0</v>
      </c>
      <c r="H41" s="997">
        <f>'POA-4'!K26</f>
        <v>0</v>
      </c>
      <c r="I41" s="997">
        <f>'POA-4'!L26</f>
        <v>0</v>
      </c>
      <c r="J41" s="997">
        <f>'POA-4'!M26</f>
        <v>0</v>
      </c>
      <c r="K41" s="997">
        <f>'POA-4'!N26</f>
        <v>0</v>
      </c>
      <c r="L41" s="997">
        <f>'POA-4'!O26</f>
        <v>0</v>
      </c>
      <c r="M41" s="997">
        <f>'POA-4'!P26</f>
        <v>0</v>
      </c>
      <c r="N41" s="997">
        <f>'POA-4'!Q26</f>
        <v>0</v>
      </c>
      <c r="O41" s="997">
        <f>'POA-4'!R26</f>
        <v>0</v>
      </c>
      <c r="P41" s="997">
        <f>'POA-4'!S26</f>
        <v>0</v>
      </c>
      <c r="Q41" s="997">
        <f>'POA-4'!T26</f>
        <v>0</v>
      </c>
      <c r="R41" s="998">
        <f t="shared" si="7"/>
        <v>0</v>
      </c>
      <c r="S41" s="999"/>
    </row>
    <row r="42" spans="2:19" ht="12.75" customHeight="1" x14ac:dyDescent="0.2">
      <c r="B42" s="2791"/>
      <c r="C42" s="2817"/>
      <c r="D42" s="2820"/>
      <c r="E42" s="1000" t="s">
        <v>362</v>
      </c>
      <c r="F42" s="1003">
        <f>+'EJEC-3I'!F42</f>
        <v>0</v>
      </c>
      <c r="G42" s="1003">
        <f>+'EJEC-3I'!G42</f>
        <v>0</v>
      </c>
      <c r="H42" s="1003">
        <f>+'EJEC-3I'!H42</f>
        <v>0</v>
      </c>
      <c r="I42" s="1003">
        <f>+'EJEC-3II'!I42</f>
        <v>0</v>
      </c>
      <c r="J42" s="1003">
        <f>+'EJEC-3II'!J42</f>
        <v>0</v>
      </c>
      <c r="K42" s="1003">
        <f>+'EJEC-3II'!K42</f>
        <v>0</v>
      </c>
      <c r="L42" s="1003">
        <f>+'EJEC-3III'!L42</f>
        <v>0</v>
      </c>
      <c r="M42" s="1003">
        <f>+'EJEC-3III'!M42</f>
        <v>0</v>
      </c>
      <c r="N42" s="1003">
        <f>+'EJEC-3III'!N42</f>
        <v>0</v>
      </c>
      <c r="O42" s="1001">
        <f>+'EJEC-3III'!O42</f>
        <v>0</v>
      </c>
      <c r="P42" s="1001">
        <f>+'EJEC-3III'!P42</f>
        <v>0</v>
      </c>
      <c r="Q42" s="1001">
        <f>+'EJEC-3III'!Q42</f>
        <v>0</v>
      </c>
      <c r="R42" s="1002">
        <f t="shared" si="7"/>
        <v>0</v>
      </c>
      <c r="S42" s="297">
        <f t="shared" ref="S42" si="16">+IF(ISERROR(R42/D41),0%,R42/D41)</f>
        <v>0</v>
      </c>
    </row>
    <row r="43" spans="2:19" ht="12.75" customHeight="1" x14ac:dyDescent="0.2">
      <c r="B43" s="2791"/>
      <c r="C43" s="2818"/>
      <c r="D43" s="2821"/>
      <c r="E43" s="1000" t="s">
        <v>1161</v>
      </c>
      <c r="F43" s="1003">
        <f>+'EJEC-3I'!F43</f>
        <v>0</v>
      </c>
      <c r="G43" s="1003">
        <f>+'EJEC-3I'!G43</f>
        <v>0</v>
      </c>
      <c r="H43" s="1003">
        <f>+'EJEC-3I'!H43</f>
        <v>0</v>
      </c>
      <c r="I43" s="1003">
        <f>+'EJEC-3II'!I43</f>
        <v>0</v>
      </c>
      <c r="J43" s="1003">
        <f>+'EJEC-3II'!J43</f>
        <v>0</v>
      </c>
      <c r="K43" s="1003">
        <f>+'EJEC-3II'!K43</f>
        <v>0</v>
      </c>
      <c r="L43" s="1003">
        <f>+'EJEC-3III'!L43</f>
        <v>0</v>
      </c>
      <c r="M43" s="1003">
        <f>+'EJEC-3III'!M43</f>
        <v>0</v>
      </c>
      <c r="N43" s="1003">
        <f>+'EJEC-3III'!N43</f>
        <v>0</v>
      </c>
      <c r="O43" s="1001"/>
      <c r="P43" s="1001"/>
      <c r="Q43" s="1001"/>
      <c r="R43" s="1002">
        <f t="shared" si="7"/>
        <v>0</v>
      </c>
      <c r="S43" s="297">
        <f t="shared" ref="S43" si="17">+IF(ISERROR(R43/D41),0%,R43/D41)</f>
        <v>0</v>
      </c>
    </row>
    <row r="44" spans="2:19" ht="12.75" customHeight="1" x14ac:dyDescent="0.2">
      <c r="B44" s="2791"/>
      <c r="C44" s="2816">
        <f>'POA-1'!I40</f>
        <v>0</v>
      </c>
      <c r="D44" s="2819" t="e">
        <f>'POA-1'!M40</f>
        <v>#REF!</v>
      </c>
      <c r="E44" s="996" t="s">
        <v>361</v>
      </c>
      <c r="F44" s="997">
        <f>'POA-4'!I27</f>
        <v>0</v>
      </c>
      <c r="G44" s="997">
        <f>'POA-4'!J27</f>
        <v>0</v>
      </c>
      <c r="H44" s="997">
        <f>'POA-4'!K27</f>
        <v>0</v>
      </c>
      <c r="I44" s="997">
        <f>'POA-4'!L27</f>
        <v>0</v>
      </c>
      <c r="J44" s="997">
        <f>'POA-4'!M27</f>
        <v>0</v>
      </c>
      <c r="K44" s="997">
        <f>'POA-4'!N27</f>
        <v>0</v>
      </c>
      <c r="L44" s="997">
        <f>'POA-4'!O27</f>
        <v>0</v>
      </c>
      <c r="M44" s="997">
        <f>'POA-4'!P27</f>
        <v>0</v>
      </c>
      <c r="N44" s="997">
        <f>'POA-4'!Q27</f>
        <v>0</v>
      </c>
      <c r="O44" s="997">
        <f>'POA-4'!R27</f>
        <v>0</v>
      </c>
      <c r="P44" s="997">
        <f>'POA-4'!S27</f>
        <v>0</v>
      </c>
      <c r="Q44" s="997">
        <f>'POA-4'!T27</f>
        <v>0</v>
      </c>
      <c r="R44" s="998">
        <f t="shared" si="7"/>
        <v>0</v>
      </c>
      <c r="S44" s="999"/>
    </row>
    <row r="45" spans="2:19" ht="12.75" customHeight="1" x14ac:dyDescent="0.2">
      <c r="B45" s="2791"/>
      <c r="C45" s="2817"/>
      <c r="D45" s="2820"/>
      <c r="E45" s="1000" t="s">
        <v>362</v>
      </c>
      <c r="F45" s="1003">
        <f>+'EJEC-3I'!F45</f>
        <v>0</v>
      </c>
      <c r="G45" s="1003">
        <f>+'EJEC-3I'!G45</f>
        <v>0</v>
      </c>
      <c r="H45" s="1003">
        <f>+'EJEC-3I'!H45</f>
        <v>0</v>
      </c>
      <c r="I45" s="1003">
        <f>+'EJEC-3II'!I45</f>
        <v>0</v>
      </c>
      <c r="J45" s="1003">
        <f>+'EJEC-3II'!J45</f>
        <v>0</v>
      </c>
      <c r="K45" s="1003">
        <f>+'EJEC-3II'!K45</f>
        <v>0</v>
      </c>
      <c r="L45" s="1003">
        <f>+'EJEC-3III'!L45</f>
        <v>0</v>
      </c>
      <c r="M45" s="1003">
        <f>+'EJEC-3III'!M45</f>
        <v>0</v>
      </c>
      <c r="N45" s="1003">
        <f>+'EJEC-3III'!N45</f>
        <v>0</v>
      </c>
      <c r="O45" s="1001">
        <f>+'EJEC-3III'!O45</f>
        <v>0</v>
      </c>
      <c r="P45" s="1001">
        <f>+'EJEC-3III'!P45</f>
        <v>0</v>
      </c>
      <c r="Q45" s="1001">
        <f>+'EJEC-3III'!Q45</f>
        <v>0</v>
      </c>
      <c r="R45" s="1002">
        <f t="shared" si="7"/>
        <v>0</v>
      </c>
      <c r="S45" s="297">
        <f t="shared" ref="S45" si="18">+IF(ISERROR(R45/D44),0%,R45/D44)</f>
        <v>0</v>
      </c>
    </row>
    <row r="46" spans="2:19" ht="12.75" customHeight="1" x14ac:dyDescent="0.2">
      <c r="B46" s="2791"/>
      <c r="C46" s="2818"/>
      <c r="D46" s="2821"/>
      <c r="E46" s="1000" t="s">
        <v>1161</v>
      </c>
      <c r="F46" s="1003">
        <f>+'EJEC-3I'!F46</f>
        <v>0</v>
      </c>
      <c r="G46" s="1003">
        <f>+'EJEC-3I'!G46</f>
        <v>0</v>
      </c>
      <c r="H46" s="1003">
        <f>+'EJEC-3I'!H46</f>
        <v>0</v>
      </c>
      <c r="I46" s="1003">
        <f>+'EJEC-3II'!I46</f>
        <v>0</v>
      </c>
      <c r="J46" s="1003">
        <f>+'EJEC-3II'!J46</f>
        <v>0</v>
      </c>
      <c r="K46" s="1003">
        <f>+'EJEC-3II'!K46</f>
        <v>0</v>
      </c>
      <c r="L46" s="1003">
        <f>+'EJEC-3III'!L46</f>
        <v>0</v>
      </c>
      <c r="M46" s="1003">
        <f>+'EJEC-3III'!M46</f>
        <v>0</v>
      </c>
      <c r="N46" s="1003">
        <f>+'EJEC-3III'!N46</f>
        <v>0</v>
      </c>
      <c r="O46" s="1001"/>
      <c r="P46" s="1001"/>
      <c r="Q46" s="1001"/>
      <c r="R46" s="1002">
        <f t="shared" si="7"/>
        <v>0</v>
      </c>
      <c r="S46" s="297">
        <f t="shared" ref="S46" si="19">+IF(ISERROR(R46/D44),0%,R46/D44)</f>
        <v>0</v>
      </c>
    </row>
    <row r="47" spans="2:19" ht="12.75" customHeight="1" x14ac:dyDescent="0.2">
      <c r="B47" s="2791"/>
      <c r="C47" s="2816">
        <f>'POA-1'!I41</f>
        <v>0</v>
      </c>
      <c r="D47" s="2819">
        <f>'POA-1'!M41</f>
        <v>0</v>
      </c>
      <c r="E47" s="996" t="s">
        <v>361</v>
      </c>
      <c r="F47" s="997">
        <f>'POA-4'!I28</f>
        <v>0</v>
      </c>
      <c r="G47" s="997">
        <f>'POA-4'!J28</f>
        <v>0</v>
      </c>
      <c r="H47" s="997">
        <f>'POA-4'!K28</f>
        <v>0</v>
      </c>
      <c r="I47" s="997">
        <f>'POA-4'!L28</f>
        <v>0</v>
      </c>
      <c r="J47" s="997">
        <f>'POA-4'!M28</f>
        <v>0</v>
      </c>
      <c r="K47" s="997">
        <f>'POA-4'!N28</f>
        <v>0</v>
      </c>
      <c r="L47" s="997">
        <f>'POA-4'!O28</f>
        <v>0</v>
      </c>
      <c r="M47" s="997">
        <f>'POA-4'!P28</f>
        <v>0</v>
      </c>
      <c r="N47" s="997">
        <f>'POA-4'!Q28</f>
        <v>0</v>
      </c>
      <c r="O47" s="997">
        <f>'POA-4'!R28</f>
        <v>0</v>
      </c>
      <c r="P47" s="997">
        <f>'POA-4'!S28</f>
        <v>0</v>
      </c>
      <c r="Q47" s="997">
        <f>'POA-4'!T28</f>
        <v>0</v>
      </c>
      <c r="R47" s="998">
        <f t="shared" si="7"/>
        <v>0</v>
      </c>
      <c r="S47" s="999"/>
    </row>
    <row r="48" spans="2:19" ht="12.75" customHeight="1" x14ac:dyDescent="0.2">
      <c r="B48" s="2791"/>
      <c r="C48" s="2817"/>
      <c r="D48" s="2820"/>
      <c r="E48" s="1000" t="s">
        <v>362</v>
      </c>
      <c r="F48" s="1003">
        <f>+'EJEC-3I'!F48</f>
        <v>0</v>
      </c>
      <c r="G48" s="1003">
        <f>+'EJEC-3I'!G48</f>
        <v>0</v>
      </c>
      <c r="H48" s="1003">
        <f>+'EJEC-3I'!H48</f>
        <v>0</v>
      </c>
      <c r="I48" s="1003">
        <f>+'EJEC-3II'!I48</f>
        <v>0</v>
      </c>
      <c r="J48" s="1003">
        <f>+'EJEC-3II'!J48</f>
        <v>0</v>
      </c>
      <c r="K48" s="1003">
        <f>+'EJEC-3II'!K48</f>
        <v>0</v>
      </c>
      <c r="L48" s="1003">
        <f>+'EJEC-3III'!L48</f>
        <v>0</v>
      </c>
      <c r="M48" s="1003">
        <f>+'EJEC-3III'!M48</f>
        <v>0</v>
      </c>
      <c r="N48" s="1003">
        <f>+'EJEC-3III'!N48</f>
        <v>0</v>
      </c>
      <c r="O48" s="1001">
        <f>+'EJEC-3III'!O48</f>
        <v>0</v>
      </c>
      <c r="P48" s="1001">
        <f>+'EJEC-3III'!P48</f>
        <v>0</v>
      </c>
      <c r="Q48" s="1001">
        <f>+'EJEC-3III'!Q48</f>
        <v>0</v>
      </c>
      <c r="R48" s="1002">
        <f t="shared" si="7"/>
        <v>0</v>
      </c>
      <c r="S48" s="297">
        <f t="shared" ref="S48" si="20">+IF(ISERROR(R48/D47),0%,R48/D47)</f>
        <v>0</v>
      </c>
    </row>
    <row r="49" spans="2:19" ht="12.75" customHeight="1" x14ac:dyDescent="0.2">
      <c r="B49" s="2791"/>
      <c r="C49" s="2818"/>
      <c r="D49" s="2821"/>
      <c r="E49" s="1000" t="s">
        <v>1161</v>
      </c>
      <c r="F49" s="1003">
        <f>+'EJEC-3I'!F49</f>
        <v>0</v>
      </c>
      <c r="G49" s="1003">
        <f>+'EJEC-3I'!G49</f>
        <v>0</v>
      </c>
      <c r="H49" s="1003">
        <f>+'EJEC-3I'!H49</f>
        <v>0</v>
      </c>
      <c r="I49" s="1003">
        <f>+'EJEC-3II'!I49</f>
        <v>0</v>
      </c>
      <c r="J49" s="1003">
        <f>+'EJEC-3II'!J49</f>
        <v>0</v>
      </c>
      <c r="K49" s="1003">
        <f>+'EJEC-3II'!K49</f>
        <v>0</v>
      </c>
      <c r="L49" s="1003">
        <f>+'EJEC-3III'!L49</f>
        <v>0</v>
      </c>
      <c r="M49" s="1003">
        <f>+'EJEC-3III'!M49</f>
        <v>0</v>
      </c>
      <c r="N49" s="1003">
        <f>+'EJEC-3III'!N49</f>
        <v>0</v>
      </c>
      <c r="O49" s="1001"/>
      <c r="P49" s="1001"/>
      <c r="Q49" s="1001"/>
      <c r="R49" s="1002">
        <f t="shared" si="7"/>
        <v>0</v>
      </c>
      <c r="S49" s="297">
        <f t="shared" ref="S49" si="21">+IF(ISERROR(R49/D47),0%,R49/D47)</f>
        <v>0</v>
      </c>
    </row>
    <row r="50" spans="2:19" ht="12.75" customHeight="1" x14ac:dyDescent="0.2">
      <c r="B50" s="2791"/>
      <c r="C50" s="2816">
        <f>'POA-1'!I42</f>
        <v>0</v>
      </c>
      <c r="D50" s="2819" t="e">
        <f>'POA-1'!M42</f>
        <v>#REF!</v>
      </c>
      <c r="E50" s="996" t="s">
        <v>361</v>
      </c>
      <c r="F50" s="997">
        <f>'POA-4'!I29</f>
        <v>0</v>
      </c>
      <c r="G50" s="997">
        <f>'POA-4'!J29</f>
        <v>0</v>
      </c>
      <c r="H50" s="997">
        <f>'POA-4'!K29</f>
        <v>0</v>
      </c>
      <c r="I50" s="997">
        <f>'POA-4'!L29</f>
        <v>0</v>
      </c>
      <c r="J50" s="997">
        <f>'POA-4'!M29</f>
        <v>0</v>
      </c>
      <c r="K50" s="997">
        <f>'POA-4'!N29</f>
        <v>0</v>
      </c>
      <c r="L50" s="997">
        <f>'POA-4'!O29</f>
        <v>0</v>
      </c>
      <c r="M50" s="997">
        <f>'POA-4'!P29</f>
        <v>0</v>
      </c>
      <c r="N50" s="997">
        <f>'POA-4'!Q29</f>
        <v>0</v>
      </c>
      <c r="O50" s="997">
        <f>'POA-4'!R29</f>
        <v>0</v>
      </c>
      <c r="P50" s="997">
        <f>'POA-4'!S29</f>
        <v>0</v>
      </c>
      <c r="Q50" s="997">
        <f>'POA-4'!T29</f>
        <v>0</v>
      </c>
      <c r="R50" s="998">
        <f t="shared" si="7"/>
        <v>0</v>
      </c>
      <c r="S50" s="999"/>
    </row>
    <row r="51" spans="2:19" ht="12.75" customHeight="1" x14ac:dyDescent="0.2">
      <c r="B51" s="2791"/>
      <c r="C51" s="2817"/>
      <c r="D51" s="2820"/>
      <c r="E51" s="1000" t="s">
        <v>362</v>
      </c>
      <c r="F51" s="1003">
        <f>+'EJEC-3I'!F51</f>
        <v>0</v>
      </c>
      <c r="G51" s="1003">
        <f>+'EJEC-3I'!G51</f>
        <v>0</v>
      </c>
      <c r="H51" s="1003">
        <f>+'EJEC-3I'!H51</f>
        <v>0</v>
      </c>
      <c r="I51" s="1003">
        <f>+'EJEC-3II'!I51</f>
        <v>0</v>
      </c>
      <c r="J51" s="1003">
        <f>+'EJEC-3II'!J51</f>
        <v>0</v>
      </c>
      <c r="K51" s="1003">
        <f>+'EJEC-3II'!K51</f>
        <v>0</v>
      </c>
      <c r="L51" s="1003">
        <f>+'EJEC-3III'!L51</f>
        <v>0</v>
      </c>
      <c r="M51" s="1003">
        <f>+'EJEC-3III'!M51</f>
        <v>0</v>
      </c>
      <c r="N51" s="1003">
        <f>+'EJEC-3III'!N51</f>
        <v>0</v>
      </c>
      <c r="O51" s="1001">
        <f>+'EJEC-3III'!O51</f>
        <v>0</v>
      </c>
      <c r="P51" s="1001">
        <f>+'EJEC-3III'!P51</f>
        <v>0</v>
      </c>
      <c r="Q51" s="1001">
        <f>+'EJEC-3III'!Q51</f>
        <v>0</v>
      </c>
      <c r="R51" s="1002">
        <f t="shared" si="7"/>
        <v>0</v>
      </c>
      <c r="S51" s="297">
        <f t="shared" ref="S51" si="22">+IF(ISERROR(R51/D50),0%,R51/D50)</f>
        <v>0</v>
      </c>
    </row>
    <row r="52" spans="2:19" ht="12.75" customHeight="1" x14ac:dyDescent="0.2">
      <c r="B52" s="2815"/>
      <c r="C52" s="2818"/>
      <c r="D52" s="2821"/>
      <c r="E52" s="1000" t="s">
        <v>1161</v>
      </c>
      <c r="F52" s="1003">
        <f>+'EJEC-3I'!F52</f>
        <v>0</v>
      </c>
      <c r="G52" s="1003">
        <f>+'EJEC-3I'!G52</f>
        <v>0</v>
      </c>
      <c r="H52" s="1003">
        <f>+'EJEC-3I'!H52</f>
        <v>0</v>
      </c>
      <c r="I52" s="1003">
        <f>+'EJEC-3II'!I52</f>
        <v>0</v>
      </c>
      <c r="J52" s="1003">
        <f>+'EJEC-3II'!J52</f>
        <v>0</v>
      </c>
      <c r="K52" s="1003">
        <f>+'EJEC-3II'!K52</f>
        <v>0</v>
      </c>
      <c r="L52" s="1003">
        <f>+'EJEC-3III'!L52</f>
        <v>0</v>
      </c>
      <c r="M52" s="1003">
        <f>+'EJEC-3III'!M52</f>
        <v>0</v>
      </c>
      <c r="N52" s="1003">
        <f>+'EJEC-3III'!N52</f>
        <v>0</v>
      </c>
      <c r="O52" s="1001"/>
      <c r="P52" s="1001"/>
      <c r="Q52" s="1001"/>
      <c r="R52" s="1002">
        <f t="shared" si="7"/>
        <v>0</v>
      </c>
      <c r="S52" s="297">
        <f t="shared" ref="S52" si="23">+IF(ISERROR(R52/D50),0%,R52/D50)</f>
        <v>0</v>
      </c>
    </row>
    <row r="53" spans="2:19" ht="12.75" customHeight="1" x14ac:dyDescent="0.2">
      <c r="B53" s="2814" t="str">
        <f>Proyecto!C53</f>
        <v>Cobertura arbórea mediante Sistemas Agroforestales / Silvopastoriles (SAF/SSP)</v>
      </c>
      <c r="C53" s="2816">
        <f>'POA-1'!I43</f>
        <v>0</v>
      </c>
      <c r="D53" s="2819" t="e">
        <f>'POA-1'!M43</f>
        <v>#REF!</v>
      </c>
      <c r="E53" s="996" t="s">
        <v>361</v>
      </c>
      <c r="F53" s="997">
        <f>'POA-4'!I30</f>
        <v>0</v>
      </c>
      <c r="G53" s="997">
        <f>'POA-4'!J30</f>
        <v>0</v>
      </c>
      <c r="H53" s="997">
        <f>'POA-4'!K30</f>
        <v>0</v>
      </c>
      <c r="I53" s="997">
        <f>'POA-4'!L30</f>
        <v>0</v>
      </c>
      <c r="J53" s="997">
        <f>'POA-4'!M30</f>
        <v>0</v>
      </c>
      <c r="K53" s="997">
        <f>'POA-4'!N30</f>
        <v>0</v>
      </c>
      <c r="L53" s="997">
        <f>'POA-4'!O30</f>
        <v>0</v>
      </c>
      <c r="M53" s="997">
        <f>'POA-4'!P30</f>
        <v>0</v>
      </c>
      <c r="N53" s="997">
        <f>'POA-4'!Q30</f>
        <v>0</v>
      </c>
      <c r="O53" s="997">
        <f>'POA-4'!R30</f>
        <v>0</v>
      </c>
      <c r="P53" s="997">
        <f>'POA-4'!S30</f>
        <v>0</v>
      </c>
      <c r="Q53" s="997">
        <f>'POA-4'!T30</f>
        <v>0</v>
      </c>
      <c r="R53" s="998">
        <f t="shared" si="7"/>
        <v>0</v>
      </c>
      <c r="S53" s="999"/>
    </row>
    <row r="54" spans="2:19" ht="12.75" customHeight="1" x14ac:dyDescent="0.2">
      <c r="B54" s="2791"/>
      <c r="C54" s="2817"/>
      <c r="D54" s="2820"/>
      <c r="E54" s="1000" t="s">
        <v>362</v>
      </c>
      <c r="F54" s="1003">
        <f>+'EJEC-3I'!F54</f>
        <v>0</v>
      </c>
      <c r="G54" s="1003">
        <f>+'EJEC-3I'!G54</f>
        <v>0</v>
      </c>
      <c r="H54" s="1003">
        <f>+'EJEC-3I'!H54</f>
        <v>0</v>
      </c>
      <c r="I54" s="1003">
        <f>+'EJEC-3II'!I54</f>
        <v>0</v>
      </c>
      <c r="J54" s="1003">
        <f>+'EJEC-3II'!J54</f>
        <v>0</v>
      </c>
      <c r="K54" s="1003">
        <f>+'EJEC-3II'!K54</f>
        <v>0</v>
      </c>
      <c r="L54" s="1003">
        <f>+'EJEC-3III'!L54</f>
        <v>0</v>
      </c>
      <c r="M54" s="1003">
        <f>+'EJEC-3III'!M54</f>
        <v>0</v>
      </c>
      <c r="N54" s="1003">
        <f>+'EJEC-3III'!N54</f>
        <v>0</v>
      </c>
      <c r="O54" s="1001">
        <f>+'EJEC-3III'!O54</f>
        <v>0</v>
      </c>
      <c r="P54" s="1001">
        <f>+'EJEC-3III'!P54</f>
        <v>0</v>
      </c>
      <c r="Q54" s="1001">
        <f>+'EJEC-3III'!Q54</f>
        <v>0</v>
      </c>
      <c r="R54" s="1002">
        <f t="shared" si="7"/>
        <v>0</v>
      </c>
      <c r="S54" s="297">
        <f t="shared" ref="S54" si="24">+IF(ISERROR(R54/D53),0%,R54/D53)</f>
        <v>0</v>
      </c>
    </row>
    <row r="55" spans="2:19" ht="12.75" customHeight="1" x14ac:dyDescent="0.2">
      <c r="B55" s="2791"/>
      <c r="C55" s="2818"/>
      <c r="D55" s="2821"/>
      <c r="E55" s="1000" t="s">
        <v>1161</v>
      </c>
      <c r="F55" s="1003">
        <f>+'EJEC-3I'!F55</f>
        <v>0</v>
      </c>
      <c r="G55" s="1003">
        <f>+'EJEC-3I'!G55</f>
        <v>0</v>
      </c>
      <c r="H55" s="1003">
        <f>+'EJEC-3I'!H55</f>
        <v>0</v>
      </c>
      <c r="I55" s="1003">
        <f>+'EJEC-3II'!I55</f>
        <v>0</v>
      </c>
      <c r="J55" s="1003">
        <f>+'EJEC-3II'!J55</f>
        <v>0</v>
      </c>
      <c r="K55" s="1003">
        <f>+'EJEC-3II'!K55</f>
        <v>0</v>
      </c>
      <c r="L55" s="1003">
        <f>+'EJEC-3III'!L55</f>
        <v>0</v>
      </c>
      <c r="M55" s="1003">
        <f>+'EJEC-3III'!M55</f>
        <v>0</v>
      </c>
      <c r="N55" s="1003">
        <f>+'EJEC-3III'!N55</f>
        <v>0</v>
      </c>
      <c r="O55" s="1001"/>
      <c r="P55" s="1001"/>
      <c r="Q55" s="1001"/>
      <c r="R55" s="1002">
        <f t="shared" si="7"/>
        <v>0</v>
      </c>
      <c r="S55" s="297">
        <f t="shared" ref="S55" si="25">+IF(ISERROR(R55/D53),0%,R55/D53)</f>
        <v>0</v>
      </c>
    </row>
    <row r="56" spans="2:19" ht="12.75" customHeight="1" x14ac:dyDescent="0.2">
      <c r="B56" s="2791"/>
      <c r="C56" s="2816">
        <f>'POA-1'!I44</f>
        <v>0</v>
      </c>
      <c r="D56" s="2819" t="e">
        <f>'POA-1'!M44</f>
        <v>#REF!</v>
      </c>
      <c r="E56" s="996" t="s">
        <v>361</v>
      </c>
      <c r="F56" s="997">
        <f>'POA-4'!I31</f>
        <v>0</v>
      </c>
      <c r="G56" s="997">
        <f>'POA-4'!J31</f>
        <v>0</v>
      </c>
      <c r="H56" s="997">
        <f>'POA-4'!K31</f>
        <v>0</v>
      </c>
      <c r="I56" s="997">
        <f>'POA-4'!L31</f>
        <v>0</v>
      </c>
      <c r="J56" s="997">
        <f>'POA-4'!M31</f>
        <v>0</v>
      </c>
      <c r="K56" s="997">
        <f>'POA-4'!N31</f>
        <v>0</v>
      </c>
      <c r="L56" s="997">
        <f>'POA-4'!O31</f>
        <v>0</v>
      </c>
      <c r="M56" s="997">
        <f>'POA-4'!P31</f>
        <v>0</v>
      </c>
      <c r="N56" s="997">
        <f>'POA-4'!Q31</f>
        <v>0</v>
      </c>
      <c r="O56" s="997">
        <f>'POA-4'!R31</f>
        <v>0</v>
      </c>
      <c r="P56" s="997">
        <f>'POA-4'!S31</f>
        <v>0</v>
      </c>
      <c r="Q56" s="997">
        <f>'POA-4'!T31</f>
        <v>0</v>
      </c>
      <c r="R56" s="998">
        <f t="shared" si="7"/>
        <v>0</v>
      </c>
      <c r="S56" s="999"/>
    </row>
    <row r="57" spans="2:19" ht="12.75" customHeight="1" x14ac:dyDescent="0.2">
      <c r="B57" s="2791"/>
      <c r="C57" s="2817"/>
      <c r="D57" s="2820"/>
      <c r="E57" s="1000" t="s">
        <v>362</v>
      </c>
      <c r="F57" s="1003">
        <f>+'EJEC-3I'!F57</f>
        <v>0</v>
      </c>
      <c r="G57" s="1003">
        <f>+'EJEC-3I'!G57</f>
        <v>0</v>
      </c>
      <c r="H57" s="1003">
        <f>+'EJEC-3I'!H57</f>
        <v>0</v>
      </c>
      <c r="I57" s="1003">
        <f>+'EJEC-3II'!I57</f>
        <v>0</v>
      </c>
      <c r="J57" s="1003">
        <f>+'EJEC-3II'!J57</f>
        <v>0</v>
      </c>
      <c r="K57" s="1003">
        <f>+'EJEC-3II'!K57</f>
        <v>0</v>
      </c>
      <c r="L57" s="1003">
        <f>+'EJEC-3III'!L57</f>
        <v>0</v>
      </c>
      <c r="M57" s="1003">
        <f>+'EJEC-3III'!M57</f>
        <v>0</v>
      </c>
      <c r="N57" s="1003">
        <f>+'EJEC-3III'!N57</f>
        <v>0</v>
      </c>
      <c r="O57" s="1001">
        <f>+'EJEC-3III'!O57</f>
        <v>0</v>
      </c>
      <c r="P57" s="1001">
        <f>+'EJEC-3III'!P57</f>
        <v>0</v>
      </c>
      <c r="Q57" s="1001">
        <f>+'EJEC-3III'!Q57</f>
        <v>0</v>
      </c>
      <c r="R57" s="1002">
        <f t="shared" si="7"/>
        <v>0</v>
      </c>
      <c r="S57" s="297">
        <f t="shared" ref="S57" si="26">+IF(ISERROR(R57/D56),0%,R57/D56)</f>
        <v>0</v>
      </c>
    </row>
    <row r="58" spans="2:19" ht="12.75" customHeight="1" x14ac:dyDescent="0.2">
      <c r="B58" s="2791"/>
      <c r="C58" s="2818"/>
      <c r="D58" s="2821"/>
      <c r="E58" s="1000" t="s">
        <v>1161</v>
      </c>
      <c r="F58" s="1003">
        <f>+'EJEC-3I'!F58</f>
        <v>0</v>
      </c>
      <c r="G58" s="1003">
        <f>+'EJEC-3I'!G58</f>
        <v>0</v>
      </c>
      <c r="H58" s="1003">
        <f>+'EJEC-3I'!H58</f>
        <v>0</v>
      </c>
      <c r="I58" s="1003">
        <f>+'EJEC-3II'!I58</f>
        <v>0</v>
      </c>
      <c r="J58" s="1003">
        <f>+'EJEC-3II'!J58</f>
        <v>0</v>
      </c>
      <c r="K58" s="1003">
        <f>+'EJEC-3II'!K58</f>
        <v>0</v>
      </c>
      <c r="L58" s="1003">
        <f>+'EJEC-3III'!L58</f>
        <v>0</v>
      </c>
      <c r="M58" s="1003">
        <f>+'EJEC-3III'!M58</f>
        <v>0</v>
      </c>
      <c r="N58" s="1003">
        <f>+'EJEC-3III'!N58</f>
        <v>0</v>
      </c>
      <c r="O58" s="1001"/>
      <c r="P58" s="1001"/>
      <c r="Q58" s="1001"/>
      <c r="R58" s="1002">
        <f t="shared" si="7"/>
        <v>0</v>
      </c>
      <c r="S58" s="297">
        <f t="shared" ref="S58" si="27">+IF(ISERROR(R58/D56),0%,R58/D56)</f>
        <v>0</v>
      </c>
    </row>
    <row r="59" spans="2:19" ht="12.75" customHeight="1" x14ac:dyDescent="0.2">
      <c r="B59" s="2791"/>
      <c r="C59" s="2816">
        <f>'POA-1'!I45</f>
        <v>0</v>
      </c>
      <c r="D59" s="2819">
        <f>'POA-1'!M45</f>
        <v>0</v>
      </c>
      <c r="E59" s="996" t="s">
        <v>361</v>
      </c>
      <c r="F59" s="997">
        <f>'POA-4'!I32</f>
        <v>0</v>
      </c>
      <c r="G59" s="997">
        <f>'POA-4'!J32</f>
        <v>0</v>
      </c>
      <c r="H59" s="997">
        <f>'POA-4'!K32</f>
        <v>0</v>
      </c>
      <c r="I59" s="997">
        <f>'POA-4'!L32</f>
        <v>0</v>
      </c>
      <c r="J59" s="997">
        <f>'POA-4'!M32</f>
        <v>0</v>
      </c>
      <c r="K59" s="997">
        <f>'POA-4'!N32</f>
        <v>0</v>
      </c>
      <c r="L59" s="997">
        <f>'POA-4'!O32</f>
        <v>0</v>
      </c>
      <c r="M59" s="997">
        <f>'POA-4'!P32</f>
        <v>0</v>
      </c>
      <c r="N59" s="997">
        <f>'POA-4'!Q32</f>
        <v>0</v>
      </c>
      <c r="O59" s="997">
        <f>'POA-4'!R32</f>
        <v>0</v>
      </c>
      <c r="P59" s="997">
        <f>'POA-4'!S32</f>
        <v>0</v>
      </c>
      <c r="Q59" s="997">
        <f>'POA-4'!T32</f>
        <v>0</v>
      </c>
      <c r="R59" s="998">
        <f t="shared" si="7"/>
        <v>0</v>
      </c>
      <c r="S59" s="999"/>
    </row>
    <row r="60" spans="2:19" ht="12.75" customHeight="1" x14ac:dyDescent="0.2">
      <c r="B60" s="2791"/>
      <c r="C60" s="2817"/>
      <c r="D60" s="2820"/>
      <c r="E60" s="1000" t="s">
        <v>362</v>
      </c>
      <c r="F60" s="1003">
        <f>+'EJEC-3I'!F60</f>
        <v>0</v>
      </c>
      <c r="G60" s="1003">
        <f>+'EJEC-3I'!G60</f>
        <v>0</v>
      </c>
      <c r="H60" s="1003">
        <f>+'EJEC-3I'!H60</f>
        <v>0</v>
      </c>
      <c r="I60" s="1003">
        <f>+'EJEC-3II'!I60</f>
        <v>0</v>
      </c>
      <c r="J60" s="1003">
        <f>+'EJEC-3II'!J60</f>
        <v>0</v>
      </c>
      <c r="K60" s="1003">
        <f>+'EJEC-3II'!K60</f>
        <v>0</v>
      </c>
      <c r="L60" s="1003">
        <f>+'EJEC-3III'!L60</f>
        <v>0</v>
      </c>
      <c r="M60" s="1003">
        <f>+'EJEC-3III'!M60</f>
        <v>0</v>
      </c>
      <c r="N60" s="1003">
        <f>+'EJEC-3III'!N60</f>
        <v>0</v>
      </c>
      <c r="O60" s="1001">
        <f>+'EJEC-3III'!O60</f>
        <v>0</v>
      </c>
      <c r="P60" s="1001">
        <f>+'EJEC-3III'!P60</f>
        <v>0</v>
      </c>
      <c r="Q60" s="1001">
        <f>+'EJEC-3III'!Q60</f>
        <v>0</v>
      </c>
      <c r="R60" s="1002">
        <f t="shared" si="7"/>
        <v>0</v>
      </c>
      <c r="S60" s="297">
        <f t="shared" ref="S60" si="28">+IF(ISERROR(R60/D59),0%,R60/D59)</f>
        <v>0</v>
      </c>
    </row>
    <row r="61" spans="2:19" ht="12.75" customHeight="1" x14ac:dyDescent="0.2">
      <c r="B61" s="2791"/>
      <c r="C61" s="2818"/>
      <c r="D61" s="2821"/>
      <c r="E61" s="1000" t="s">
        <v>1161</v>
      </c>
      <c r="F61" s="1003">
        <f>+'EJEC-3I'!F61</f>
        <v>0</v>
      </c>
      <c r="G61" s="1003">
        <f>+'EJEC-3I'!G61</f>
        <v>0</v>
      </c>
      <c r="H61" s="1003">
        <f>+'EJEC-3I'!H61</f>
        <v>0</v>
      </c>
      <c r="I61" s="1003">
        <f>+'EJEC-3II'!I61</f>
        <v>0</v>
      </c>
      <c r="J61" s="1003">
        <f>+'EJEC-3II'!J61</f>
        <v>0</v>
      </c>
      <c r="K61" s="1003">
        <f>+'EJEC-3II'!K61</f>
        <v>0</v>
      </c>
      <c r="L61" s="1003">
        <f>+'EJEC-3III'!L61</f>
        <v>0</v>
      </c>
      <c r="M61" s="1003">
        <f>+'EJEC-3III'!M61</f>
        <v>0</v>
      </c>
      <c r="N61" s="1003">
        <f>+'EJEC-3III'!N61</f>
        <v>0</v>
      </c>
      <c r="O61" s="1001"/>
      <c r="P61" s="1001"/>
      <c r="Q61" s="1001"/>
      <c r="R61" s="1002">
        <f t="shared" si="7"/>
        <v>0</v>
      </c>
      <c r="S61" s="297">
        <f t="shared" ref="S61" si="29">+IF(ISERROR(R61/D59),0%,R61/D59)</f>
        <v>0</v>
      </c>
    </row>
    <row r="62" spans="2:19" ht="12.75" customHeight="1" x14ac:dyDescent="0.2">
      <c r="B62" s="2791"/>
      <c r="C62" s="2816">
        <f>'POA-1'!I46</f>
        <v>0</v>
      </c>
      <c r="D62" s="2819" t="e">
        <f>'POA-1'!M46</f>
        <v>#REF!</v>
      </c>
      <c r="E62" s="996" t="s">
        <v>361</v>
      </c>
      <c r="F62" s="997">
        <f>'POA-4'!I33</f>
        <v>0</v>
      </c>
      <c r="G62" s="997">
        <f>'POA-4'!J33</f>
        <v>0</v>
      </c>
      <c r="H62" s="997">
        <f>'POA-4'!K33</f>
        <v>0</v>
      </c>
      <c r="I62" s="997">
        <f>'POA-4'!L33</f>
        <v>0</v>
      </c>
      <c r="J62" s="997">
        <f>'POA-4'!M33</f>
        <v>0</v>
      </c>
      <c r="K62" s="997">
        <f>'POA-4'!N33</f>
        <v>0</v>
      </c>
      <c r="L62" s="997">
        <f>'POA-4'!O33</f>
        <v>0</v>
      </c>
      <c r="M62" s="997">
        <f>'POA-4'!P33</f>
        <v>0</v>
      </c>
      <c r="N62" s="997">
        <f>'POA-4'!Q33</f>
        <v>0</v>
      </c>
      <c r="O62" s="997">
        <f>'POA-4'!R33</f>
        <v>0</v>
      </c>
      <c r="P62" s="997">
        <f>'POA-4'!S33</f>
        <v>0</v>
      </c>
      <c r="Q62" s="997">
        <f>'POA-4'!T33</f>
        <v>0</v>
      </c>
      <c r="R62" s="998">
        <f t="shared" si="7"/>
        <v>0</v>
      </c>
      <c r="S62" s="999"/>
    </row>
    <row r="63" spans="2:19" ht="12.75" customHeight="1" x14ac:dyDescent="0.2">
      <c r="B63" s="2791"/>
      <c r="C63" s="2817"/>
      <c r="D63" s="2820"/>
      <c r="E63" s="1000" t="s">
        <v>362</v>
      </c>
      <c r="F63" s="1003">
        <f>+'EJEC-3I'!F63</f>
        <v>0</v>
      </c>
      <c r="G63" s="1003">
        <f>+'EJEC-3I'!G63</f>
        <v>0</v>
      </c>
      <c r="H63" s="1003">
        <f>+'EJEC-3I'!H63</f>
        <v>0</v>
      </c>
      <c r="I63" s="1003">
        <f>+'EJEC-3II'!I63</f>
        <v>0</v>
      </c>
      <c r="J63" s="1003">
        <f>+'EJEC-3II'!J63</f>
        <v>0</v>
      </c>
      <c r="K63" s="1003">
        <f>+'EJEC-3II'!K63</f>
        <v>0</v>
      </c>
      <c r="L63" s="1003">
        <f>+'EJEC-3III'!L63</f>
        <v>0</v>
      </c>
      <c r="M63" s="1003">
        <f>+'EJEC-3III'!M63</f>
        <v>0</v>
      </c>
      <c r="N63" s="1003">
        <f>+'EJEC-3III'!N63</f>
        <v>0</v>
      </c>
      <c r="O63" s="1001">
        <f>+'EJEC-3III'!O63</f>
        <v>0</v>
      </c>
      <c r="P63" s="1001">
        <f>+'EJEC-3III'!P63</f>
        <v>0</v>
      </c>
      <c r="Q63" s="1001">
        <f>+'EJEC-3III'!Q63</f>
        <v>0</v>
      </c>
      <c r="R63" s="1002">
        <f t="shared" si="7"/>
        <v>0</v>
      </c>
      <c r="S63" s="297">
        <f t="shared" ref="S63" si="30">+IF(ISERROR(R63/D62),0%,R63/D62)</f>
        <v>0</v>
      </c>
    </row>
    <row r="64" spans="2:19" ht="12.75" customHeight="1" x14ac:dyDescent="0.2">
      <c r="B64" s="2815"/>
      <c r="C64" s="2818"/>
      <c r="D64" s="2821"/>
      <c r="E64" s="1000" t="s">
        <v>1161</v>
      </c>
      <c r="F64" s="1003">
        <f>+'EJEC-3I'!F64</f>
        <v>0</v>
      </c>
      <c r="G64" s="1003">
        <f>+'EJEC-3I'!G64</f>
        <v>0</v>
      </c>
      <c r="H64" s="1003">
        <f>+'EJEC-3I'!H64</f>
        <v>0</v>
      </c>
      <c r="I64" s="1003">
        <f>+'EJEC-3II'!I64</f>
        <v>0</v>
      </c>
      <c r="J64" s="1003">
        <f>+'EJEC-3II'!J64</f>
        <v>0</v>
      </c>
      <c r="K64" s="1003">
        <f>+'EJEC-3II'!K64</f>
        <v>0</v>
      </c>
      <c r="L64" s="1003">
        <f>+'EJEC-3III'!L64</f>
        <v>0</v>
      </c>
      <c r="M64" s="1003">
        <f>+'EJEC-3III'!M64</f>
        <v>0</v>
      </c>
      <c r="N64" s="1003">
        <f>+'EJEC-3III'!N64</f>
        <v>0</v>
      </c>
      <c r="O64" s="1001"/>
      <c r="P64" s="1001"/>
      <c r="Q64" s="1001"/>
      <c r="R64" s="1002">
        <f t="shared" si="7"/>
        <v>0</v>
      </c>
      <c r="S64" s="297">
        <f t="shared" ref="S64" si="31">+IF(ISERROR(R64/D62),0%,R64/D62)</f>
        <v>0</v>
      </c>
    </row>
    <row r="65" spans="2:19" ht="12.75" customHeight="1" x14ac:dyDescent="0.2">
      <c r="B65" s="2814" t="str">
        <f>Proyecto!C54</f>
        <v>Cercas o Barreras Vivas (CV - BV)</v>
      </c>
      <c r="C65" s="2816">
        <f>'POA-1'!I47</f>
        <v>0</v>
      </c>
      <c r="D65" s="2819" t="e">
        <f>'POA-1'!M47</f>
        <v>#REF!</v>
      </c>
      <c r="E65" s="996" t="s">
        <v>361</v>
      </c>
      <c r="F65" s="997">
        <f>'POA-4'!I34</f>
        <v>0</v>
      </c>
      <c r="G65" s="997">
        <f>'POA-4'!J34</f>
        <v>0</v>
      </c>
      <c r="H65" s="997">
        <f>'POA-4'!K34</f>
        <v>0</v>
      </c>
      <c r="I65" s="997">
        <f>'POA-4'!L34</f>
        <v>0</v>
      </c>
      <c r="J65" s="997">
        <f>'POA-4'!M34</f>
        <v>0</v>
      </c>
      <c r="K65" s="997">
        <f>'POA-4'!N34</f>
        <v>0</v>
      </c>
      <c r="L65" s="997">
        <f>'POA-4'!O34</f>
        <v>0</v>
      </c>
      <c r="M65" s="997">
        <f>'POA-4'!P34</f>
        <v>0</v>
      </c>
      <c r="N65" s="997">
        <f>'POA-4'!Q34</f>
        <v>0</v>
      </c>
      <c r="O65" s="997">
        <f>'POA-4'!R34</f>
        <v>0</v>
      </c>
      <c r="P65" s="997">
        <f>'POA-4'!S34</f>
        <v>0</v>
      </c>
      <c r="Q65" s="997">
        <f>'POA-4'!T34</f>
        <v>0</v>
      </c>
      <c r="R65" s="998">
        <f t="shared" si="7"/>
        <v>0</v>
      </c>
      <c r="S65" s="999"/>
    </row>
    <row r="66" spans="2:19" ht="12.75" customHeight="1" x14ac:dyDescent="0.2">
      <c r="B66" s="2791"/>
      <c r="C66" s="2817"/>
      <c r="D66" s="2820"/>
      <c r="E66" s="1000" t="s">
        <v>362</v>
      </c>
      <c r="F66" s="1003">
        <f>+'EJEC-3I'!F66</f>
        <v>0</v>
      </c>
      <c r="G66" s="1003">
        <f>+'EJEC-3I'!G66</f>
        <v>0</v>
      </c>
      <c r="H66" s="1003">
        <f>+'EJEC-3I'!H66</f>
        <v>0</v>
      </c>
      <c r="I66" s="1003">
        <f>+'EJEC-3II'!I66</f>
        <v>0</v>
      </c>
      <c r="J66" s="1003">
        <f>+'EJEC-3II'!J66</f>
        <v>0</v>
      </c>
      <c r="K66" s="1003">
        <f>+'EJEC-3II'!K66</f>
        <v>0</v>
      </c>
      <c r="L66" s="1003">
        <f>+'EJEC-3III'!L66</f>
        <v>0</v>
      </c>
      <c r="M66" s="1003">
        <f>+'EJEC-3III'!M66</f>
        <v>0</v>
      </c>
      <c r="N66" s="1003">
        <f>+'EJEC-3III'!N66</f>
        <v>0</v>
      </c>
      <c r="O66" s="1001">
        <f>+'EJEC-3III'!O66</f>
        <v>0</v>
      </c>
      <c r="P66" s="1001">
        <f>+'EJEC-3III'!P66</f>
        <v>0</v>
      </c>
      <c r="Q66" s="1001">
        <f>+'EJEC-3III'!Q66</f>
        <v>0</v>
      </c>
      <c r="R66" s="1002">
        <f t="shared" si="7"/>
        <v>0</v>
      </c>
      <c r="S66" s="297">
        <f t="shared" ref="S66" si="32">+IF(ISERROR(R66/D65),0%,R66/D65)</f>
        <v>0</v>
      </c>
    </row>
    <row r="67" spans="2:19" ht="12.75" customHeight="1" x14ac:dyDescent="0.2">
      <c r="B67" s="2791"/>
      <c r="C67" s="2818"/>
      <c r="D67" s="2821"/>
      <c r="E67" s="1000" t="s">
        <v>1161</v>
      </c>
      <c r="F67" s="1003">
        <f>+'EJEC-3I'!F67</f>
        <v>0</v>
      </c>
      <c r="G67" s="1003">
        <f>+'EJEC-3I'!G67</f>
        <v>0</v>
      </c>
      <c r="H67" s="1003">
        <f>+'EJEC-3I'!H67</f>
        <v>0</v>
      </c>
      <c r="I67" s="1003">
        <f>+'EJEC-3II'!I67</f>
        <v>0</v>
      </c>
      <c r="J67" s="1003">
        <f>+'EJEC-3II'!J67</f>
        <v>0</v>
      </c>
      <c r="K67" s="1003">
        <f>+'EJEC-3II'!K67</f>
        <v>0</v>
      </c>
      <c r="L67" s="1003">
        <f>+'EJEC-3III'!L67</f>
        <v>0</v>
      </c>
      <c r="M67" s="1003">
        <f>+'EJEC-3III'!M67</f>
        <v>0</v>
      </c>
      <c r="N67" s="1003">
        <f>+'EJEC-3III'!N67</f>
        <v>0</v>
      </c>
      <c r="O67" s="1001"/>
      <c r="P67" s="1001"/>
      <c r="Q67" s="1001"/>
      <c r="R67" s="1002">
        <f t="shared" si="7"/>
        <v>0</v>
      </c>
      <c r="S67" s="297">
        <f t="shared" ref="S67" si="33">+IF(ISERROR(R67/D65),0%,R67/D65)</f>
        <v>0</v>
      </c>
    </row>
    <row r="68" spans="2:19" ht="12.75" customHeight="1" x14ac:dyDescent="0.2">
      <c r="B68" s="2791"/>
      <c r="C68" s="2816">
        <f>'POA-1'!I48</f>
        <v>0</v>
      </c>
      <c r="D68" s="2819" t="e">
        <f>'POA-1'!M48</f>
        <v>#REF!</v>
      </c>
      <c r="E68" s="996" t="s">
        <v>361</v>
      </c>
      <c r="F68" s="997">
        <f>'POA-4'!I35</f>
        <v>0</v>
      </c>
      <c r="G68" s="997">
        <f>'POA-4'!J35</f>
        <v>0</v>
      </c>
      <c r="H68" s="997">
        <f>'POA-4'!K35</f>
        <v>0</v>
      </c>
      <c r="I68" s="997">
        <f>'POA-4'!L35</f>
        <v>0</v>
      </c>
      <c r="J68" s="997">
        <f>'POA-4'!M35</f>
        <v>0</v>
      </c>
      <c r="K68" s="997">
        <f>'POA-4'!N35</f>
        <v>0</v>
      </c>
      <c r="L68" s="997">
        <f>'POA-4'!O35</f>
        <v>0</v>
      </c>
      <c r="M68" s="997">
        <f>'POA-4'!P35</f>
        <v>0</v>
      </c>
      <c r="N68" s="997">
        <f>'POA-4'!Q35</f>
        <v>0</v>
      </c>
      <c r="O68" s="997">
        <f>'POA-4'!R35</f>
        <v>0</v>
      </c>
      <c r="P68" s="997">
        <f>'POA-4'!S35</f>
        <v>0</v>
      </c>
      <c r="Q68" s="997">
        <f>'POA-4'!T35</f>
        <v>0</v>
      </c>
      <c r="R68" s="998">
        <f t="shared" si="7"/>
        <v>0</v>
      </c>
      <c r="S68" s="999"/>
    </row>
    <row r="69" spans="2:19" ht="12.75" customHeight="1" x14ac:dyDescent="0.2">
      <c r="B69" s="2791"/>
      <c r="C69" s="2817"/>
      <c r="D69" s="2820"/>
      <c r="E69" s="1000" t="s">
        <v>362</v>
      </c>
      <c r="F69" s="1003">
        <f>+'EJEC-3I'!F69</f>
        <v>0</v>
      </c>
      <c r="G69" s="1003">
        <f>+'EJEC-3I'!G69</f>
        <v>0</v>
      </c>
      <c r="H69" s="1003">
        <f>+'EJEC-3I'!H69</f>
        <v>0</v>
      </c>
      <c r="I69" s="1003">
        <f>+'EJEC-3II'!I69</f>
        <v>0</v>
      </c>
      <c r="J69" s="1003">
        <f>+'EJEC-3II'!J69</f>
        <v>0</v>
      </c>
      <c r="K69" s="1003">
        <f>+'EJEC-3II'!K69</f>
        <v>0</v>
      </c>
      <c r="L69" s="1003">
        <f>+'EJEC-3III'!L69</f>
        <v>0</v>
      </c>
      <c r="M69" s="1003">
        <f>+'EJEC-3III'!M69</f>
        <v>0</v>
      </c>
      <c r="N69" s="1003">
        <f>+'EJEC-3III'!N69</f>
        <v>0</v>
      </c>
      <c r="O69" s="1001">
        <f>+'EJEC-3III'!O69</f>
        <v>0</v>
      </c>
      <c r="P69" s="1001">
        <f>+'EJEC-3III'!P69</f>
        <v>0</v>
      </c>
      <c r="Q69" s="1001">
        <f>+'EJEC-3III'!Q69</f>
        <v>0</v>
      </c>
      <c r="R69" s="1002">
        <f t="shared" si="7"/>
        <v>0</v>
      </c>
      <c r="S69" s="297">
        <f t="shared" ref="S69" si="34">+IF(ISERROR(R69/D68),0%,R69/D68)</f>
        <v>0</v>
      </c>
    </row>
    <row r="70" spans="2:19" ht="12.75" customHeight="1" x14ac:dyDescent="0.2">
      <c r="B70" s="2791"/>
      <c r="C70" s="2818"/>
      <c r="D70" s="2821"/>
      <c r="E70" s="1000" t="s">
        <v>1161</v>
      </c>
      <c r="F70" s="1003">
        <f>+'EJEC-3I'!F70</f>
        <v>0</v>
      </c>
      <c r="G70" s="1003">
        <f>+'EJEC-3I'!G70</f>
        <v>0</v>
      </c>
      <c r="H70" s="1003">
        <f>+'EJEC-3I'!H70</f>
        <v>0</v>
      </c>
      <c r="I70" s="1003">
        <f>+'EJEC-3II'!I70</f>
        <v>0</v>
      </c>
      <c r="J70" s="1003">
        <f>+'EJEC-3II'!J70</f>
        <v>0</v>
      </c>
      <c r="K70" s="1003">
        <f>+'EJEC-3II'!K70</f>
        <v>0</v>
      </c>
      <c r="L70" s="1003">
        <f>+'EJEC-3III'!L70</f>
        <v>0</v>
      </c>
      <c r="M70" s="1003">
        <f>+'EJEC-3III'!M70</f>
        <v>0</v>
      </c>
      <c r="N70" s="1003">
        <f>+'EJEC-3III'!N70</f>
        <v>0</v>
      </c>
      <c r="O70" s="1001"/>
      <c r="P70" s="1001"/>
      <c r="Q70" s="1001"/>
      <c r="R70" s="1002">
        <f t="shared" si="7"/>
        <v>0</v>
      </c>
      <c r="S70" s="297">
        <f t="shared" ref="S70" si="35">+IF(ISERROR(R70/D68),0%,R70/D68)</f>
        <v>0</v>
      </c>
    </row>
    <row r="71" spans="2:19" ht="12.75" customHeight="1" x14ac:dyDescent="0.2">
      <c r="B71" s="2791"/>
      <c r="C71" s="2816">
        <f>'POA-1'!I49</f>
        <v>0</v>
      </c>
      <c r="D71" s="2819" t="e">
        <f>'POA-1'!M49</f>
        <v>#REF!</v>
      </c>
      <c r="E71" s="996" t="s">
        <v>361</v>
      </c>
      <c r="F71" s="997">
        <f>'POA-4'!I36</f>
        <v>0</v>
      </c>
      <c r="G71" s="997">
        <f>'POA-4'!J36</f>
        <v>0</v>
      </c>
      <c r="H71" s="997">
        <f>'POA-4'!K36</f>
        <v>0</v>
      </c>
      <c r="I71" s="997">
        <f>'POA-4'!L36</f>
        <v>0</v>
      </c>
      <c r="J71" s="997">
        <f>'POA-4'!M36</f>
        <v>0</v>
      </c>
      <c r="K71" s="997">
        <f>'POA-4'!N36</f>
        <v>0</v>
      </c>
      <c r="L71" s="997">
        <f>'POA-4'!O36</f>
        <v>0</v>
      </c>
      <c r="M71" s="997">
        <f>'POA-4'!P36</f>
        <v>0</v>
      </c>
      <c r="N71" s="997">
        <f>'POA-4'!Q36</f>
        <v>0</v>
      </c>
      <c r="O71" s="997">
        <f>'POA-4'!R36</f>
        <v>0</v>
      </c>
      <c r="P71" s="997">
        <f>'POA-4'!S36</f>
        <v>0</v>
      </c>
      <c r="Q71" s="997">
        <f>'POA-4'!T36</f>
        <v>0</v>
      </c>
      <c r="R71" s="998">
        <f t="shared" si="7"/>
        <v>0</v>
      </c>
      <c r="S71" s="999"/>
    </row>
    <row r="72" spans="2:19" ht="12.75" customHeight="1" x14ac:dyDescent="0.2">
      <c r="B72" s="2791"/>
      <c r="C72" s="2817"/>
      <c r="D72" s="2820"/>
      <c r="E72" s="1000" t="s">
        <v>362</v>
      </c>
      <c r="F72" s="1003">
        <f>+'EJEC-3I'!F72</f>
        <v>0</v>
      </c>
      <c r="G72" s="1003">
        <f>+'EJEC-3I'!G72</f>
        <v>0</v>
      </c>
      <c r="H72" s="1003">
        <f>+'EJEC-3I'!H72</f>
        <v>0</v>
      </c>
      <c r="I72" s="1003">
        <f>+'EJEC-3II'!I72</f>
        <v>0</v>
      </c>
      <c r="J72" s="1003">
        <f>+'EJEC-3II'!J72</f>
        <v>0</v>
      </c>
      <c r="K72" s="1003">
        <f>+'EJEC-3II'!K72</f>
        <v>0</v>
      </c>
      <c r="L72" s="1003">
        <f>+'EJEC-3III'!L72</f>
        <v>0</v>
      </c>
      <c r="M72" s="1003">
        <f>+'EJEC-3III'!M72</f>
        <v>0</v>
      </c>
      <c r="N72" s="1003">
        <f>+'EJEC-3III'!N72</f>
        <v>0</v>
      </c>
      <c r="O72" s="1001">
        <f>+'EJEC-3III'!O72</f>
        <v>0</v>
      </c>
      <c r="P72" s="1001">
        <f>+'EJEC-3III'!P72</f>
        <v>0</v>
      </c>
      <c r="Q72" s="1001">
        <f>+'EJEC-3III'!Q72</f>
        <v>0</v>
      </c>
      <c r="R72" s="1002">
        <f t="shared" si="7"/>
        <v>0</v>
      </c>
      <c r="S72" s="297">
        <f t="shared" ref="S72" si="36">+IF(ISERROR(R72/D71),0%,R72/D71)</f>
        <v>0</v>
      </c>
    </row>
    <row r="73" spans="2:19" ht="12.75" customHeight="1" x14ac:dyDescent="0.2">
      <c r="B73" s="2815"/>
      <c r="C73" s="2818"/>
      <c r="D73" s="2821"/>
      <c r="E73" s="1000" t="s">
        <v>1161</v>
      </c>
      <c r="F73" s="1003">
        <f>+'EJEC-3I'!F73</f>
        <v>0</v>
      </c>
      <c r="G73" s="1003">
        <f>+'EJEC-3I'!G73</f>
        <v>0</v>
      </c>
      <c r="H73" s="1003">
        <f>+'EJEC-3I'!H73</f>
        <v>0</v>
      </c>
      <c r="I73" s="1003">
        <f>+'EJEC-3II'!I73</f>
        <v>0</v>
      </c>
      <c r="J73" s="1003">
        <f>+'EJEC-3II'!J73</f>
        <v>0</v>
      </c>
      <c r="K73" s="1003">
        <f>+'EJEC-3II'!K73</f>
        <v>0</v>
      </c>
      <c r="L73" s="1003">
        <f>+'EJEC-3III'!L73</f>
        <v>0</v>
      </c>
      <c r="M73" s="1003">
        <f>+'EJEC-3III'!M73</f>
        <v>0</v>
      </c>
      <c r="N73" s="1003">
        <f>+'EJEC-3III'!N73</f>
        <v>0</v>
      </c>
      <c r="O73" s="1001"/>
      <c r="P73" s="1001"/>
      <c r="Q73" s="1001"/>
      <c r="R73" s="1002">
        <f t="shared" si="7"/>
        <v>0</v>
      </c>
      <c r="S73" s="297">
        <f t="shared" ref="S73" si="37">+IF(ISERROR(R73/D71),0%,R73/D71)</f>
        <v>0</v>
      </c>
    </row>
    <row r="74" spans="2:19" ht="12.75" customHeight="1" x14ac:dyDescent="0.2">
      <c r="B74" s="2814">
        <f>Proyecto!C55</f>
        <v>0</v>
      </c>
      <c r="C74" s="2816">
        <f>'POA-1'!I50</f>
        <v>0</v>
      </c>
      <c r="D74" s="2822" t="e">
        <f>'POA-1'!M50</f>
        <v>#REF!</v>
      </c>
      <c r="E74" s="996" t="s">
        <v>361</v>
      </c>
      <c r="F74" s="997">
        <f>'POA-4'!I37</f>
        <v>0</v>
      </c>
      <c r="G74" s="997">
        <f>'POA-4'!J37</f>
        <v>0</v>
      </c>
      <c r="H74" s="997">
        <f>'POA-4'!K37</f>
        <v>0</v>
      </c>
      <c r="I74" s="997">
        <f>'POA-4'!L37</f>
        <v>0</v>
      </c>
      <c r="J74" s="997">
        <f>'POA-4'!M37</f>
        <v>0</v>
      </c>
      <c r="K74" s="997">
        <f>'POA-4'!N37</f>
        <v>0</v>
      </c>
      <c r="L74" s="997">
        <f>'POA-4'!O37</f>
        <v>0</v>
      </c>
      <c r="M74" s="997">
        <f>'POA-4'!P37</f>
        <v>0</v>
      </c>
      <c r="N74" s="997">
        <f>'POA-4'!Q37</f>
        <v>0</v>
      </c>
      <c r="O74" s="997">
        <f>'POA-4'!R37</f>
        <v>0</v>
      </c>
      <c r="P74" s="997">
        <f>'POA-4'!S37</f>
        <v>0</v>
      </c>
      <c r="Q74" s="997">
        <f>'POA-4'!T37</f>
        <v>0</v>
      </c>
      <c r="R74" s="998">
        <f t="shared" si="7"/>
        <v>0</v>
      </c>
      <c r="S74" s="999"/>
    </row>
    <row r="75" spans="2:19" ht="12.75" customHeight="1" x14ac:dyDescent="0.2">
      <c r="B75" s="2791"/>
      <c r="C75" s="2817"/>
      <c r="D75" s="2823"/>
      <c r="E75" s="1000" t="s">
        <v>362</v>
      </c>
      <c r="F75" s="1003">
        <f>+'EJEC-3I'!F75</f>
        <v>0</v>
      </c>
      <c r="G75" s="1003">
        <f>+'EJEC-3I'!G75</f>
        <v>0</v>
      </c>
      <c r="H75" s="1003">
        <f>+'EJEC-3I'!H75</f>
        <v>0</v>
      </c>
      <c r="I75" s="1003">
        <f>+'EJEC-3II'!I75</f>
        <v>0</v>
      </c>
      <c r="J75" s="1003">
        <f>+'EJEC-3II'!J75</f>
        <v>0</v>
      </c>
      <c r="K75" s="1003">
        <f>+'EJEC-3II'!K75</f>
        <v>0</v>
      </c>
      <c r="L75" s="1003">
        <f>+'EJEC-3III'!L75</f>
        <v>0</v>
      </c>
      <c r="M75" s="1003">
        <f>+'EJEC-3III'!M75</f>
        <v>0</v>
      </c>
      <c r="N75" s="1003">
        <f>+'EJEC-3III'!N75</f>
        <v>0</v>
      </c>
      <c r="O75" s="1001">
        <f>+'EJEC-3III'!O75</f>
        <v>0</v>
      </c>
      <c r="P75" s="1001">
        <f>+'EJEC-3III'!P75</f>
        <v>0</v>
      </c>
      <c r="Q75" s="1001">
        <f>+'EJEC-3III'!Q75</f>
        <v>0</v>
      </c>
      <c r="R75" s="1002">
        <f t="shared" si="7"/>
        <v>0</v>
      </c>
      <c r="S75" s="297">
        <f t="shared" ref="S75" si="38">+IF(ISERROR(R75/D74),0%,R75/D74)</f>
        <v>0</v>
      </c>
    </row>
    <row r="76" spans="2:19" ht="12.75" customHeight="1" x14ac:dyDescent="0.2">
      <c r="B76" s="2791"/>
      <c r="C76" s="2818"/>
      <c r="D76" s="2824"/>
      <c r="E76" s="1000" t="s">
        <v>1161</v>
      </c>
      <c r="F76" s="1003">
        <f>+'EJEC-3I'!F76</f>
        <v>0</v>
      </c>
      <c r="G76" s="1003">
        <f>+'EJEC-3I'!G76</f>
        <v>0</v>
      </c>
      <c r="H76" s="1003">
        <f>+'EJEC-3I'!H76</f>
        <v>0</v>
      </c>
      <c r="I76" s="1003">
        <f>+'EJEC-3II'!I76</f>
        <v>0</v>
      </c>
      <c r="J76" s="1003">
        <f>+'EJEC-3II'!J76</f>
        <v>0</v>
      </c>
      <c r="K76" s="1003">
        <f>+'EJEC-3II'!K76</f>
        <v>0</v>
      </c>
      <c r="L76" s="1003">
        <f>+'EJEC-3III'!L76</f>
        <v>0</v>
      </c>
      <c r="M76" s="1003">
        <f>+'EJEC-3III'!M76</f>
        <v>0</v>
      </c>
      <c r="N76" s="1003">
        <f>+'EJEC-3III'!N76</f>
        <v>0</v>
      </c>
      <c r="O76" s="1001"/>
      <c r="P76" s="1001"/>
      <c r="Q76" s="1001"/>
      <c r="R76" s="1002">
        <f t="shared" si="7"/>
        <v>0</v>
      </c>
      <c r="S76" s="297">
        <f t="shared" ref="S76" si="39">+IF(ISERROR(R76/D74),0%,R76/D74)</f>
        <v>0</v>
      </c>
    </row>
    <row r="77" spans="2:19" ht="12.75" customHeight="1" x14ac:dyDescent="0.2">
      <c r="B77" s="2791"/>
      <c r="C77" s="2816">
        <f>'POA-1'!I51</f>
        <v>0</v>
      </c>
      <c r="D77" s="2822" t="e">
        <f>'POA-1'!M51</f>
        <v>#REF!</v>
      </c>
      <c r="E77" s="996" t="s">
        <v>361</v>
      </c>
      <c r="F77" s="997">
        <f>'POA-4'!I38</f>
        <v>0</v>
      </c>
      <c r="G77" s="997">
        <f>'POA-4'!J38</f>
        <v>0</v>
      </c>
      <c r="H77" s="997">
        <f>'POA-4'!K38</f>
        <v>0</v>
      </c>
      <c r="I77" s="997">
        <f>'POA-4'!L38</f>
        <v>0</v>
      </c>
      <c r="J77" s="997">
        <f>'POA-4'!M38</f>
        <v>0</v>
      </c>
      <c r="K77" s="997">
        <f>'POA-4'!N38</f>
        <v>0</v>
      </c>
      <c r="L77" s="997">
        <f>'POA-4'!O38</f>
        <v>0</v>
      </c>
      <c r="M77" s="997">
        <f>'POA-4'!P38</f>
        <v>0</v>
      </c>
      <c r="N77" s="997">
        <f>'POA-4'!Q38</f>
        <v>0</v>
      </c>
      <c r="O77" s="997">
        <f>'POA-4'!R38</f>
        <v>0</v>
      </c>
      <c r="P77" s="997">
        <f>'POA-4'!S38</f>
        <v>0</v>
      </c>
      <c r="Q77" s="997">
        <f>'POA-4'!T38</f>
        <v>0</v>
      </c>
      <c r="R77" s="998">
        <f t="shared" si="7"/>
        <v>0</v>
      </c>
      <c r="S77" s="999"/>
    </row>
    <row r="78" spans="2:19" ht="12.75" customHeight="1" x14ac:dyDescent="0.2">
      <c r="B78" s="2791"/>
      <c r="C78" s="2817"/>
      <c r="D78" s="2823"/>
      <c r="E78" s="1000" t="s">
        <v>362</v>
      </c>
      <c r="F78" s="1003">
        <f>+'EJEC-3I'!F78</f>
        <v>0</v>
      </c>
      <c r="G78" s="1003">
        <f>+'EJEC-3I'!G78</f>
        <v>0</v>
      </c>
      <c r="H78" s="1003">
        <f>+'EJEC-3I'!H78</f>
        <v>0</v>
      </c>
      <c r="I78" s="1003">
        <f>+'EJEC-3II'!I78</f>
        <v>0</v>
      </c>
      <c r="J78" s="1003">
        <f>+'EJEC-3II'!J78</f>
        <v>0</v>
      </c>
      <c r="K78" s="1003">
        <f>+'EJEC-3II'!K78</f>
        <v>0</v>
      </c>
      <c r="L78" s="1003">
        <f>+'EJEC-3III'!L78</f>
        <v>0</v>
      </c>
      <c r="M78" s="1003">
        <f>+'EJEC-3III'!M78</f>
        <v>0</v>
      </c>
      <c r="N78" s="1003">
        <f>+'EJEC-3III'!N78</f>
        <v>0</v>
      </c>
      <c r="O78" s="1001">
        <f>+'EJEC-3III'!O78</f>
        <v>0</v>
      </c>
      <c r="P78" s="1001">
        <f>+'EJEC-3III'!P78</f>
        <v>0</v>
      </c>
      <c r="Q78" s="1001">
        <f>+'EJEC-3III'!Q78</f>
        <v>0</v>
      </c>
      <c r="R78" s="1002">
        <f t="shared" si="7"/>
        <v>0</v>
      </c>
      <c r="S78" s="297">
        <f t="shared" ref="S78" si="40">+IF(ISERROR(R78/D77),0%,R78/D77)</f>
        <v>0</v>
      </c>
    </row>
    <row r="79" spans="2:19" ht="12.75" customHeight="1" x14ac:dyDescent="0.2">
      <c r="B79" s="2791"/>
      <c r="C79" s="2818"/>
      <c r="D79" s="2824"/>
      <c r="E79" s="1000" t="s">
        <v>1161</v>
      </c>
      <c r="F79" s="1003">
        <f>+'EJEC-3I'!F79</f>
        <v>0</v>
      </c>
      <c r="G79" s="1003">
        <f>+'EJEC-3I'!G79</f>
        <v>0</v>
      </c>
      <c r="H79" s="1003">
        <f>+'EJEC-3I'!H79</f>
        <v>0</v>
      </c>
      <c r="I79" s="1003">
        <f>+'EJEC-3II'!I79</f>
        <v>0</v>
      </c>
      <c r="J79" s="1003">
        <f>+'EJEC-3II'!J79</f>
        <v>0</v>
      </c>
      <c r="K79" s="1003">
        <f>+'EJEC-3II'!K79</f>
        <v>0</v>
      </c>
      <c r="L79" s="1003">
        <f>+'EJEC-3III'!L79</f>
        <v>0</v>
      </c>
      <c r="M79" s="1003">
        <f>+'EJEC-3III'!M79</f>
        <v>0</v>
      </c>
      <c r="N79" s="1003">
        <f>+'EJEC-3III'!N79</f>
        <v>0</v>
      </c>
      <c r="O79" s="1001"/>
      <c r="P79" s="1001"/>
      <c r="Q79" s="1001"/>
      <c r="R79" s="1002">
        <f t="shared" si="7"/>
        <v>0</v>
      </c>
      <c r="S79" s="297">
        <f t="shared" ref="S79" si="41">+IF(ISERROR(R79/D77),0%,R79/D77)</f>
        <v>0</v>
      </c>
    </row>
    <row r="80" spans="2:19" ht="12.75" customHeight="1" x14ac:dyDescent="0.2">
      <c r="B80" s="2791"/>
      <c r="C80" s="2816">
        <f>'POA-1'!I52</f>
        <v>0</v>
      </c>
      <c r="D80" s="2822">
        <f>'POA-1'!M52</f>
        <v>0</v>
      </c>
      <c r="E80" s="996" t="s">
        <v>361</v>
      </c>
      <c r="F80" s="997">
        <f>'POA-4'!I39</f>
        <v>0</v>
      </c>
      <c r="G80" s="997">
        <f>'POA-4'!J39</f>
        <v>0</v>
      </c>
      <c r="H80" s="997">
        <f>'POA-4'!K39</f>
        <v>0</v>
      </c>
      <c r="I80" s="997">
        <f>'POA-4'!L39</f>
        <v>0</v>
      </c>
      <c r="J80" s="997">
        <f>'POA-4'!M39</f>
        <v>0</v>
      </c>
      <c r="K80" s="997">
        <f>'POA-4'!N39</f>
        <v>0</v>
      </c>
      <c r="L80" s="997">
        <f>'POA-4'!O39</f>
        <v>0</v>
      </c>
      <c r="M80" s="997">
        <f>'POA-4'!P39</f>
        <v>0</v>
      </c>
      <c r="N80" s="997">
        <f>'POA-4'!Q39</f>
        <v>0</v>
      </c>
      <c r="O80" s="997">
        <f>'POA-4'!R39</f>
        <v>0</v>
      </c>
      <c r="P80" s="997">
        <f>'POA-4'!S39</f>
        <v>0</v>
      </c>
      <c r="Q80" s="997">
        <f>'POA-4'!T39</f>
        <v>0</v>
      </c>
      <c r="R80" s="998">
        <f t="shared" si="7"/>
        <v>0</v>
      </c>
      <c r="S80" s="999"/>
    </row>
    <row r="81" spans="2:19" ht="12.75" customHeight="1" x14ac:dyDescent="0.2">
      <c r="B81" s="2791"/>
      <c r="C81" s="2817"/>
      <c r="D81" s="2823"/>
      <c r="E81" s="1000" t="s">
        <v>362</v>
      </c>
      <c r="F81" s="1003">
        <f>+'EJEC-3I'!F81</f>
        <v>0</v>
      </c>
      <c r="G81" s="1003">
        <f>+'EJEC-3I'!G81</f>
        <v>0</v>
      </c>
      <c r="H81" s="1003">
        <f>+'EJEC-3I'!H81</f>
        <v>0</v>
      </c>
      <c r="I81" s="1003">
        <f>+'EJEC-3II'!I81</f>
        <v>0</v>
      </c>
      <c r="J81" s="1003">
        <f>+'EJEC-3II'!J81</f>
        <v>0</v>
      </c>
      <c r="K81" s="1003">
        <f>+'EJEC-3II'!K81</f>
        <v>0</v>
      </c>
      <c r="L81" s="1003">
        <f>+'EJEC-3III'!L81</f>
        <v>0</v>
      </c>
      <c r="M81" s="1003">
        <f>+'EJEC-3III'!M81</f>
        <v>0</v>
      </c>
      <c r="N81" s="1003">
        <f>+'EJEC-3III'!N81</f>
        <v>0</v>
      </c>
      <c r="O81" s="1001">
        <f>+'EJEC-3III'!O81</f>
        <v>0</v>
      </c>
      <c r="P81" s="1001">
        <f>+'EJEC-3III'!P81</f>
        <v>0</v>
      </c>
      <c r="Q81" s="1001">
        <f>+'EJEC-3III'!Q81</f>
        <v>0</v>
      </c>
      <c r="R81" s="1002">
        <f t="shared" si="7"/>
        <v>0</v>
      </c>
      <c r="S81" s="297">
        <f t="shared" ref="S81" si="42">+IF(ISERROR(R81/D80),0%,R81/D80)</f>
        <v>0</v>
      </c>
    </row>
    <row r="82" spans="2:19" ht="12.75" customHeight="1" x14ac:dyDescent="0.2">
      <c r="B82" s="2791"/>
      <c r="C82" s="2818"/>
      <c r="D82" s="2824"/>
      <c r="E82" s="1000" t="s">
        <v>1161</v>
      </c>
      <c r="F82" s="1003">
        <f>+'EJEC-3I'!F82</f>
        <v>0</v>
      </c>
      <c r="G82" s="1003">
        <f>+'EJEC-3I'!G82</f>
        <v>0</v>
      </c>
      <c r="H82" s="1003">
        <f>+'EJEC-3I'!H82</f>
        <v>0</v>
      </c>
      <c r="I82" s="1003">
        <f>+'EJEC-3II'!I82</f>
        <v>0</v>
      </c>
      <c r="J82" s="1003">
        <f>+'EJEC-3II'!J82</f>
        <v>0</v>
      </c>
      <c r="K82" s="1003">
        <f>+'EJEC-3II'!K82</f>
        <v>0</v>
      </c>
      <c r="L82" s="1003">
        <f>+'EJEC-3III'!L82</f>
        <v>0</v>
      </c>
      <c r="M82" s="1003">
        <f>+'EJEC-3III'!M82</f>
        <v>0</v>
      </c>
      <c r="N82" s="1003">
        <f>+'EJEC-3III'!N82</f>
        <v>0</v>
      </c>
      <c r="O82" s="1001"/>
      <c r="P82" s="1001"/>
      <c r="Q82" s="1001"/>
      <c r="R82" s="1002">
        <f t="shared" si="7"/>
        <v>0</v>
      </c>
      <c r="S82" s="297">
        <f t="shared" ref="S82" si="43">+IF(ISERROR(R82/D80),0%,R82/D80)</f>
        <v>0</v>
      </c>
    </row>
    <row r="83" spans="2:19" ht="12.75" customHeight="1" x14ac:dyDescent="0.2">
      <c r="B83" s="2791"/>
      <c r="C83" s="2816">
        <f>'POA-1'!I53</f>
        <v>0</v>
      </c>
      <c r="D83" s="2822" t="e">
        <f>'POA-1'!M53</f>
        <v>#REF!</v>
      </c>
      <c r="E83" s="996" t="s">
        <v>361</v>
      </c>
      <c r="F83" s="997">
        <f>'POA-4'!I40</f>
        <v>0</v>
      </c>
      <c r="G83" s="997">
        <f>'POA-4'!J40</f>
        <v>0</v>
      </c>
      <c r="H83" s="997">
        <f>'POA-4'!K40</f>
        <v>0</v>
      </c>
      <c r="I83" s="997">
        <f>'POA-4'!L40</f>
        <v>0</v>
      </c>
      <c r="J83" s="997">
        <f>'POA-4'!M40</f>
        <v>0</v>
      </c>
      <c r="K83" s="997">
        <f>'POA-4'!N40</f>
        <v>0</v>
      </c>
      <c r="L83" s="997">
        <f>'POA-4'!O40</f>
        <v>0</v>
      </c>
      <c r="M83" s="997">
        <f>'POA-4'!P40</f>
        <v>0</v>
      </c>
      <c r="N83" s="997">
        <f>'POA-4'!Q40</f>
        <v>0</v>
      </c>
      <c r="O83" s="997">
        <f>'POA-4'!R40</f>
        <v>0</v>
      </c>
      <c r="P83" s="997">
        <f>'POA-4'!S40</f>
        <v>0</v>
      </c>
      <c r="Q83" s="997">
        <f>'POA-4'!T40</f>
        <v>0</v>
      </c>
      <c r="R83" s="998">
        <f t="shared" si="7"/>
        <v>0</v>
      </c>
      <c r="S83" s="999"/>
    </row>
    <row r="84" spans="2:19" ht="12.75" customHeight="1" x14ac:dyDescent="0.2">
      <c r="B84" s="2791"/>
      <c r="C84" s="2817"/>
      <c r="D84" s="2823"/>
      <c r="E84" s="1000" t="s">
        <v>362</v>
      </c>
      <c r="F84" s="1003">
        <f>+'EJEC-3I'!F84</f>
        <v>0</v>
      </c>
      <c r="G84" s="1003">
        <f>+'EJEC-3I'!G84</f>
        <v>0</v>
      </c>
      <c r="H84" s="1003">
        <f>+'EJEC-3I'!H84</f>
        <v>0</v>
      </c>
      <c r="I84" s="1003">
        <f>+'EJEC-3II'!I84</f>
        <v>0</v>
      </c>
      <c r="J84" s="1003">
        <f>+'EJEC-3II'!J84</f>
        <v>0</v>
      </c>
      <c r="K84" s="1003">
        <f>+'EJEC-3II'!K84</f>
        <v>0</v>
      </c>
      <c r="L84" s="1003">
        <f>+'EJEC-3III'!L84</f>
        <v>0</v>
      </c>
      <c r="M84" s="1003">
        <f>+'EJEC-3III'!M84</f>
        <v>0</v>
      </c>
      <c r="N84" s="1003">
        <f>+'EJEC-3III'!N84</f>
        <v>0</v>
      </c>
      <c r="O84" s="1001">
        <f>+'EJEC-3III'!O84</f>
        <v>0</v>
      </c>
      <c r="P84" s="1001">
        <f>+'EJEC-3III'!P84</f>
        <v>0</v>
      </c>
      <c r="Q84" s="1001">
        <f>+'EJEC-3III'!Q84</f>
        <v>0</v>
      </c>
      <c r="R84" s="1002">
        <f t="shared" si="7"/>
        <v>0</v>
      </c>
      <c r="S84" s="297">
        <f t="shared" ref="S84" si="44">+IF(ISERROR(R84/D83),0%,R84/D83)</f>
        <v>0</v>
      </c>
    </row>
    <row r="85" spans="2:19" ht="12.75" customHeight="1" x14ac:dyDescent="0.2">
      <c r="B85" s="2815"/>
      <c r="C85" s="2818"/>
      <c r="D85" s="2824"/>
      <c r="E85" s="1000" t="s">
        <v>1161</v>
      </c>
      <c r="F85" s="1003">
        <f>+'EJEC-3I'!F85</f>
        <v>0</v>
      </c>
      <c r="G85" s="1003">
        <f>+'EJEC-3I'!G85</f>
        <v>0</v>
      </c>
      <c r="H85" s="1003">
        <f>+'EJEC-3I'!H85</f>
        <v>0</v>
      </c>
      <c r="I85" s="1003">
        <f>+'EJEC-3II'!I85</f>
        <v>0</v>
      </c>
      <c r="J85" s="1003">
        <f>+'EJEC-3II'!J85</f>
        <v>0</v>
      </c>
      <c r="K85" s="1003">
        <f>+'EJEC-3II'!K85</f>
        <v>0</v>
      </c>
      <c r="L85" s="1003">
        <f>+'EJEC-3III'!L85</f>
        <v>0</v>
      </c>
      <c r="M85" s="1003">
        <f>+'EJEC-3III'!M85</f>
        <v>0</v>
      </c>
      <c r="N85" s="1003">
        <f>+'EJEC-3III'!N85</f>
        <v>0</v>
      </c>
      <c r="O85" s="1001"/>
      <c r="P85" s="1001"/>
      <c r="Q85" s="1001"/>
      <c r="R85" s="1002">
        <f t="shared" si="7"/>
        <v>0</v>
      </c>
      <c r="S85" s="297">
        <f t="shared" ref="S85" si="45">+IF(ISERROR(R85/D83),0%,R85/D83)</f>
        <v>0</v>
      </c>
    </row>
    <row r="86" spans="2:19" ht="12.75" customHeight="1" x14ac:dyDescent="0.2">
      <c r="B86" s="2814" t="str">
        <f>Proyecto!C56</f>
        <v>Aislamiento con material vegetal</v>
      </c>
      <c r="C86" s="2816">
        <f>'POA-1'!I54</f>
        <v>0</v>
      </c>
      <c r="D86" s="2822" t="e">
        <f>'POA-1'!M54</f>
        <v>#REF!</v>
      </c>
      <c r="E86" s="996" t="s">
        <v>361</v>
      </c>
      <c r="F86" s="997">
        <f>'POA-4'!I41</f>
        <v>0</v>
      </c>
      <c r="G86" s="997">
        <f>'POA-4'!J41</f>
        <v>0</v>
      </c>
      <c r="H86" s="997">
        <f>'POA-4'!K41</f>
        <v>0</v>
      </c>
      <c r="I86" s="997">
        <f>'POA-4'!L41</f>
        <v>0</v>
      </c>
      <c r="J86" s="997">
        <f>'POA-4'!M41</f>
        <v>0</v>
      </c>
      <c r="K86" s="997">
        <f>'POA-4'!N41</f>
        <v>0</v>
      </c>
      <c r="L86" s="997">
        <f>'POA-4'!O41</f>
        <v>0</v>
      </c>
      <c r="M86" s="997">
        <f>'POA-4'!P41</f>
        <v>0</v>
      </c>
      <c r="N86" s="997">
        <f>'POA-4'!Q41</f>
        <v>0</v>
      </c>
      <c r="O86" s="997">
        <f>'POA-4'!R41</f>
        <v>0</v>
      </c>
      <c r="P86" s="997">
        <f>'POA-4'!S41</f>
        <v>0</v>
      </c>
      <c r="Q86" s="997">
        <f>'POA-4'!AG41</f>
        <v>0</v>
      </c>
      <c r="R86" s="998">
        <f t="shared" si="7"/>
        <v>0</v>
      </c>
      <c r="S86" s="999"/>
    </row>
    <row r="87" spans="2:19" ht="12.75" customHeight="1" x14ac:dyDescent="0.2">
      <c r="B87" s="2791"/>
      <c r="C87" s="2817"/>
      <c r="D87" s="2823"/>
      <c r="E87" s="1000" t="s">
        <v>362</v>
      </c>
      <c r="F87" s="1003">
        <f>+'EJEC-3I'!F87</f>
        <v>0</v>
      </c>
      <c r="G87" s="1003">
        <f>+'EJEC-3I'!G87</f>
        <v>0</v>
      </c>
      <c r="H87" s="1003">
        <f>+'EJEC-3I'!H87</f>
        <v>0</v>
      </c>
      <c r="I87" s="1003">
        <f>+'EJEC-3II'!I87</f>
        <v>0</v>
      </c>
      <c r="J87" s="1003">
        <f>+'EJEC-3II'!J87</f>
        <v>0</v>
      </c>
      <c r="K87" s="1003">
        <f>+'EJEC-3II'!K87</f>
        <v>0</v>
      </c>
      <c r="L87" s="1003">
        <f>+'EJEC-3III'!L87</f>
        <v>0</v>
      </c>
      <c r="M87" s="1003">
        <f>+'EJEC-3III'!M87</f>
        <v>0</v>
      </c>
      <c r="N87" s="1003">
        <f>+'EJEC-3III'!N87</f>
        <v>0</v>
      </c>
      <c r="O87" s="1001">
        <f>+'EJEC-3III'!O87</f>
        <v>0</v>
      </c>
      <c r="P87" s="1001">
        <f>+'EJEC-3III'!P87</f>
        <v>0</v>
      </c>
      <c r="Q87" s="1001">
        <f>+'EJEC-3III'!Q87</f>
        <v>0</v>
      </c>
      <c r="R87" s="1002">
        <f t="shared" si="7"/>
        <v>0</v>
      </c>
      <c r="S87" s="297">
        <f t="shared" ref="S87" si="46">+IF(ISERROR(R87/D86),0%,R87/D86)</f>
        <v>0</v>
      </c>
    </row>
    <row r="88" spans="2:19" ht="12.75" customHeight="1" x14ac:dyDescent="0.2">
      <c r="B88" s="2791"/>
      <c r="C88" s="2818"/>
      <c r="D88" s="2824"/>
      <c r="E88" s="1000" t="s">
        <v>1161</v>
      </c>
      <c r="F88" s="1003">
        <f>+'EJEC-3I'!F88</f>
        <v>0</v>
      </c>
      <c r="G88" s="1003">
        <f>+'EJEC-3I'!G88</f>
        <v>0</v>
      </c>
      <c r="H88" s="1003">
        <f>+'EJEC-3I'!H88</f>
        <v>0</v>
      </c>
      <c r="I88" s="1003">
        <f>+'EJEC-3II'!I88</f>
        <v>0</v>
      </c>
      <c r="J88" s="1003">
        <f>+'EJEC-3II'!J88</f>
        <v>0</v>
      </c>
      <c r="K88" s="1003">
        <f>+'EJEC-3II'!K88</f>
        <v>0</v>
      </c>
      <c r="L88" s="1003">
        <f>+'EJEC-3III'!L88</f>
        <v>0</v>
      </c>
      <c r="M88" s="1003">
        <f>+'EJEC-3III'!M88</f>
        <v>0</v>
      </c>
      <c r="N88" s="1003">
        <f>+'EJEC-3III'!N88</f>
        <v>0</v>
      </c>
      <c r="O88" s="1001"/>
      <c r="P88" s="1001"/>
      <c r="Q88" s="1001"/>
      <c r="R88" s="1002">
        <f t="shared" si="7"/>
        <v>0</v>
      </c>
      <c r="S88" s="297">
        <f t="shared" ref="S88" si="47">+IF(ISERROR(R88/D86),0%,R88/D86)</f>
        <v>0</v>
      </c>
    </row>
    <row r="89" spans="2:19" ht="12.75" customHeight="1" x14ac:dyDescent="0.2">
      <c r="B89" s="2791"/>
      <c r="C89" s="2816">
        <f>'POA-1'!I55</f>
        <v>0</v>
      </c>
      <c r="D89" s="2822" t="e">
        <f>'POA-1'!M55</f>
        <v>#REF!</v>
      </c>
      <c r="E89" s="996" t="s">
        <v>361</v>
      </c>
      <c r="F89" s="997">
        <f>'POA-4'!I42</f>
        <v>0</v>
      </c>
      <c r="G89" s="997">
        <f>'POA-4'!J42</f>
        <v>0</v>
      </c>
      <c r="H89" s="997">
        <f>'POA-4'!K42</f>
        <v>0</v>
      </c>
      <c r="I89" s="997">
        <f>'POA-4'!L42</f>
        <v>0</v>
      </c>
      <c r="J89" s="997">
        <f>'POA-4'!M42</f>
        <v>0</v>
      </c>
      <c r="K89" s="997">
        <f>'POA-4'!N42</f>
        <v>0</v>
      </c>
      <c r="L89" s="997">
        <f>'POA-4'!O42</f>
        <v>0</v>
      </c>
      <c r="M89" s="997">
        <f>'POA-4'!P42</f>
        <v>0</v>
      </c>
      <c r="N89" s="997">
        <f>'POA-4'!Q42</f>
        <v>0</v>
      </c>
      <c r="O89" s="997">
        <f>'POA-4'!R42</f>
        <v>0</v>
      </c>
      <c r="P89" s="997">
        <f>'POA-4'!S42</f>
        <v>0</v>
      </c>
      <c r="Q89" s="997">
        <f>'POA-4'!AG42</f>
        <v>0</v>
      </c>
      <c r="R89" s="998">
        <f t="shared" si="7"/>
        <v>0</v>
      </c>
      <c r="S89" s="999"/>
    </row>
    <row r="90" spans="2:19" ht="12.75" customHeight="1" x14ac:dyDescent="0.2">
      <c r="B90" s="2791"/>
      <c r="C90" s="2817"/>
      <c r="D90" s="2823"/>
      <c r="E90" s="1000" t="s">
        <v>362</v>
      </c>
      <c r="F90" s="1003">
        <f>+'EJEC-3I'!F90</f>
        <v>0</v>
      </c>
      <c r="G90" s="1003">
        <f>+'EJEC-3I'!G90</f>
        <v>0</v>
      </c>
      <c r="H90" s="1003">
        <f>+'EJEC-3I'!H90</f>
        <v>0</v>
      </c>
      <c r="I90" s="1003">
        <f>+'EJEC-3II'!I90</f>
        <v>0</v>
      </c>
      <c r="J90" s="1003">
        <f>+'EJEC-3II'!J90</f>
        <v>0</v>
      </c>
      <c r="K90" s="1003">
        <f>+'EJEC-3II'!K90</f>
        <v>0</v>
      </c>
      <c r="L90" s="1003">
        <f>+'EJEC-3III'!L90</f>
        <v>0</v>
      </c>
      <c r="M90" s="1003">
        <f>+'EJEC-3III'!M90</f>
        <v>0</v>
      </c>
      <c r="N90" s="1003">
        <f>+'EJEC-3III'!N90</f>
        <v>0</v>
      </c>
      <c r="O90" s="1001">
        <f>+'EJEC-3III'!O90</f>
        <v>0</v>
      </c>
      <c r="P90" s="1001">
        <f>+'EJEC-3III'!P90</f>
        <v>0</v>
      </c>
      <c r="Q90" s="1001">
        <f>+'EJEC-3III'!Q90</f>
        <v>0</v>
      </c>
      <c r="R90" s="1002">
        <f t="shared" si="7"/>
        <v>0</v>
      </c>
      <c r="S90" s="297">
        <f t="shared" ref="S90" si="48">+IF(ISERROR(R90/D89),0%,R90/D89)</f>
        <v>0</v>
      </c>
    </row>
    <row r="91" spans="2:19" ht="12.75" customHeight="1" x14ac:dyDescent="0.2">
      <c r="B91" s="2791"/>
      <c r="C91" s="2818"/>
      <c r="D91" s="2824"/>
      <c r="E91" s="1000" t="s">
        <v>1161</v>
      </c>
      <c r="F91" s="1003">
        <f>+'EJEC-3I'!F91</f>
        <v>0</v>
      </c>
      <c r="G91" s="1003">
        <f>+'EJEC-3I'!G91</f>
        <v>0</v>
      </c>
      <c r="H91" s="1003">
        <f>+'EJEC-3I'!H91</f>
        <v>0</v>
      </c>
      <c r="I91" s="1003">
        <f>+'EJEC-3II'!I91</f>
        <v>0</v>
      </c>
      <c r="J91" s="1003">
        <f>+'EJEC-3II'!J91</f>
        <v>0</v>
      </c>
      <c r="K91" s="1003">
        <f>+'EJEC-3II'!K91</f>
        <v>0</v>
      </c>
      <c r="L91" s="1003">
        <f>+'EJEC-3III'!L91</f>
        <v>0</v>
      </c>
      <c r="M91" s="1003">
        <f>+'EJEC-3III'!M91</f>
        <v>0</v>
      </c>
      <c r="N91" s="1003">
        <f>+'EJEC-3III'!N91</f>
        <v>0</v>
      </c>
      <c r="O91" s="1001"/>
      <c r="P91" s="1001"/>
      <c r="Q91" s="1001"/>
      <c r="R91" s="1002">
        <f t="shared" si="7"/>
        <v>0</v>
      </c>
      <c r="S91" s="297">
        <f t="shared" ref="S91" si="49">+IF(ISERROR(R91/D89),0%,R91/D89)</f>
        <v>0</v>
      </c>
    </row>
    <row r="92" spans="2:19" ht="12.75" customHeight="1" x14ac:dyDescent="0.2">
      <c r="B92" s="2791"/>
      <c r="C92" s="2816">
        <f>'POA-1'!I56</f>
        <v>0</v>
      </c>
      <c r="D92" s="2822" t="e">
        <f>'POA-1'!M56</f>
        <v>#REF!</v>
      </c>
      <c r="E92" s="996" t="s">
        <v>361</v>
      </c>
      <c r="F92" s="997">
        <f>'POA-4'!I43</f>
        <v>0</v>
      </c>
      <c r="G92" s="997">
        <f>'POA-4'!J43</f>
        <v>0</v>
      </c>
      <c r="H92" s="997">
        <f>'POA-4'!K43</f>
        <v>0</v>
      </c>
      <c r="I92" s="997">
        <f>'POA-4'!L43</f>
        <v>0</v>
      </c>
      <c r="J92" s="997">
        <f>'POA-4'!M43</f>
        <v>0</v>
      </c>
      <c r="K92" s="997">
        <f>'POA-4'!N43</f>
        <v>0</v>
      </c>
      <c r="L92" s="997">
        <f>'POA-4'!O43</f>
        <v>0</v>
      </c>
      <c r="M92" s="997">
        <f>'POA-4'!P43</f>
        <v>0</v>
      </c>
      <c r="N92" s="997">
        <f>'POA-4'!Q43</f>
        <v>0</v>
      </c>
      <c r="O92" s="997">
        <f>'POA-4'!R43</f>
        <v>0</v>
      </c>
      <c r="P92" s="997">
        <f>'POA-4'!S43</f>
        <v>0</v>
      </c>
      <c r="Q92" s="997">
        <f>'POA-4'!AG43</f>
        <v>0</v>
      </c>
      <c r="R92" s="998">
        <f t="shared" si="7"/>
        <v>0</v>
      </c>
      <c r="S92" s="999"/>
    </row>
    <row r="93" spans="2:19" ht="12.75" customHeight="1" x14ac:dyDescent="0.2">
      <c r="B93" s="2791"/>
      <c r="C93" s="2817"/>
      <c r="D93" s="2823"/>
      <c r="E93" s="1000" t="s">
        <v>362</v>
      </c>
      <c r="F93" s="1003">
        <f>+'EJEC-3I'!F93</f>
        <v>0</v>
      </c>
      <c r="G93" s="1003">
        <f>+'EJEC-3I'!G93</f>
        <v>0</v>
      </c>
      <c r="H93" s="1003">
        <f>+'EJEC-3I'!H93</f>
        <v>0</v>
      </c>
      <c r="I93" s="1003">
        <f>+'EJEC-3II'!I93</f>
        <v>0</v>
      </c>
      <c r="J93" s="1003">
        <f>+'EJEC-3II'!J93</f>
        <v>0</v>
      </c>
      <c r="K93" s="1003">
        <f>+'EJEC-3II'!K93</f>
        <v>0</v>
      </c>
      <c r="L93" s="1003">
        <f>+'EJEC-3III'!L93</f>
        <v>0</v>
      </c>
      <c r="M93" s="1003">
        <f>+'EJEC-3III'!M93</f>
        <v>0</v>
      </c>
      <c r="N93" s="1003">
        <f>+'EJEC-3III'!N93</f>
        <v>0</v>
      </c>
      <c r="O93" s="1001">
        <f>+'EJEC-3III'!O93</f>
        <v>0</v>
      </c>
      <c r="P93" s="1001">
        <f>+'EJEC-3III'!P93</f>
        <v>0</v>
      </c>
      <c r="Q93" s="1001">
        <f>+'EJEC-3III'!Q93</f>
        <v>0</v>
      </c>
      <c r="R93" s="1002">
        <f t="shared" si="7"/>
        <v>0</v>
      </c>
      <c r="S93" s="297">
        <f t="shared" ref="S93" si="50">+IF(ISERROR(R93/D92),0%,R93/D92)</f>
        <v>0</v>
      </c>
    </row>
    <row r="94" spans="2:19" ht="12.75" customHeight="1" thickBot="1" x14ac:dyDescent="0.25">
      <c r="B94" s="2791"/>
      <c r="C94" s="2817"/>
      <c r="D94" s="2823"/>
      <c r="E94" s="1004" t="s">
        <v>1161</v>
      </c>
      <c r="F94" s="1003">
        <f>+'EJEC-3I'!F94</f>
        <v>0</v>
      </c>
      <c r="G94" s="1003">
        <f>+'EJEC-3I'!G94</f>
        <v>0</v>
      </c>
      <c r="H94" s="1003">
        <f>+'EJEC-3I'!H94</f>
        <v>0</v>
      </c>
      <c r="I94" s="1003">
        <f>+'EJEC-3II'!I94</f>
        <v>0</v>
      </c>
      <c r="J94" s="1003">
        <f>+'EJEC-3II'!J94</f>
        <v>0</v>
      </c>
      <c r="K94" s="1003">
        <f>+'EJEC-3II'!K94</f>
        <v>0</v>
      </c>
      <c r="L94" s="1003">
        <f>+'EJEC-3III'!L94</f>
        <v>0</v>
      </c>
      <c r="M94" s="1003">
        <f>+'EJEC-3III'!M94</f>
        <v>0</v>
      </c>
      <c r="N94" s="1003">
        <f>+'EJEC-3III'!N94</f>
        <v>0</v>
      </c>
      <c r="O94" s="1001"/>
      <c r="P94" s="1001"/>
      <c r="Q94" s="1001"/>
      <c r="R94" s="1005">
        <f t="shared" ref="R94:R97" si="51">SUM(F94:Q94)</f>
        <v>0</v>
      </c>
      <c r="S94" s="298">
        <f t="shared" ref="S94" si="52">+IF(ISERROR(R94/D92),0%,R94/D92)</f>
        <v>0</v>
      </c>
    </row>
    <row r="95" spans="2:19" s="903" customFormat="1" x14ac:dyDescent="0.2">
      <c r="B95" s="2825" t="s">
        <v>1138</v>
      </c>
      <c r="C95" s="2826"/>
      <c r="D95" s="2831" t="e">
        <f>SUM(D17:D94)</f>
        <v>#DIV/0!</v>
      </c>
      <c r="E95" s="1006" t="s">
        <v>361</v>
      </c>
      <c r="F95" s="1007">
        <f>F92+F89+F86+F83+F80+F77+F74+F71+F68+F65+F62+F59+F56+F53+F50+F47+F44+F41+F38+F35+F32+F29+F26+F23+F20+F17</f>
        <v>0</v>
      </c>
      <c r="G95" s="1007">
        <f t="shared" ref="G95:Q97" si="53">G92+G89+G86+G83+G80+G77+G74+G71+G68+G65+G62+G59+G56+G53+G50+G47+G44+G41+G38+G35+G32+G29+G26+G23+G20+G17</f>
        <v>0</v>
      </c>
      <c r="H95" s="1007">
        <f t="shared" si="53"/>
        <v>0</v>
      </c>
      <c r="I95" s="1007">
        <f t="shared" si="53"/>
        <v>0</v>
      </c>
      <c r="J95" s="1007">
        <f t="shared" si="53"/>
        <v>0</v>
      </c>
      <c r="K95" s="1007">
        <f t="shared" si="53"/>
        <v>0</v>
      </c>
      <c r="L95" s="1007">
        <f t="shared" si="53"/>
        <v>0</v>
      </c>
      <c r="M95" s="1007">
        <f t="shared" si="53"/>
        <v>0</v>
      </c>
      <c r="N95" s="1007">
        <f t="shared" si="53"/>
        <v>0</v>
      </c>
      <c r="O95" s="1007">
        <f t="shared" si="53"/>
        <v>0</v>
      </c>
      <c r="P95" s="1007">
        <f t="shared" si="53"/>
        <v>0</v>
      </c>
      <c r="Q95" s="1007">
        <f t="shared" si="53"/>
        <v>0</v>
      </c>
      <c r="R95" s="1008">
        <f t="shared" si="51"/>
        <v>0</v>
      </c>
      <c r="S95" s="1009"/>
    </row>
    <row r="96" spans="2:19" s="903" customFormat="1" x14ac:dyDescent="0.2">
      <c r="B96" s="2827"/>
      <c r="C96" s="2828"/>
      <c r="D96" s="2828"/>
      <c r="E96" s="1000" t="s">
        <v>362</v>
      </c>
      <c r="F96" s="1003">
        <f>F93+F90+F87+F84+F81+F78+F75+F72+F69+F66+F63+F60+F57+F54+F51+F48+F45+F42+F39+F36+F33+F30+F27+F24+F21+F18</f>
        <v>0</v>
      </c>
      <c r="G96" s="1003">
        <f t="shared" si="53"/>
        <v>0</v>
      </c>
      <c r="H96" s="1003">
        <f t="shared" si="53"/>
        <v>0</v>
      </c>
      <c r="I96" s="1003">
        <f t="shared" si="53"/>
        <v>0</v>
      </c>
      <c r="J96" s="1003">
        <f t="shared" si="53"/>
        <v>0</v>
      </c>
      <c r="K96" s="1003">
        <f t="shared" si="53"/>
        <v>0</v>
      </c>
      <c r="L96" s="1003">
        <f t="shared" si="53"/>
        <v>0</v>
      </c>
      <c r="M96" s="1003">
        <f t="shared" si="53"/>
        <v>0</v>
      </c>
      <c r="N96" s="1003">
        <f t="shared" si="53"/>
        <v>0</v>
      </c>
      <c r="O96" s="1003">
        <f t="shared" si="53"/>
        <v>0</v>
      </c>
      <c r="P96" s="1003">
        <f t="shared" si="53"/>
        <v>0</v>
      </c>
      <c r="Q96" s="1003">
        <f t="shared" si="53"/>
        <v>0</v>
      </c>
      <c r="R96" s="1002">
        <f t="shared" si="51"/>
        <v>0</v>
      </c>
      <c r="S96" s="297">
        <f t="shared" ref="S96" si="54">+IF(ISERROR(R96/D95),0%,R96/D95)</f>
        <v>0</v>
      </c>
    </row>
    <row r="97" spans="2:19" s="903" customFormat="1" ht="13.5" thickBot="1" x14ac:dyDescent="0.25">
      <c r="B97" s="2829"/>
      <c r="C97" s="2830"/>
      <c r="D97" s="2830"/>
      <c r="E97" s="1010" t="s">
        <v>1161</v>
      </c>
      <c r="F97" s="1011">
        <f>F94+F91+F88+F85+F82+F79+F76+F73+F70+F67+F64+F61+F58+F55+F52+F49+F46+F43+F40+F37+F34+F31+F28+F25+F22+F19</f>
        <v>0</v>
      </c>
      <c r="G97" s="1011">
        <f t="shared" si="53"/>
        <v>0</v>
      </c>
      <c r="H97" s="1011">
        <f t="shared" si="53"/>
        <v>0</v>
      </c>
      <c r="I97" s="1011">
        <f t="shared" si="53"/>
        <v>0</v>
      </c>
      <c r="J97" s="1011">
        <f t="shared" si="53"/>
        <v>0</v>
      </c>
      <c r="K97" s="1011">
        <f t="shared" si="53"/>
        <v>0</v>
      </c>
      <c r="L97" s="1011">
        <f t="shared" si="53"/>
        <v>0</v>
      </c>
      <c r="M97" s="1011">
        <f t="shared" si="53"/>
        <v>0</v>
      </c>
      <c r="N97" s="1011">
        <f t="shared" si="53"/>
        <v>0</v>
      </c>
      <c r="O97" s="1011">
        <f t="shared" si="53"/>
        <v>0</v>
      </c>
      <c r="P97" s="1011">
        <f t="shared" si="53"/>
        <v>0</v>
      </c>
      <c r="Q97" s="1011">
        <f t="shared" si="53"/>
        <v>0</v>
      </c>
      <c r="R97" s="1012">
        <f t="shared" si="51"/>
        <v>0</v>
      </c>
      <c r="S97" s="299">
        <f t="shared" ref="S97" si="55">+IF(ISERROR(R97/D95),0%,R97/D95)</f>
        <v>0</v>
      </c>
    </row>
    <row r="98" spans="2:19" s="903" customFormat="1" ht="13.5" thickBot="1" x14ac:dyDescent="0.25">
      <c r="B98" s="792" t="s">
        <v>61</v>
      </c>
      <c r="C98" s="791"/>
      <c r="D98" s="791"/>
      <c r="E98" s="791"/>
      <c r="F98" s="791"/>
      <c r="G98" s="791"/>
      <c r="H98" s="791"/>
      <c r="I98" s="791"/>
      <c r="J98" s="791"/>
      <c r="K98" s="791"/>
      <c r="L98" s="791"/>
      <c r="M98" s="791"/>
      <c r="N98" s="791"/>
      <c r="O98" s="791"/>
      <c r="P98" s="791"/>
      <c r="Q98" s="791"/>
      <c r="R98" s="791"/>
      <c r="S98" s="932"/>
    </row>
    <row r="99" spans="2:19" s="903" customFormat="1" x14ac:dyDescent="0.2">
      <c r="B99" s="2832"/>
      <c r="C99" s="2833"/>
      <c r="D99" s="2833"/>
      <c r="E99" s="2833"/>
      <c r="F99" s="2833"/>
      <c r="G99" s="2833"/>
      <c r="H99" s="2833"/>
      <c r="I99" s="2833"/>
      <c r="J99" s="2833"/>
      <c r="K99" s="2833"/>
      <c r="L99" s="2833"/>
      <c r="M99" s="2833"/>
      <c r="N99" s="2833"/>
      <c r="O99" s="2833"/>
      <c r="P99" s="2833"/>
      <c r="Q99" s="2833"/>
      <c r="R99" s="2833"/>
      <c r="S99" s="2834"/>
    </row>
    <row r="100" spans="2:19" s="903" customFormat="1" x14ac:dyDescent="0.2">
      <c r="B100" s="2835"/>
      <c r="C100" s="2836"/>
      <c r="D100" s="2836"/>
      <c r="E100" s="2836"/>
      <c r="F100" s="2836"/>
      <c r="G100" s="2836"/>
      <c r="H100" s="2836"/>
      <c r="I100" s="2836"/>
      <c r="J100" s="2836"/>
      <c r="K100" s="2836"/>
      <c r="L100" s="2836"/>
      <c r="M100" s="2836"/>
      <c r="N100" s="2836"/>
      <c r="O100" s="2836"/>
      <c r="P100" s="2836"/>
      <c r="Q100" s="2836"/>
      <c r="R100" s="2836"/>
      <c r="S100" s="2837"/>
    </row>
    <row r="101" spans="2:19" s="903" customFormat="1" x14ac:dyDescent="0.2">
      <c r="B101" s="2835"/>
      <c r="C101" s="2836"/>
      <c r="D101" s="2836"/>
      <c r="E101" s="2836"/>
      <c r="F101" s="2836"/>
      <c r="G101" s="2836"/>
      <c r="H101" s="2836"/>
      <c r="I101" s="2836"/>
      <c r="J101" s="2836"/>
      <c r="K101" s="2836"/>
      <c r="L101" s="2836"/>
      <c r="M101" s="2836"/>
      <c r="N101" s="2836"/>
      <c r="O101" s="2836"/>
      <c r="P101" s="2836"/>
      <c r="Q101" s="2836"/>
      <c r="R101" s="2836"/>
      <c r="S101" s="2837"/>
    </row>
    <row r="102" spans="2:19" s="903" customFormat="1" x14ac:dyDescent="0.2">
      <c r="B102" s="2835"/>
      <c r="C102" s="2836"/>
      <c r="D102" s="2836"/>
      <c r="E102" s="2836"/>
      <c r="F102" s="2836"/>
      <c r="G102" s="2836"/>
      <c r="H102" s="2836"/>
      <c r="I102" s="2836"/>
      <c r="J102" s="2836"/>
      <c r="K102" s="2836"/>
      <c r="L102" s="2836"/>
      <c r="M102" s="2836"/>
      <c r="N102" s="2836"/>
      <c r="O102" s="2836"/>
      <c r="P102" s="2836"/>
      <c r="Q102" s="2836"/>
      <c r="R102" s="2836"/>
      <c r="S102" s="2837"/>
    </row>
    <row r="103" spans="2:19" s="903" customFormat="1" x14ac:dyDescent="0.2">
      <c r="B103" s="2835"/>
      <c r="C103" s="2836"/>
      <c r="D103" s="2836"/>
      <c r="E103" s="2836"/>
      <c r="F103" s="2836"/>
      <c r="G103" s="2836"/>
      <c r="H103" s="2836"/>
      <c r="I103" s="2836"/>
      <c r="J103" s="2836"/>
      <c r="K103" s="2836"/>
      <c r="L103" s="2836"/>
      <c r="M103" s="2836"/>
      <c r="N103" s="2836"/>
      <c r="O103" s="2836"/>
      <c r="P103" s="2836"/>
      <c r="Q103" s="2836"/>
      <c r="R103" s="2836"/>
      <c r="S103" s="2837"/>
    </row>
    <row r="104" spans="2:19" s="903" customFormat="1" x14ac:dyDescent="0.2">
      <c r="B104" s="2835"/>
      <c r="C104" s="2836"/>
      <c r="D104" s="2836"/>
      <c r="E104" s="2836"/>
      <c r="F104" s="2836"/>
      <c r="G104" s="2836"/>
      <c r="H104" s="2836"/>
      <c r="I104" s="2836"/>
      <c r="J104" s="2836"/>
      <c r="K104" s="2836"/>
      <c r="L104" s="2836"/>
      <c r="M104" s="2836"/>
      <c r="N104" s="2836"/>
      <c r="O104" s="2836"/>
      <c r="P104" s="2836"/>
      <c r="Q104" s="2836"/>
      <c r="R104" s="2836"/>
      <c r="S104" s="2837"/>
    </row>
    <row r="105" spans="2:19" s="903" customFormat="1" ht="13.5" thickBot="1" x14ac:dyDescent="0.25">
      <c r="B105" s="2838"/>
      <c r="C105" s="2839"/>
      <c r="D105" s="2839"/>
      <c r="E105" s="2839"/>
      <c r="F105" s="2839"/>
      <c r="G105" s="2839"/>
      <c r="H105" s="2839"/>
      <c r="I105" s="2839"/>
      <c r="J105" s="2839"/>
      <c r="K105" s="2839"/>
      <c r="L105" s="2839"/>
      <c r="M105" s="2839"/>
      <c r="N105" s="2839"/>
      <c r="O105" s="2839"/>
      <c r="P105" s="2839"/>
      <c r="Q105" s="2839"/>
      <c r="R105" s="2839"/>
      <c r="S105" s="2840"/>
    </row>
    <row r="106" spans="2:19" s="903" customFormat="1" x14ac:dyDescent="0.2"/>
    <row r="107" spans="2:19" s="903" customFormat="1" x14ac:dyDescent="0.2"/>
    <row r="108" spans="2:19" s="903" customFormat="1" x14ac:dyDescent="0.2"/>
    <row r="109" spans="2:19" s="903" customFormat="1" x14ac:dyDescent="0.2"/>
    <row r="110" spans="2:19" s="903" customFormat="1" x14ac:dyDescent="0.2"/>
    <row r="111" spans="2:19" s="903" customFormat="1" x14ac:dyDescent="0.2"/>
    <row r="112" spans="2:19" s="903" customFormat="1" x14ac:dyDescent="0.2"/>
    <row r="113" s="903" customFormat="1" x14ac:dyDescent="0.2"/>
    <row r="114" s="903" customFormat="1" x14ac:dyDescent="0.2"/>
    <row r="115" s="903" customFormat="1" x14ac:dyDescent="0.2"/>
    <row r="116" s="903" customFormat="1" x14ac:dyDescent="0.2"/>
    <row r="117" s="903" customFormat="1" x14ac:dyDescent="0.2"/>
    <row r="118" s="903" customFormat="1" x14ac:dyDescent="0.2"/>
    <row r="119" s="903" customFormat="1" x14ac:dyDescent="0.2"/>
    <row r="120" s="903" customFormat="1" x14ac:dyDescent="0.2"/>
    <row r="121" s="903" customFormat="1" x14ac:dyDescent="0.2"/>
    <row r="122" s="903" customFormat="1" x14ac:dyDescent="0.2"/>
    <row r="123" s="903" customFormat="1" x14ac:dyDescent="0.2"/>
    <row r="124" s="903" customFormat="1" x14ac:dyDescent="0.2"/>
    <row r="125" s="903" customFormat="1" x14ac:dyDescent="0.2"/>
    <row r="126" s="903" customFormat="1" x14ac:dyDescent="0.2"/>
    <row r="127" s="903" customFormat="1" x14ac:dyDescent="0.2"/>
    <row r="128" s="903" customFormat="1" x14ac:dyDescent="0.2"/>
    <row r="129" s="903" customFormat="1" x14ac:dyDescent="0.2"/>
    <row r="130" s="903" customFormat="1" x14ac:dyDescent="0.2"/>
    <row r="131" s="903" customFormat="1" x14ac:dyDescent="0.2"/>
    <row r="132" s="903" customFormat="1" x14ac:dyDescent="0.2"/>
    <row r="133" s="903" customFormat="1" x14ac:dyDescent="0.2"/>
    <row r="134" s="903" customFormat="1" x14ac:dyDescent="0.2"/>
  </sheetData>
  <mergeCells count="75">
    <mergeCell ref="B95:C97"/>
    <mergeCell ref="D95:D97"/>
    <mergeCell ref="B99:S105"/>
    <mergeCell ref="B86:B94"/>
    <mergeCell ref="C86:C88"/>
    <mergeCell ref="D86:D88"/>
    <mergeCell ref="C89:C91"/>
    <mergeCell ref="D89:D91"/>
    <mergeCell ref="C92:C94"/>
    <mergeCell ref="D92:D94"/>
    <mergeCell ref="B74:B85"/>
    <mergeCell ref="C74:C76"/>
    <mergeCell ref="D74:D76"/>
    <mergeCell ref="C77:C79"/>
    <mergeCell ref="D77:D79"/>
    <mergeCell ref="C80:C82"/>
    <mergeCell ref="D80:D82"/>
    <mergeCell ref="C83:C85"/>
    <mergeCell ref="D83:D85"/>
    <mergeCell ref="B65:B73"/>
    <mergeCell ref="C65:C67"/>
    <mergeCell ref="D65:D67"/>
    <mergeCell ref="C68:C70"/>
    <mergeCell ref="D68:D70"/>
    <mergeCell ref="C71:C73"/>
    <mergeCell ref="D71:D73"/>
    <mergeCell ref="B53:B64"/>
    <mergeCell ref="C53:C55"/>
    <mergeCell ref="D53:D55"/>
    <mergeCell ref="C56:C58"/>
    <mergeCell ref="D56:D58"/>
    <mergeCell ref="C59:C61"/>
    <mergeCell ref="D59:D61"/>
    <mergeCell ref="C62:C64"/>
    <mergeCell ref="D62:D64"/>
    <mergeCell ref="B41:B52"/>
    <mergeCell ref="C41:C43"/>
    <mergeCell ref="D41:D43"/>
    <mergeCell ref="C44:C46"/>
    <mergeCell ref="D44:D46"/>
    <mergeCell ref="C47:C49"/>
    <mergeCell ref="D47:D49"/>
    <mergeCell ref="C50:C52"/>
    <mergeCell ref="D50:D52"/>
    <mergeCell ref="B29:B40"/>
    <mergeCell ref="C29:C31"/>
    <mergeCell ref="D29:D31"/>
    <mergeCell ref="C32:C34"/>
    <mergeCell ref="D32:D34"/>
    <mergeCell ref="C35:C37"/>
    <mergeCell ref="D35:D37"/>
    <mergeCell ref="C38:C40"/>
    <mergeCell ref="D38:D40"/>
    <mergeCell ref="B17:B28"/>
    <mergeCell ref="C17:C19"/>
    <mergeCell ref="D17:D19"/>
    <mergeCell ref="C20:C22"/>
    <mergeCell ref="D20:D22"/>
    <mergeCell ref="C23:C25"/>
    <mergeCell ref="D23:D25"/>
    <mergeCell ref="C26:C28"/>
    <mergeCell ref="D26:D28"/>
    <mergeCell ref="F12:G12"/>
    <mergeCell ref="B14:S14"/>
    <mergeCell ref="B15:B16"/>
    <mergeCell ref="C15:C16"/>
    <mergeCell ref="D15:D16"/>
    <mergeCell ref="E15:E16"/>
    <mergeCell ref="F15:S15"/>
    <mergeCell ref="F10:G10"/>
    <mergeCell ref="C2:Q4"/>
    <mergeCell ref="R2:S3"/>
    <mergeCell ref="R4:S4"/>
    <mergeCell ref="C6:S6"/>
    <mergeCell ref="C8:S8"/>
  </mergeCells>
  <conditionalFormatting sqref="F16:Q16">
    <cfRule type="cellIs" dxfId="1" priority="2" stopIfTrue="1" operator="equal">
      <formula>0</formula>
    </cfRule>
  </conditionalFormatting>
  <conditionalFormatting sqref="C10 F10 H10:I10">
    <cfRule type="cellIs" dxfId="0" priority="1" operator="notEqual">
      <formula>0</formula>
    </cfRule>
  </conditionalFormatting>
  <dataValidations count="1">
    <dataValidation allowBlank="1" showInputMessage="1" showErrorMessage="1" sqref="F10 H10:I10" xr:uid="{00000000-0002-0000-2300-000000000000}"/>
  </dataValidations>
  <printOptions horizontalCentered="1" verticalCentered="1"/>
  <pageMargins left="0.39370078740157483" right="0.39370078740157483" top="0.39370078740157483" bottom="0.39370078740157483" header="0.31496062992125984" footer="0.31496062992125984"/>
  <pageSetup scale="49" orientation="landscape"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7">
    <tabColor rgb="FFFFC000"/>
    <pageSetUpPr fitToPage="1"/>
  </sheetPr>
  <dimension ref="A1:AJ144"/>
  <sheetViews>
    <sheetView showGridLines="0" topLeftCell="A49" zoomScaleNormal="100" workbookViewId="0">
      <selection activeCell="B76" sqref="A76:XFD87"/>
    </sheetView>
  </sheetViews>
  <sheetFormatPr baseColWidth="10" defaultColWidth="11.42578125" defaultRowHeight="13.5" x14ac:dyDescent="0.25"/>
  <cols>
    <col min="1" max="1" width="2.140625" style="1013" customWidth="1"/>
    <col min="2" max="2" width="31" style="913" customWidth="1"/>
    <col min="3" max="3" width="15.7109375" style="913" customWidth="1"/>
    <col min="4" max="4" width="23.85546875" style="1046" customWidth="1"/>
    <col min="5" max="9" width="16.7109375" style="913" customWidth="1"/>
    <col min="10" max="31" width="11.42578125" style="1015"/>
    <col min="32" max="16384" width="11.42578125" style="1018"/>
  </cols>
  <sheetData>
    <row r="1" spans="1:36" s="1015" customFormat="1" ht="14.25" thickBot="1" x14ac:dyDescent="0.3">
      <c r="A1" s="1013"/>
      <c r="B1" s="1013"/>
      <c r="C1" s="1013"/>
      <c r="D1" s="1014"/>
      <c r="E1" s="1013"/>
      <c r="F1" s="1013"/>
      <c r="G1" s="1013"/>
      <c r="H1" s="1013"/>
      <c r="I1" s="1013"/>
    </row>
    <row r="2" spans="1:36" s="782" customFormat="1" ht="32.25" customHeight="1" x14ac:dyDescent="0.25">
      <c r="A2" s="903"/>
      <c r="B2" s="904"/>
      <c r="C2" s="2699" t="s">
        <v>1274</v>
      </c>
      <c r="D2" s="2700"/>
      <c r="E2" s="2700"/>
      <c r="F2" s="2700"/>
      <c r="G2" s="2700"/>
      <c r="H2" s="2708">
        <f>'POA-5'!N2</f>
        <v>0</v>
      </c>
      <c r="I2" s="2709"/>
      <c r="J2" s="1015"/>
      <c r="K2" s="1015"/>
      <c r="L2" s="1015"/>
      <c r="M2" s="1015"/>
      <c r="N2" s="1015"/>
      <c r="O2" s="1015"/>
      <c r="P2" s="1015"/>
      <c r="Q2" s="1015"/>
      <c r="R2" s="1015"/>
      <c r="S2" s="1015"/>
      <c r="T2" s="903"/>
      <c r="U2" s="903"/>
      <c r="V2" s="903"/>
      <c r="W2" s="903"/>
      <c r="X2" s="903"/>
      <c r="Y2" s="903"/>
      <c r="Z2" s="903"/>
      <c r="AA2" s="903"/>
      <c r="AB2" s="903"/>
      <c r="AC2" s="903"/>
      <c r="AD2" s="903"/>
      <c r="AE2" s="903"/>
      <c r="AF2" s="903"/>
      <c r="AG2" s="903"/>
      <c r="AH2" s="903"/>
      <c r="AI2" s="903"/>
      <c r="AJ2" s="903"/>
    </row>
    <row r="3" spans="1:36" s="782" customFormat="1" ht="32.25" customHeight="1" x14ac:dyDescent="0.25">
      <c r="A3" s="903"/>
      <c r="B3" s="798"/>
      <c r="C3" s="2702"/>
      <c r="D3" s="2703"/>
      <c r="E3" s="2703"/>
      <c r="F3" s="2703"/>
      <c r="G3" s="2703"/>
      <c r="H3" s="2710"/>
      <c r="I3" s="2711"/>
      <c r="J3" s="1015"/>
      <c r="K3" s="1015"/>
      <c r="L3" s="1015"/>
      <c r="M3" s="1015"/>
      <c r="N3" s="1015"/>
      <c r="O3" s="1015"/>
      <c r="P3" s="1015"/>
      <c r="Q3" s="1015"/>
      <c r="R3" s="1015"/>
      <c r="S3" s="1015"/>
      <c r="T3" s="903"/>
      <c r="U3" s="903"/>
      <c r="V3" s="903"/>
      <c r="W3" s="903"/>
      <c r="X3" s="903"/>
      <c r="Y3" s="903"/>
      <c r="Z3" s="903"/>
      <c r="AA3" s="903"/>
      <c r="AB3" s="903"/>
      <c r="AC3" s="903"/>
      <c r="AD3" s="903"/>
      <c r="AE3" s="903"/>
      <c r="AF3" s="903"/>
      <c r="AG3" s="903"/>
      <c r="AH3" s="903"/>
      <c r="AI3" s="903"/>
      <c r="AJ3" s="903"/>
    </row>
    <row r="4" spans="1:36" s="782" customFormat="1" ht="17.25" customHeight="1" x14ac:dyDescent="0.25">
      <c r="A4" s="903"/>
      <c r="B4" s="2680"/>
      <c r="C4" s="2702"/>
      <c r="D4" s="2703"/>
      <c r="E4" s="2703"/>
      <c r="F4" s="2703"/>
      <c r="G4" s="2703"/>
      <c r="H4" s="2682" t="str">
        <f>'POA-5'!N6</f>
        <v>Código: F-E-GIP-53</v>
      </c>
      <c r="I4" s="2683"/>
      <c r="J4" s="1015"/>
      <c r="K4" s="1015"/>
      <c r="L4" s="1015"/>
      <c r="M4" s="1015"/>
      <c r="N4" s="1015"/>
      <c r="O4" s="1015"/>
      <c r="P4" s="1015"/>
      <c r="Q4" s="1015"/>
      <c r="R4" s="1015"/>
      <c r="S4" s="1015"/>
      <c r="T4" s="903"/>
      <c r="U4" s="903"/>
      <c r="V4" s="903"/>
      <c r="W4" s="903"/>
      <c r="X4" s="903"/>
      <c r="Y4" s="903"/>
      <c r="Z4" s="903"/>
      <c r="AA4" s="903"/>
      <c r="AB4" s="903"/>
      <c r="AC4" s="903"/>
      <c r="AD4" s="903"/>
      <c r="AE4" s="903"/>
      <c r="AF4" s="903"/>
      <c r="AG4" s="903"/>
      <c r="AH4" s="903"/>
      <c r="AI4" s="903"/>
      <c r="AJ4" s="903"/>
    </row>
    <row r="5" spans="1:36" s="782" customFormat="1" ht="17.25" customHeight="1" x14ac:dyDescent="0.25">
      <c r="A5" s="903"/>
      <c r="B5" s="2680"/>
      <c r="C5" s="2702"/>
      <c r="D5" s="2703"/>
      <c r="E5" s="2703"/>
      <c r="F5" s="2703"/>
      <c r="G5" s="2703"/>
      <c r="H5" s="2682"/>
      <c r="I5" s="2683"/>
      <c r="J5" s="1015"/>
      <c r="K5" s="1015"/>
      <c r="L5" s="1015"/>
      <c r="M5" s="1015"/>
      <c r="N5" s="1015"/>
      <c r="O5" s="1015"/>
      <c r="P5" s="1015"/>
      <c r="Q5" s="1015"/>
      <c r="R5" s="1015"/>
      <c r="S5" s="1015"/>
      <c r="T5" s="903"/>
      <c r="U5" s="903"/>
      <c r="V5" s="903"/>
      <c r="W5" s="903"/>
      <c r="X5" s="903"/>
      <c r="Y5" s="903"/>
      <c r="Z5" s="903"/>
      <c r="AA5" s="903"/>
      <c r="AB5" s="903"/>
      <c r="AC5" s="903"/>
      <c r="AD5" s="903"/>
      <c r="AE5" s="903"/>
      <c r="AF5" s="903"/>
      <c r="AG5" s="903"/>
      <c r="AH5" s="903"/>
      <c r="AI5" s="903"/>
      <c r="AJ5" s="903"/>
    </row>
    <row r="6" spans="1:36" x14ac:dyDescent="0.25">
      <c r="B6" s="1016"/>
      <c r="C6" s="1017"/>
      <c r="D6" s="1017"/>
      <c r="E6" s="1017"/>
      <c r="F6" s="1017"/>
      <c r="G6" s="1017"/>
      <c r="H6" s="936"/>
      <c r="I6" s="937"/>
    </row>
    <row r="7" spans="1:36" x14ac:dyDescent="0.25">
      <c r="B7" s="1019" t="s">
        <v>250</v>
      </c>
      <c r="C7" s="2843">
        <f>+'POA-1'!E9</f>
        <v>0</v>
      </c>
      <c r="D7" s="2843"/>
      <c r="E7" s="2843"/>
      <c r="F7" s="2843"/>
      <c r="G7" s="2843"/>
      <c r="H7" s="2843"/>
      <c r="I7" s="2844"/>
    </row>
    <row r="8" spans="1:36" x14ac:dyDescent="0.25">
      <c r="B8" s="1020"/>
      <c r="C8" s="2841"/>
      <c r="D8" s="2841" t="str">
        <f>+'[7]POA-1'!E11</f>
        <v xml:space="preserve">Nombre del Proyecto </v>
      </c>
      <c r="E8" s="2841"/>
      <c r="F8" s="2841"/>
      <c r="G8" s="2841"/>
      <c r="H8" s="2841"/>
      <c r="I8" s="2842"/>
    </row>
    <row r="9" spans="1:36" ht="35.25" customHeight="1" x14ac:dyDescent="0.25">
      <c r="B9" s="1019" t="s">
        <v>1133</v>
      </c>
      <c r="C9" s="2571">
        <f>+Seguimiento!H5</f>
        <v>0</v>
      </c>
      <c r="D9" s="2571" t="e">
        <f>+'[7]POA-3'!#REF!</f>
        <v>#REF!</v>
      </c>
      <c r="E9" s="2571" t="e">
        <f>+'[7]POA-3'!#REF!</f>
        <v>#REF!</v>
      </c>
      <c r="F9" s="2571"/>
      <c r="G9" s="2571"/>
      <c r="H9" s="2571"/>
      <c r="I9" s="2572"/>
    </row>
    <row r="10" spans="1:36" x14ac:dyDescent="0.25">
      <c r="B10" s="1019"/>
      <c r="C10" s="2841"/>
      <c r="D10" s="2841" t="s">
        <v>300</v>
      </c>
      <c r="E10" s="2841"/>
      <c r="F10" s="2841"/>
      <c r="G10" s="2841"/>
      <c r="H10" s="2841"/>
      <c r="I10" s="2842"/>
    </row>
    <row r="11" spans="1:36" x14ac:dyDescent="0.25">
      <c r="B11" s="1019" t="s">
        <v>364</v>
      </c>
      <c r="C11" s="2845">
        <f>'EJEC-1IV'!I11</f>
        <v>0</v>
      </c>
      <c r="D11" s="2846"/>
      <c r="E11" s="799"/>
      <c r="F11" s="1021" t="s">
        <v>1171</v>
      </c>
      <c r="G11" s="2847">
        <f>'EJEC-1IV'!P11</f>
        <v>0</v>
      </c>
      <c r="H11" s="2847"/>
      <c r="I11" s="1022"/>
    </row>
    <row r="12" spans="1:36" hidden="1" x14ac:dyDescent="0.25">
      <c r="B12" s="1023"/>
      <c r="C12" s="1018"/>
      <c r="D12" s="1018"/>
      <c r="E12" s="1018"/>
      <c r="F12" s="1018"/>
      <c r="G12" s="1018"/>
      <c r="H12" s="1018"/>
      <c r="I12" s="1024"/>
    </row>
    <row r="13" spans="1:36" ht="12.75" hidden="1" customHeight="1" x14ac:dyDescent="0.25">
      <c r="B13" s="989" t="s">
        <v>1272</v>
      </c>
      <c r="C13" s="2848">
        <f>'EJEC-3IV'!C12</f>
        <v>0</v>
      </c>
      <c r="D13" s="2848"/>
      <c r="E13" s="1018"/>
      <c r="F13" s="802" t="s">
        <v>1273</v>
      </c>
      <c r="G13" s="2848">
        <f>'EJEC-3IV'!F12</f>
        <v>0</v>
      </c>
      <c r="H13" s="2848"/>
      <c r="I13" s="1024"/>
    </row>
    <row r="14" spans="1:36" hidden="1" x14ac:dyDescent="0.25">
      <c r="B14" s="1023"/>
      <c r="C14" s="1018"/>
      <c r="D14" s="1018"/>
      <c r="E14" s="1018"/>
      <c r="F14" s="1018"/>
      <c r="G14" s="1018"/>
      <c r="H14" s="1018"/>
      <c r="I14" s="1024"/>
    </row>
    <row r="15" spans="1:36" x14ac:dyDescent="0.25">
      <c r="B15" s="1019"/>
      <c r="C15" s="2841"/>
      <c r="D15" s="2841"/>
      <c r="E15" s="2841"/>
      <c r="F15" s="2841"/>
      <c r="G15" s="2841"/>
      <c r="H15" s="2841"/>
      <c r="I15" s="2842"/>
    </row>
    <row r="16" spans="1:36" ht="17.25" customHeight="1" thickBot="1" x14ac:dyDescent="0.3">
      <c r="B16" s="2849" t="s">
        <v>1163</v>
      </c>
      <c r="C16" s="2850"/>
      <c r="D16" s="2850"/>
      <c r="E16" s="2850"/>
      <c r="F16" s="2850"/>
      <c r="G16" s="2850"/>
      <c r="H16" s="2850"/>
      <c r="I16" s="2851"/>
    </row>
    <row r="17" spans="2:9" ht="24.75" customHeight="1" x14ac:dyDescent="0.25">
      <c r="B17" s="2852" t="s">
        <v>259</v>
      </c>
      <c r="C17" s="2854" t="s">
        <v>58</v>
      </c>
      <c r="D17" s="2856" t="s">
        <v>260</v>
      </c>
      <c r="E17" s="2858" t="s">
        <v>377</v>
      </c>
      <c r="F17" s="2859"/>
      <c r="G17" s="2859"/>
      <c r="H17" s="2859"/>
      <c r="I17" s="2860"/>
    </row>
    <row r="18" spans="2:9" ht="28.5" customHeight="1" thickBot="1" x14ac:dyDescent="0.3">
      <c r="B18" s="2853"/>
      <c r="C18" s="2855"/>
      <c r="D18" s="2857"/>
      <c r="E18" s="1025">
        <f>FINANC!F30</f>
        <v>0</v>
      </c>
      <c r="F18" s="1025" t="str">
        <f>FINANC!H30</f>
        <v>PGN / APN</v>
      </c>
      <c r="G18" s="1025" t="str">
        <f>FINANC!J30</f>
        <v>Recursos Propios</v>
      </c>
      <c r="H18" s="1025" t="str">
        <f>FINANC!P30</f>
        <v>Otros</v>
      </c>
      <c r="I18" s="1026" t="s">
        <v>64</v>
      </c>
    </row>
    <row r="19" spans="2:9" ht="12.75" customHeight="1" x14ac:dyDescent="0.25">
      <c r="B19" s="2861" t="str">
        <f>Proyecto!C50</f>
        <v>Plantación de Material Vegetal en sistema tradicional</v>
      </c>
      <c r="C19" s="2864">
        <f>'POA-1'!I31</f>
        <v>0</v>
      </c>
      <c r="D19" s="1027" t="s">
        <v>361</v>
      </c>
      <c r="E19" s="1028" t="e">
        <f>'POA-3'!H18</f>
        <v>#REF!</v>
      </c>
      <c r="F19" s="1028" t="e">
        <f>'POA-3'!I18</f>
        <v>#REF!</v>
      </c>
      <c r="G19" s="1028" t="e">
        <f>'POA-3'!J18</f>
        <v>#REF!</v>
      </c>
      <c r="H19" s="1028" t="e">
        <f>'POA-3'!K18</f>
        <v>#REF!</v>
      </c>
      <c r="I19" s="1029" t="e">
        <f>SUM(E19:H19)</f>
        <v>#REF!</v>
      </c>
    </row>
    <row r="20" spans="2:9" ht="12.75" customHeight="1" x14ac:dyDescent="0.25">
      <c r="B20" s="2862"/>
      <c r="C20" s="2865"/>
      <c r="D20" s="1030" t="s">
        <v>362</v>
      </c>
      <c r="E20" s="1031">
        <f>+'EJEC-3IV'!R18*FINANC!$G$49</f>
        <v>0</v>
      </c>
      <c r="F20" s="1031">
        <f>+'EJEC-3IV'!R18*FINANC!$I$49</f>
        <v>0</v>
      </c>
      <c r="G20" s="1031">
        <f>+'EJEC-3IV'!R18*FINANC!$K$49</f>
        <v>0</v>
      </c>
      <c r="H20" s="1031">
        <f>+'EJEC-3IV'!R18*FINANC!$Q$49</f>
        <v>0</v>
      </c>
      <c r="I20" s="1032">
        <f t="shared" ref="I20:I83" si="0">SUM(E20:H20)</f>
        <v>0</v>
      </c>
    </row>
    <row r="21" spans="2:9" ht="12.75" customHeight="1" thickBot="1" x14ac:dyDescent="0.3">
      <c r="B21" s="2862"/>
      <c r="C21" s="2866"/>
      <c r="D21" s="1030" t="s">
        <v>1161</v>
      </c>
      <c r="E21" s="1031">
        <f>+'EJEC-3IV'!R19*FINANC!$G$49</f>
        <v>0</v>
      </c>
      <c r="F21" s="1031">
        <f>+'EJEC-3IV'!R19*FINANC!$I$49</f>
        <v>0</v>
      </c>
      <c r="G21" s="1031">
        <f>+'EJEC-3IV'!R19*FINANC!$K$49</f>
        <v>0</v>
      </c>
      <c r="H21" s="1031">
        <f>+'EJEC-3IV'!R19*FINANC!$Q$49</f>
        <v>0</v>
      </c>
      <c r="I21" s="1032">
        <f t="shared" si="0"/>
        <v>0</v>
      </c>
    </row>
    <row r="22" spans="2:9" ht="12.75" customHeight="1" x14ac:dyDescent="0.25">
      <c r="B22" s="2862"/>
      <c r="C22" s="2867">
        <f>'POA-1'!I32</f>
        <v>0</v>
      </c>
      <c r="D22" s="1027" t="s">
        <v>361</v>
      </c>
      <c r="E22" s="1028" t="e">
        <f>'POA-3'!H19</f>
        <v>#REF!</v>
      </c>
      <c r="F22" s="1028" t="e">
        <f>'POA-3'!I19</f>
        <v>#REF!</v>
      </c>
      <c r="G22" s="1028" t="e">
        <f>'POA-3'!J19</f>
        <v>#REF!</v>
      </c>
      <c r="H22" s="1028" t="e">
        <f>'POA-3'!K19</f>
        <v>#REF!</v>
      </c>
      <c r="I22" s="1029" t="e">
        <f t="shared" si="0"/>
        <v>#REF!</v>
      </c>
    </row>
    <row r="23" spans="2:9" ht="12.75" customHeight="1" x14ac:dyDescent="0.25">
      <c r="B23" s="2862"/>
      <c r="C23" s="2865"/>
      <c r="D23" s="1030" t="s">
        <v>362</v>
      </c>
      <c r="E23" s="1031">
        <f>+'EJEC-3IV'!R21*FINANC!$G$49</f>
        <v>0</v>
      </c>
      <c r="F23" s="1031">
        <f>+'EJEC-3IV'!R21*FINANC!$I$49</f>
        <v>0</v>
      </c>
      <c r="G23" s="1031">
        <f>+'EJEC-3IV'!R21*FINANC!$K$49</f>
        <v>0</v>
      </c>
      <c r="H23" s="1031">
        <f>+'EJEC-3IV'!R21*FINANC!$Q$49</f>
        <v>0</v>
      </c>
      <c r="I23" s="1032">
        <f t="shared" si="0"/>
        <v>0</v>
      </c>
    </row>
    <row r="24" spans="2:9" ht="12.75" customHeight="1" thickBot="1" x14ac:dyDescent="0.3">
      <c r="B24" s="2862"/>
      <c r="C24" s="2866"/>
      <c r="D24" s="1030" t="s">
        <v>1161</v>
      </c>
      <c r="E24" s="1031">
        <f>+'EJEC-3IV'!R22*FINANC!$G$49</f>
        <v>0</v>
      </c>
      <c r="F24" s="1031">
        <f>+'EJEC-3IV'!R22*FINANC!$I$49</f>
        <v>0</v>
      </c>
      <c r="G24" s="1031">
        <f>+'EJEC-3IV'!R22*FINANC!$K$49</f>
        <v>0</v>
      </c>
      <c r="H24" s="1031">
        <f>+'EJEC-3IV'!R22*FINANC!$Q$49</f>
        <v>0</v>
      </c>
      <c r="I24" s="1032">
        <f t="shared" si="0"/>
        <v>0</v>
      </c>
    </row>
    <row r="25" spans="2:9" ht="12.75" customHeight="1" x14ac:dyDescent="0.25">
      <c r="B25" s="2862"/>
      <c r="C25" s="2867">
        <f>'POA-1'!I33</f>
        <v>0</v>
      </c>
      <c r="D25" s="1027" t="s">
        <v>361</v>
      </c>
      <c r="E25" s="1028">
        <f>'POA-3'!H20</f>
        <v>0</v>
      </c>
      <c r="F25" s="1028">
        <f>'POA-3'!I20</f>
        <v>0</v>
      </c>
      <c r="G25" s="1028">
        <f>'POA-3'!J20</f>
        <v>0</v>
      </c>
      <c r="H25" s="1028">
        <f>'POA-3'!K20</f>
        <v>0</v>
      </c>
      <c r="I25" s="1029">
        <f t="shared" si="0"/>
        <v>0</v>
      </c>
    </row>
    <row r="26" spans="2:9" ht="12.75" customHeight="1" x14ac:dyDescent="0.25">
      <c r="B26" s="2862"/>
      <c r="C26" s="2865"/>
      <c r="D26" s="1030" t="s">
        <v>362</v>
      </c>
      <c r="E26" s="1031">
        <f>+'EJEC-3IV'!R24*FINANC!$G$49</f>
        <v>0</v>
      </c>
      <c r="F26" s="1031">
        <f>+'EJEC-3IV'!R24*FINANC!$I$49</f>
        <v>0</v>
      </c>
      <c r="G26" s="1031">
        <f>+'EJEC-3IV'!R24*FINANC!$K$49</f>
        <v>0</v>
      </c>
      <c r="H26" s="1031">
        <f>+'EJEC-3IV'!R24*FINANC!$Q$49</f>
        <v>0</v>
      </c>
      <c r="I26" s="1032">
        <f t="shared" si="0"/>
        <v>0</v>
      </c>
    </row>
    <row r="27" spans="2:9" ht="12.75" customHeight="1" thickBot="1" x14ac:dyDescent="0.3">
      <c r="B27" s="2862"/>
      <c r="C27" s="2866"/>
      <c r="D27" s="1030" t="s">
        <v>1161</v>
      </c>
      <c r="E27" s="1031">
        <f>+'EJEC-3IV'!R25*FINANC!$G$49</f>
        <v>0</v>
      </c>
      <c r="F27" s="1031">
        <f>+'EJEC-3IV'!R25*FINANC!$I$49</f>
        <v>0</v>
      </c>
      <c r="G27" s="1031">
        <f>+'EJEC-3IV'!R25*FINANC!$K$49</f>
        <v>0</v>
      </c>
      <c r="H27" s="1031">
        <f>+'EJEC-3IV'!R25*FINANC!$Q$49</f>
        <v>0</v>
      </c>
      <c r="I27" s="1032">
        <f t="shared" si="0"/>
        <v>0</v>
      </c>
    </row>
    <row r="28" spans="2:9" ht="12.75" customHeight="1" x14ac:dyDescent="0.25">
      <c r="B28" s="2862"/>
      <c r="C28" s="2867">
        <f>'POA-1'!I34</f>
        <v>0</v>
      </c>
      <c r="D28" s="1027" t="s">
        <v>361</v>
      </c>
      <c r="E28" s="1028" t="e">
        <f>'POA-3'!H21</f>
        <v>#REF!</v>
      </c>
      <c r="F28" s="1028" t="e">
        <f>'POA-3'!I21</f>
        <v>#REF!</v>
      </c>
      <c r="G28" s="1028" t="e">
        <f>'POA-3'!J21</f>
        <v>#REF!</v>
      </c>
      <c r="H28" s="1028" t="e">
        <f>'POA-3'!K21</f>
        <v>#REF!</v>
      </c>
      <c r="I28" s="1029" t="e">
        <f t="shared" si="0"/>
        <v>#REF!</v>
      </c>
    </row>
    <row r="29" spans="2:9" ht="12.75" customHeight="1" x14ac:dyDescent="0.25">
      <c r="B29" s="2862"/>
      <c r="C29" s="2865"/>
      <c r="D29" s="1030" t="s">
        <v>362</v>
      </c>
      <c r="E29" s="1031">
        <f>+'EJEC-3IV'!R27*FINANC!$G$49</f>
        <v>0</v>
      </c>
      <c r="F29" s="1031">
        <f>+'EJEC-3IV'!R27*FINANC!$I$49</f>
        <v>0</v>
      </c>
      <c r="G29" s="1031">
        <f>+'EJEC-3IV'!R27*FINANC!$K$49</f>
        <v>0</v>
      </c>
      <c r="H29" s="1031">
        <f>+'EJEC-3IV'!R27*FINANC!$Q$49</f>
        <v>0</v>
      </c>
      <c r="I29" s="1032">
        <f t="shared" si="0"/>
        <v>0</v>
      </c>
    </row>
    <row r="30" spans="2:9" ht="12.75" customHeight="1" thickBot="1" x14ac:dyDescent="0.3">
      <c r="B30" s="2863"/>
      <c r="C30" s="2868"/>
      <c r="D30" s="1030" t="s">
        <v>1161</v>
      </c>
      <c r="E30" s="1031">
        <f>+'EJEC-3IV'!R28*FINANC!$G$49</f>
        <v>0</v>
      </c>
      <c r="F30" s="1031">
        <f>+'EJEC-3IV'!R28*FINANC!$I$49</f>
        <v>0</v>
      </c>
      <c r="G30" s="1031">
        <f>+'EJEC-3IV'!R28*FINANC!$K$49</f>
        <v>0</v>
      </c>
      <c r="H30" s="1031">
        <f>+'EJEC-3IV'!R28*FINANC!$Q$49</f>
        <v>0</v>
      </c>
      <c r="I30" s="1032">
        <f t="shared" si="0"/>
        <v>0</v>
      </c>
    </row>
    <row r="31" spans="2:9" ht="12.75" customHeight="1" x14ac:dyDescent="0.25">
      <c r="B31" s="2861" t="str">
        <f>Proyecto!C51</f>
        <v>Plantación de Material Vegetal al azar o por núcleos</v>
      </c>
      <c r="C31" s="2864">
        <f>'POA-1'!I35</f>
        <v>0</v>
      </c>
      <c r="D31" s="1027" t="s">
        <v>361</v>
      </c>
      <c r="E31" s="1028" t="e">
        <f>'POA-3'!H22</f>
        <v>#REF!</v>
      </c>
      <c r="F31" s="1028" t="e">
        <f>'POA-3'!I22</f>
        <v>#REF!</v>
      </c>
      <c r="G31" s="1028" t="e">
        <f>'POA-3'!J22</f>
        <v>#REF!</v>
      </c>
      <c r="H31" s="1028" t="e">
        <f>'POA-3'!K22</f>
        <v>#REF!</v>
      </c>
      <c r="I31" s="1029" t="e">
        <f t="shared" si="0"/>
        <v>#REF!</v>
      </c>
    </row>
    <row r="32" spans="2:9" ht="12.75" customHeight="1" x14ac:dyDescent="0.25">
      <c r="B32" s="2862"/>
      <c r="C32" s="2865"/>
      <c r="D32" s="1030" t="s">
        <v>362</v>
      </c>
      <c r="E32" s="1031">
        <f>+'EJEC-3IV'!R30*FINANC!$G$49</f>
        <v>0</v>
      </c>
      <c r="F32" s="1031">
        <f>+'EJEC-3IV'!R30*FINANC!$I$49</f>
        <v>0</v>
      </c>
      <c r="G32" s="1031">
        <f>+'EJEC-3IV'!R30*FINANC!$K$49</f>
        <v>0</v>
      </c>
      <c r="H32" s="1031">
        <f>+'EJEC-3IV'!R30*FINANC!$Q$49</f>
        <v>0</v>
      </c>
      <c r="I32" s="1032">
        <f t="shared" si="0"/>
        <v>0</v>
      </c>
    </row>
    <row r="33" spans="2:9" ht="12.75" customHeight="1" thickBot="1" x14ac:dyDescent="0.3">
      <c r="B33" s="2862"/>
      <c r="C33" s="2866"/>
      <c r="D33" s="1030" t="s">
        <v>1161</v>
      </c>
      <c r="E33" s="1031">
        <f>+'EJEC-3IV'!R31*FINANC!$G$49</f>
        <v>0</v>
      </c>
      <c r="F33" s="1031">
        <f>+'EJEC-3IV'!R31*FINANC!$I$49</f>
        <v>0</v>
      </c>
      <c r="G33" s="1031">
        <f>+'EJEC-3IV'!R31*FINANC!$K$49</f>
        <v>0</v>
      </c>
      <c r="H33" s="1031">
        <f>+'EJEC-3IV'!R31*FINANC!$Q$49</f>
        <v>0</v>
      </c>
      <c r="I33" s="1032">
        <f t="shared" si="0"/>
        <v>0</v>
      </c>
    </row>
    <row r="34" spans="2:9" ht="12.75" customHeight="1" x14ac:dyDescent="0.25">
      <c r="B34" s="2862"/>
      <c r="C34" s="2867">
        <f>'POA-1'!I36</f>
        <v>0</v>
      </c>
      <c r="D34" s="1027" t="s">
        <v>361</v>
      </c>
      <c r="E34" s="1028" t="e">
        <f>'POA-3'!H23</f>
        <v>#REF!</v>
      </c>
      <c r="F34" s="1028" t="e">
        <f>'POA-3'!I23</f>
        <v>#REF!</v>
      </c>
      <c r="G34" s="1028" t="e">
        <f>'POA-3'!J23</f>
        <v>#REF!</v>
      </c>
      <c r="H34" s="1028" t="e">
        <f>'POA-3'!K23</f>
        <v>#REF!</v>
      </c>
      <c r="I34" s="1029" t="e">
        <f t="shared" si="0"/>
        <v>#REF!</v>
      </c>
    </row>
    <row r="35" spans="2:9" ht="12.75" customHeight="1" x14ac:dyDescent="0.25">
      <c r="B35" s="2862"/>
      <c r="C35" s="2865"/>
      <c r="D35" s="1030" t="s">
        <v>362</v>
      </c>
      <c r="E35" s="1031">
        <f>+'EJEC-3IV'!R33*FINANC!$G$49</f>
        <v>0</v>
      </c>
      <c r="F35" s="1031">
        <f>+'EJEC-3IV'!R33*FINANC!$I$49</f>
        <v>0</v>
      </c>
      <c r="G35" s="1031">
        <f>+'EJEC-3IV'!R33*FINANC!$K$49</f>
        <v>0</v>
      </c>
      <c r="H35" s="1031">
        <f>+'EJEC-3IV'!R33*FINANC!$Q$49</f>
        <v>0</v>
      </c>
      <c r="I35" s="1032">
        <f t="shared" si="0"/>
        <v>0</v>
      </c>
    </row>
    <row r="36" spans="2:9" ht="12.75" customHeight="1" thickBot="1" x14ac:dyDescent="0.3">
      <c r="B36" s="2862"/>
      <c r="C36" s="2866"/>
      <c r="D36" s="1030" t="s">
        <v>1161</v>
      </c>
      <c r="E36" s="1031">
        <f>+'EJEC-3IV'!R34*FINANC!$G$49</f>
        <v>0</v>
      </c>
      <c r="F36" s="1031">
        <f>+'EJEC-3IV'!R34*FINANC!$I$49</f>
        <v>0</v>
      </c>
      <c r="G36" s="1031">
        <f>+'EJEC-3IV'!R34*FINANC!$K$49</f>
        <v>0</v>
      </c>
      <c r="H36" s="1031">
        <f>+'EJEC-3IV'!R34*FINANC!$Q$49</f>
        <v>0</v>
      </c>
      <c r="I36" s="1032">
        <f t="shared" si="0"/>
        <v>0</v>
      </c>
    </row>
    <row r="37" spans="2:9" ht="12.75" customHeight="1" x14ac:dyDescent="0.25">
      <c r="B37" s="2862"/>
      <c r="C37" s="2867">
        <f>'POA-1'!I37</f>
        <v>0</v>
      </c>
      <c r="D37" s="1027" t="s">
        <v>361</v>
      </c>
      <c r="E37" s="1028">
        <f>'POA-3'!H24</f>
        <v>0</v>
      </c>
      <c r="F37" s="1028">
        <f>'POA-3'!I24</f>
        <v>0</v>
      </c>
      <c r="G37" s="1028">
        <f>'POA-3'!J24</f>
        <v>0</v>
      </c>
      <c r="H37" s="1028">
        <f>'POA-3'!K24</f>
        <v>0</v>
      </c>
      <c r="I37" s="1029">
        <f t="shared" si="0"/>
        <v>0</v>
      </c>
    </row>
    <row r="38" spans="2:9" ht="12.75" customHeight="1" x14ac:dyDescent="0.25">
      <c r="B38" s="2862"/>
      <c r="C38" s="2865"/>
      <c r="D38" s="1030" t="s">
        <v>362</v>
      </c>
      <c r="E38" s="1031">
        <f>+'EJEC-3IV'!R36*FINANC!$G$49</f>
        <v>0</v>
      </c>
      <c r="F38" s="1031">
        <f>+'EJEC-3IV'!R36*FINANC!$I$49</f>
        <v>0</v>
      </c>
      <c r="G38" s="1031">
        <f>+'EJEC-3IV'!R36*FINANC!$K$49</f>
        <v>0</v>
      </c>
      <c r="H38" s="1031">
        <f>+'EJEC-3IV'!R36*FINANC!$Q$49</f>
        <v>0</v>
      </c>
      <c r="I38" s="1032">
        <f t="shared" si="0"/>
        <v>0</v>
      </c>
    </row>
    <row r="39" spans="2:9" ht="12.75" customHeight="1" thickBot="1" x14ac:dyDescent="0.3">
      <c r="B39" s="2862"/>
      <c r="C39" s="2866"/>
      <c r="D39" s="1030" t="s">
        <v>1161</v>
      </c>
      <c r="E39" s="1031">
        <f>+'EJEC-3IV'!R37*FINANC!$G$49</f>
        <v>0</v>
      </c>
      <c r="F39" s="1031">
        <f>+'EJEC-3IV'!R37*FINANC!$I$49</f>
        <v>0</v>
      </c>
      <c r="G39" s="1031">
        <f>+'EJEC-3IV'!R37*FINANC!$K$49</f>
        <v>0</v>
      </c>
      <c r="H39" s="1031">
        <f>+'EJEC-3IV'!R37*FINANC!$Q$49</f>
        <v>0</v>
      </c>
      <c r="I39" s="1032">
        <f t="shared" si="0"/>
        <v>0</v>
      </c>
    </row>
    <row r="40" spans="2:9" ht="12.75" customHeight="1" x14ac:dyDescent="0.25">
      <c r="B40" s="2862"/>
      <c r="C40" s="2867">
        <f>'POA-1'!I38</f>
        <v>0</v>
      </c>
      <c r="D40" s="1027" t="s">
        <v>361</v>
      </c>
      <c r="E40" s="1028" t="e">
        <f>'POA-3'!H25</f>
        <v>#REF!</v>
      </c>
      <c r="F40" s="1028" t="e">
        <f>'POA-3'!I25</f>
        <v>#REF!</v>
      </c>
      <c r="G40" s="1028" t="e">
        <f>'POA-3'!J25</f>
        <v>#REF!</v>
      </c>
      <c r="H40" s="1028" t="e">
        <f>'POA-3'!K25</f>
        <v>#REF!</v>
      </c>
      <c r="I40" s="1029" t="e">
        <f t="shared" si="0"/>
        <v>#REF!</v>
      </c>
    </row>
    <row r="41" spans="2:9" ht="12.75" customHeight="1" x14ac:dyDescent="0.25">
      <c r="B41" s="2862"/>
      <c r="C41" s="2865"/>
      <c r="D41" s="1030" t="s">
        <v>362</v>
      </c>
      <c r="E41" s="1031">
        <f>+'EJEC-3IV'!R39*FINANC!$G$49</f>
        <v>0</v>
      </c>
      <c r="F41" s="1031">
        <f>+'EJEC-3IV'!R39*FINANC!$I$49</f>
        <v>0</v>
      </c>
      <c r="G41" s="1031">
        <f>+'EJEC-3IV'!R39*FINANC!$K$49</f>
        <v>0</v>
      </c>
      <c r="H41" s="1031">
        <f>+'EJEC-3IV'!R39*FINANC!$Q$49</f>
        <v>0</v>
      </c>
      <c r="I41" s="1032">
        <f t="shared" si="0"/>
        <v>0</v>
      </c>
    </row>
    <row r="42" spans="2:9" ht="12.75" customHeight="1" thickBot="1" x14ac:dyDescent="0.3">
      <c r="B42" s="2863"/>
      <c r="C42" s="2868"/>
      <c r="D42" s="1030" t="s">
        <v>1161</v>
      </c>
      <c r="E42" s="1031">
        <f>+'EJEC-3IV'!R40*FINANC!$G$49</f>
        <v>0</v>
      </c>
      <c r="F42" s="1031">
        <f>+'EJEC-3IV'!R40*FINANC!$I$49</f>
        <v>0</v>
      </c>
      <c r="G42" s="1031">
        <f>+'EJEC-3IV'!R40*FINANC!$K$49</f>
        <v>0</v>
      </c>
      <c r="H42" s="1031">
        <f>+'EJEC-3IV'!R40*FINANC!$Q$49</f>
        <v>0</v>
      </c>
      <c r="I42" s="1032">
        <f t="shared" si="0"/>
        <v>0</v>
      </c>
    </row>
    <row r="43" spans="2:9" ht="12.75" customHeight="1" x14ac:dyDescent="0.25">
      <c r="B43" s="2862">
        <f>Proyecto!C52</f>
        <v>0</v>
      </c>
      <c r="C43" s="2865">
        <f>'POA-1'!I39</f>
        <v>0</v>
      </c>
      <c r="D43" s="1027" t="s">
        <v>361</v>
      </c>
      <c r="E43" s="1028" t="e">
        <f>'POA-3'!H26</f>
        <v>#REF!</v>
      </c>
      <c r="F43" s="1028" t="e">
        <f>'POA-3'!I26</f>
        <v>#REF!</v>
      </c>
      <c r="G43" s="1028" t="e">
        <f>'POA-3'!J26</f>
        <v>#REF!</v>
      </c>
      <c r="H43" s="1028" t="e">
        <f>'POA-3'!K26</f>
        <v>#REF!</v>
      </c>
      <c r="I43" s="1029" t="e">
        <f t="shared" si="0"/>
        <v>#REF!</v>
      </c>
    </row>
    <row r="44" spans="2:9" ht="12.75" customHeight="1" x14ac:dyDescent="0.25">
      <c r="B44" s="2862"/>
      <c r="C44" s="2865"/>
      <c r="D44" s="1030" t="s">
        <v>362</v>
      </c>
      <c r="E44" s="1031">
        <f>+'EJEC-3IV'!R42*FINANC!$G$49</f>
        <v>0</v>
      </c>
      <c r="F44" s="1031">
        <f>+'EJEC-3IV'!R42*FINANC!$I$49</f>
        <v>0</v>
      </c>
      <c r="G44" s="1031">
        <f>+'EJEC-3IV'!R42*FINANC!$K$49</f>
        <v>0</v>
      </c>
      <c r="H44" s="1031">
        <f>+'EJEC-3IV'!R42*FINANC!$Q$49</f>
        <v>0</v>
      </c>
      <c r="I44" s="1032">
        <f t="shared" si="0"/>
        <v>0</v>
      </c>
    </row>
    <row r="45" spans="2:9" ht="12.75" customHeight="1" thickBot="1" x14ac:dyDescent="0.3">
      <c r="B45" s="2862"/>
      <c r="C45" s="2866"/>
      <c r="D45" s="1030" t="s">
        <v>1161</v>
      </c>
      <c r="E45" s="1031">
        <f>+'EJEC-3IV'!R43*FINANC!$G$49</f>
        <v>0</v>
      </c>
      <c r="F45" s="1031">
        <f>+'EJEC-3IV'!R43*FINANC!$I$49</f>
        <v>0</v>
      </c>
      <c r="G45" s="1031">
        <f>+'EJEC-3IV'!R43*FINANC!$K$49</f>
        <v>0</v>
      </c>
      <c r="H45" s="1031">
        <f>+'EJEC-3IV'!R43*FINANC!$Q$49</f>
        <v>0</v>
      </c>
      <c r="I45" s="1032">
        <f t="shared" si="0"/>
        <v>0</v>
      </c>
    </row>
    <row r="46" spans="2:9" ht="12.75" customHeight="1" x14ac:dyDescent="0.25">
      <c r="B46" s="2862"/>
      <c r="C46" s="2867">
        <f>'POA-1'!I40</f>
        <v>0</v>
      </c>
      <c r="D46" s="1027" t="s">
        <v>361</v>
      </c>
      <c r="E46" s="1028" t="e">
        <f>'POA-3'!H27</f>
        <v>#REF!</v>
      </c>
      <c r="F46" s="1028" t="e">
        <f>'POA-3'!I27</f>
        <v>#REF!</v>
      </c>
      <c r="G46" s="1028" t="e">
        <f>'POA-3'!J27</f>
        <v>#REF!</v>
      </c>
      <c r="H46" s="1028" t="e">
        <f>'POA-3'!K27</f>
        <v>#REF!</v>
      </c>
      <c r="I46" s="1029" t="e">
        <f t="shared" si="0"/>
        <v>#REF!</v>
      </c>
    </row>
    <row r="47" spans="2:9" ht="12.75" customHeight="1" x14ac:dyDescent="0.25">
      <c r="B47" s="2862"/>
      <c r="C47" s="2865"/>
      <c r="D47" s="1030" t="s">
        <v>362</v>
      </c>
      <c r="E47" s="1031">
        <f>+'EJEC-3IV'!R45*FINANC!$G$49</f>
        <v>0</v>
      </c>
      <c r="F47" s="1031">
        <f>+'EJEC-3IV'!R45*FINANC!$I$49</f>
        <v>0</v>
      </c>
      <c r="G47" s="1031">
        <f>+'EJEC-3IV'!R45*FINANC!$K$49</f>
        <v>0</v>
      </c>
      <c r="H47" s="1031">
        <f>+'EJEC-3IV'!R45*FINANC!$Q$49</f>
        <v>0</v>
      </c>
      <c r="I47" s="1032">
        <f t="shared" si="0"/>
        <v>0</v>
      </c>
    </row>
    <row r="48" spans="2:9" ht="12.75" customHeight="1" thickBot="1" x14ac:dyDescent="0.3">
      <c r="B48" s="2862"/>
      <c r="C48" s="2866"/>
      <c r="D48" s="1030" t="s">
        <v>1161</v>
      </c>
      <c r="E48" s="1031">
        <f>+'EJEC-3IV'!R46*FINANC!$G$49</f>
        <v>0</v>
      </c>
      <c r="F48" s="1031">
        <f>+'EJEC-3IV'!R46*FINANC!$I$49</f>
        <v>0</v>
      </c>
      <c r="G48" s="1031">
        <f>+'EJEC-3IV'!R46*FINANC!$K$49</f>
        <v>0</v>
      </c>
      <c r="H48" s="1031">
        <f>+'EJEC-3IV'!R46*FINANC!$Q$49</f>
        <v>0</v>
      </c>
      <c r="I48" s="1032">
        <f t="shared" si="0"/>
        <v>0</v>
      </c>
    </row>
    <row r="49" spans="2:9" ht="12.75" customHeight="1" x14ac:dyDescent="0.25">
      <c r="B49" s="2862"/>
      <c r="C49" s="2867">
        <f>'POA-1'!I41</f>
        <v>0</v>
      </c>
      <c r="D49" s="1027" t="s">
        <v>361</v>
      </c>
      <c r="E49" s="1028">
        <f>'POA-3'!H28</f>
        <v>0</v>
      </c>
      <c r="F49" s="1028">
        <f>'POA-3'!I28</f>
        <v>0</v>
      </c>
      <c r="G49" s="1028">
        <f>'POA-3'!J28</f>
        <v>0</v>
      </c>
      <c r="H49" s="1028">
        <f>'POA-3'!K28</f>
        <v>0</v>
      </c>
      <c r="I49" s="1029">
        <f t="shared" si="0"/>
        <v>0</v>
      </c>
    </row>
    <row r="50" spans="2:9" ht="12.75" customHeight="1" x14ac:dyDescent="0.25">
      <c r="B50" s="2862"/>
      <c r="C50" s="2865"/>
      <c r="D50" s="1030" t="s">
        <v>362</v>
      </c>
      <c r="E50" s="1031">
        <f>+'EJEC-3IV'!R48*FINANC!$G$49</f>
        <v>0</v>
      </c>
      <c r="F50" s="1031">
        <f>+'EJEC-3IV'!R48*FINANC!$I$49</f>
        <v>0</v>
      </c>
      <c r="G50" s="1031">
        <f>+'EJEC-3IV'!R48*FINANC!$K$49</f>
        <v>0</v>
      </c>
      <c r="H50" s="1031">
        <f>+'EJEC-3IV'!R48*FINANC!$Q$49</f>
        <v>0</v>
      </c>
      <c r="I50" s="1032">
        <f t="shared" si="0"/>
        <v>0</v>
      </c>
    </row>
    <row r="51" spans="2:9" ht="12.75" customHeight="1" thickBot="1" x14ac:dyDescent="0.3">
      <c r="B51" s="2862"/>
      <c r="C51" s="2866"/>
      <c r="D51" s="1030" t="s">
        <v>1161</v>
      </c>
      <c r="E51" s="1031">
        <f>+'EJEC-3IV'!R49*FINANC!$G$49</f>
        <v>0</v>
      </c>
      <c r="F51" s="1031">
        <f>+'EJEC-3IV'!R49*FINANC!$I$49</f>
        <v>0</v>
      </c>
      <c r="G51" s="1031">
        <f>+'EJEC-3IV'!R49*FINANC!$K$49</f>
        <v>0</v>
      </c>
      <c r="H51" s="1031">
        <f>+'EJEC-3IV'!R49*FINANC!$Q$49</f>
        <v>0</v>
      </c>
      <c r="I51" s="1032">
        <f t="shared" si="0"/>
        <v>0</v>
      </c>
    </row>
    <row r="52" spans="2:9" ht="12.75" customHeight="1" x14ac:dyDescent="0.25">
      <c r="B52" s="2862"/>
      <c r="C52" s="2867">
        <f>'POA-1'!I42</f>
        <v>0</v>
      </c>
      <c r="D52" s="1027" t="s">
        <v>361</v>
      </c>
      <c r="E52" s="1028" t="e">
        <f>'POA-3'!H29</f>
        <v>#REF!</v>
      </c>
      <c r="F52" s="1028" t="e">
        <f>'POA-3'!I29</f>
        <v>#REF!</v>
      </c>
      <c r="G52" s="1028" t="e">
        <f>'POA-3'!J29</f>
        <v>#REF!</v>
      </c>
      <c r="H52" s="1028" t="e">
        <f>'POA-3'!K29</f>
        <v>#REF!</v>
      </c>
      <c r="I52" s="1029" t="e">
        <f t="shared" si="0"/>
        <v>#REF!</v>
      </c>
    </row>
    <row r="53" spans="2:9" ht="12.75" customHeight="1" x14ac:dyDescent="0.25">
      <c r="B53" s="2862"/>
      <c r="C53" s="2865"/>
      <c r="D53" s="1030" t="s">
        <v>362</v>
      </c>
      <c r="E53" s="1031">
        <f>+'EJEC-3IV'!R51*FINANC!$G$49</f>
        <v>0</v>
      </c>
      <c r="F53" s="1031">
        <f>+'EJEC-3IV'!R51*FINANC!$I$49</f>
        <v>0</v>
      </c>
      <c r="G53" s="1031">
        <f>+'EJEC-3IV'!R51*FINANC!$K$49</f>
        <v>0</v>
      </c>
      <c r="H53" s="1031">
        <f>+'EJEC-3IV'!R51*FINANC!$Q$49</f>
        <v>0</v>
      </c>
      <c r="I53" s="1032">
        <f t="shared" si="0"/>
        <v>0</v>
      </c>
    </row>
    <row r="54" spans="2:9" ht="12.75" customHeight="1" thickBot="1" x14ac:dyDescent="0.3">
      <c r="B54" s="2862"/>
      <c r="C54" s="2865"/>
      <c r="D54" s="1030" t="s">
        <v>1161</v>
      </c>
      <c r="E54" s="1031">
        <f>+'EJEC-3IV'!R52*FINANC!$G$49</f>
        <v>0</v>
      </c>
      <c r="F54" s="1031">
        <f>+'EJEC-3IV'!R52*FINANC!$I$49</f>
        <v>0</v>
      </c>
      <c r="G54" s="1031">
        <f>+'EJEC-3IV'!R52*FINANC!$K$49</f>
        <v>0</v>
      </c>
      <c r="H54" s="1031">
        <f>+'EJEC-3IV'!R52*FINANC!$Q$49</f>
        <v>0</v>
      </c>
      <c r="I54" s="1032">
        <f t="shared" si="0"/>
        <v>0</v>
      </c>
    </row>
    <row r="55" spans="2:9" ht="12.75" customHeight="1" x14ac:dyDescent="0.25">
      <c r="B55" s="2861" t="str">
        <f>Proyecto!C53</f>
        <v>Cobertura arbórea mediante Sistemas Agroforestales / Silvopastoriles (SAF/SSP)</v>
      </c>
      <c r="C55" s="2864">
        <f>'POA-1'!I43</f>
        <v>0</v>
      </c>
      <c r="D55" s="1027" t="s">
        <v>361</v>
      </c>
      <c r="E55" s="1028" t="e">
        <f>'POA-3'!H30</f>
        <v>#REF!</v>
      </c>
      <c r="F55" s="1028" t="e">
        <f>'POA-3'!I30</f>
        <v>#REF!</v>
      </c>
      <c r="G55" s="1028" t="e">
        <f>'POA-3'!J30</f>
        <v>#REF!</v>
      </c>
      <c r="H55" s="1028" t="e">
        <f>'POA-3'!K30</f>
        <v>#REF!</v>
      </c>
      <c r="I55" s="1029" t="e">
        <f t="shared" si="0"/>
        <v>#REF!</v>
      </c>
    </row>
    <row r="56" spans="2:9" ht="12.75" customHeight="1" x14ac:dyDescent="0.25">
      <c r="B56" s="2862"/>
      <c r="C56" s="2865"/>
      <c r="D56" s="1030" t="s">
        <v>362</v>
      </c>
      <c r="E56" s="1031">
        <f>+'EJEC-3IV'!R54*FINANC!$G$49</f>
        <v>0</v>
      </c>
      <c r="F56" s="1031">
        <f>+'EJEC-3IV'!R54*FINANC!$I$49</f>
        <v>0</v>
      </c>
      <c r="G56" s="1031">
        <f>+'EJEC-3IV'!R54*FINANC!$K$49</f>
        <v>0</v>
      </c>
      <c r="H56" s="1031">
        <f>+'EJEC-3IV'!R54*FINANC!$Q$49</f>
        <v>0</v>
      </c>
      <c r="I56" s="1032">
        <f t="shared" si="0"/>
        <v>0</v>
      </c>
    </row>
    <row r="57" spans="2:9" ht="12.75" customHeight="1" thickBot="1" x14ac:dyDescent="0.3">
      <c r="B57" s="2862"/>
      <c r="C57" s="2866"/>
      <c r="D57" s="1030" t="s">
        <v>1161</v>
      </c>
      <c r="E57" s="1031">
        <f>+'EJEC-3IV'!R55*FINANC!$G$49</f>
        <v>0</v>
      </c>
      <c r="F57" s="1031">
        <f>+'EJEC-3IV'!R55*FINANC!$I$49</f>
        <v>0</v>
      </c>
      <c r="G57" s="1031">
        <f>+'EJEC-3IV'!R55*FINANC!$K$49</f>
        <v>0</v>
      </c>
      <c r="H57" s="1031">
        <f>+'EJEC-3IV'!R55*FINANC!$Q$49</f>
        <v>0</v>
      </c>
      <c r="I57" s="1032">
        <f t="shared" si="0"/>
        <v>0</v>
      </c>
    </row>
    <row r="58" spans="2:9" ht="12.75" customHeight="1" x14ac:dyDescent="0.25">
      <c r="B58" s="2862"/>
      <c r="C58" s="2867">
        <f>'POA-1'!I44</f>
        <v>0</v>
      </c>
      <c r="D58" s="1027" t="s">
        <v>361</v>
      </c>
      <c r="E58" s="1028" t="e">
        <f>'POA-3'!H31</f>
        <v>#REF!</v>
      </c>
      <c r="F58" s="1028" t="e">
        <f>'POA-3'!I31</f>
        <v>#REF!</v>
      </c>
      <c r="G58" s="1028" t="e">
        <f>'POA-3'!J31</f>
        <v>#REF!</v>
      </c>
      <c r="H58" s="1028" t="e">
        <f>'POA-3'!K31</f>
        <v>#REF!</v>
      </c>
      <c r="I58" s="1029" t="e">
        <f t="shared" si="0"/>
        <v>#REF!</v>
      </c>
    </row>
    <row r="59" spans="2:9" ht="12.75" customHeight="1" x14ac:dyDescent="0.25">
      <c r="B59" s="2862"/>
      <c r="C59" s="2865"/>
      <c r="D59" s="1030" t="s">
        <v>362</v>
      </c>
      <c r="E59" s="1031">
        <f>+'EJEC-3IV'!R57*FINANC!$G$49</f>
        <v>0</v>
      </c>
      <c r="F59" s="1031">
        <f>+'EJEC-3IV'!R57*FINANC!$I$49</f>
        <v>0</v>
      </c>
      <c r="G59" s="1031">
        <f>+'EJEC-3IV'!R57*FINANC!$K$49</f>
        <v>0</v>
      </c>
      <c r="H59" s="1031">
        <f>+'EJEC-3IV'!R57*FINANC!$Q$49</f>
        <v>0</v>
      </c>
      <c r="I59" s="1032">
        <f t="shared" si="0"/>
        <v>0</v>
      </c>
    </row>
    <row r="60" spans="2:9" ht="12.75" customHeight="1" thickBot="1" x14ac:dyDescent="0.3">
      <c r="B60" s="2862"/>
      <c r="C60" s="2866"/>
      <c r="D60" s="1030" t="s">
        <v>1161</v>
      </c>
      <c r="E60" s="1031">
        <f>+'EJEC-3IV'!R58*FINANC!$G$49</f>
        <v>0</v>
      </c>
      <c r="F60" s="1031">
        <f>+'EJEC-3IV'!R58*FINANC!$I$49</f>
        <v>0</v>
      </c>
      <c r="G60" s="1031">
        <f>+'EJEC-3IV'!R58*FINANC!$K$49</f>
        <v>0</v>
      </c>
      <c r="H60" s="1031">
        <f>+'EJEC-3IV'!R58*FINANC!$Q$49</f>
        <v>0</v>
      </c>
      <c r="I60" s="1032">
        <f t="shared" si="0"/>
        <v>0</v>
      </c>
    </row>
    <row r="61" spans="2:9" ht="12.75" customHeight="1" x14ac:dyDescent="0.25">
      <c r="B61" s="2862"/>
      <c r="C61" s="2867">
        <f>'POA-1'!I45</f>
        <v>0</v>
      </c>
      <c r="D61" s="1027" t="s">
        <v>361</v>
      </c>
      <c r="E61" s="1028">
        <f>'POA-3'!H32</f>
        <v>0</v>
      </c>
      <c r="F61" s="1028">
        <f>'POA-3'!I32</f>
        <v>0</v>
      </c>
      <c r="G61" s="1028">
        <f>'POA-3'!J32</f>
        <v>0</v>
      </c>
      <c r="H61" s="1028">
        <f>'POA-3'!K32</f>
        <v>0</v>
      </c>
      <c r="I61" s="1029">
        <f t="shared" si="0"/>
        <v>0</v>
      </c>
    </row>
    <row r="62" spans="2:9" ht="12.75" customHeight="1" x14ac:dyDescent="0.25">
      <c r="B62" s="2862"/>
      <c r="C62" s="2865"/>
      <c r="D62" s="1030" t="s">
        <v>362</v>
      </c>
      <c r="E62" s="1031">
        <f>+'EJEC-3IV'!R60*FINANC!$G$49</f>
        <v>0</v>
      </c>
      <c r="F62" s="1031">
        <f>+'EJEC-3IV'!R60*FINANC!$I$49</f>
        <v>0</v>
      </c>
      <c r="G62" s="1031">
        <f>+'EJEC-3IV'!R60*FINANC!$K$49</f>
        <v>0</v>
      </c>
      <c r="H62" s="1031">
        <f>+'EJEC-3IV'!R60*FINANC!$Q$49</f>
        <v>0</v>
      </c>
      <c r="I62" s="1032">
        <f t="shared" si="0"/>
        <v>0</v>
      </c>
    </row>
    <row r="63" spans="2:9" ht="12.75" customHeight="1" thickBot="1" x14ac:dyDescent="0.3">
      <c r="B63" s="2862"/>
      <c r="C63" s="2866"/>
      <c r="D63" s="1030" t="s">
        <v>1161</v>
      </c>
      <c r="E63" s="1031">
        <f>+'EJEC-3IV'!R61*FINANC!$G$49</f>
        <v>0</v>
      </c>
      <c r="F63" s="1031">
        <f>+'EJEC-3IV'!R61*FINANC!$I$49</f>
        <v>0</v>
      </c>
      <c r="G63" s="1031">
        <f>+'EJEC-3IV'!R61*FINANC!$K$49</f>
        <v>0</v>
      </c>
      <c r="H63" s="1031">
        <f>+'EJEC-3IV'!R61*FINANC!$Q$49</f>
        <v>0</v>
      </c>
      <c r="I63" s="1032">
        <f t="shared" si="0"/>
        <v>0</v>
      </c>
    </row>
    <row r="64" spans="2:9" ht="12.75" customHeight="1" x14ac:dyDescent="0.25">
      <c r="B64" s="2862"/>
      <c r="C64" s="2867">
        <f>'POA-1'!I46</f>
        <v>0</v>
      </c>
      <c r="D64" s="1027" t="s">
        <v>361</v>
      </c>
      <c r="E64" s="1028" t="e">
        <f>'POA-3'!H33</f>
        <v>#REF!</v>
      </c>
      <c r="F64" s="1028" t="e">
        <f>'POA-3'!I33</f>
        <v>#REF!</v>
      </c>
      <c r="G64" s="1028" t="e">
        <f>'POA-3'!J33</f>
        <v>#REF!</v>
      </c>
      <c r="H64" s="1028" t="e">
        <f>'POA-3'!K33</f>
        <v>#REF!</v>
      </c>
      <c r="I64" s="1029" t="e">
        <f t="shared" si="0"/>
        <v>#REF!</v>
      </c>
    </row>
    <row r="65" spans="2:9" ht="12.75" customHeight="1" x14ac:dyDescent="0.25">
      <c r="B65" s="2862"/>
      <c r="C65" s="2865"/>
      <c r="D65" s="1030" t="s">
        <v>362</v>
      </c>
      <c r="E65" s="1031">
        <f>+'EJEC-3IV'!R63*FINANC!$G$49</f>
        <v>0</v>
      </c>
      <c r="F65" s="1031">
        <f>+'EJEC-3IV'!R63*FINANC!$I$49</f>
        <v>0</v>
      </c>
      <c r="G65" s="1031">
        <f>+'EJEC-3IV'!R63*FINANC!$K$49</f>
        <v>0</v>
      </c>
      <c r="H65" s="1031">
        <f>+'EJEC-3IV'!R63*FINANC!$Q$49</f>
        <v>0</v>
      </c>
      <c r="I65" s="1032">
        <f t="shared" si="0"/>
        <v>0</v>
      </c>
    </row>
    <row r="66" spans="2:9" ht="12.75" customHeight="1" thickBot="1" x14ac:dyDescent="0.3">
      <c r="B66" s="2863"/>
      <c r="C66" s="2868"/>
      <c r="D66" s="1030" t="s">
        <v>1161</v>
      </c>
      <c r="E66" s="1031">
        <f>+'EJEC-3IV'!R64*FINANC!$G$49</f>
        <v>0</v>
      </c>
      <c r="F66" s="1031">
        <f>+'EJEC-3IV'!R64*FINANC!$I$49</f>
        <v>0</v>
      </c>
      <c r="G66" s="1031">
        <f>+'EJEC-3IV'!R64*FINANC!$K$49</f>
        <v>0</v>
      </c>
      <c r="H66" s="1031">
        <f>+'EJEC-3IV'!R64*FINANC!$Q$49</f>
        <v>0</v>
      </c>
      <c r="I66" s="1032">
        <f t="shared" si="0"/>
        <v>0</v>
      </c>
    </row>
    <row r="67" spans="2:9" ht="12.75" customHeight="1" x14ac:dyDescent="0.25">
      <c r="B67" s="2862" t="str">
        <f>Proyecto!C54</f>
        <v>Cercas o Barreras Vivas (CV - BV)</v>
      </c>
      <c r="C67" s="2865">
        <f>'POA-1'!I47</f>
        <v>0</v>
      </c>
      <c r="D67" s="1027" t="s">
        <v>361</v>
      </c>
      <c r="E67" s="1028" t="e">
        <f>'POA-3'!H34</f>
        <v>#REF!</v>
      </c>
      <c r="F67" s="1028" t="e">
        <f>'POA-3'!I34</f>
        <v>#REF!</v>
      </c>
      <c r="G67" s="1028" t="e">
        <f>'POA-3'!J34</f>
        <v>#REF!</v>
      </c>
      <c r="H67" s="1028" t="e">
        <f>'POA-3'!K34</f>
        <v>#REF!</v>
      </c>
      <c r="I67" s="1029" t="e">
        <f t="shared" si="0"/>
        <v>#REF!</v>
      </c>
    </row>
    <row r="68" spans="2:9" ht="12.75" customHeight="1" x14ac:dyDescent="0.25">
      <c r="B68" s="2862"/>
      <c r="C68" s="2865"/>
      <c r="D68" s="1030" t="s">
        <v>362</v>
      </c>
      <c r="E68" s="1031">
        <f>+'EJEC-3IV'!R66*FINANC!$G$49</f>
        <v>0</v>
      </c>
      <c r="F68" s="1031">
        <f>+'EJEC-3IV'!R66*FINANC!$I$49</f>
        <v>0</v>
      </c>
      <c r="G68" s="1031">
        <f>+'EJEC-3IV'!R66*FINANC!$K$49</f>
        <v>0</v>
      </c>
      <c r="H68" s="1031">
        <f>+'EJEC-3IV'!R66*FINANC!$Q$49</f>
        <v>0</v>
      </c>
      <c r="I68" s="1032">
        <f t="shared" si="0"/>
        <v>0</v>
      </c>
    </row>
    <row r="69" spans="2:9" ht="12.75" customHeight="1" thickBot="1" x14ac:dyDescent="0.3">
      <c r="B69" s="2862"/>
      <c r="C69" s="2866"/>
      <c r="D69" s="1030" t="s">
        <v>1161</v>
      </c>
      <c r="E69" s="1031">
        <f>+'EJEC-3IV'!R67*FINANC!$G$49</f>
        <v>0</v>
      </c>
      <c r="F69" s="1031">
        <f>+'EJEC-3IV'!R67*FINANC!$I$49</f>
        <v>0</v>
      </c>
      <c r="G69" s="1031">
        <f>+'EJEC-3IV'!R67*FINANC!$K$49</f>
        <v>0</v>
      </c>
      <c r="H69" s="1031">
        <f>+'EJEC-3IV'!R67*FINANC!$Q$49</f>
        <v>0</v>
      </c>
      <c r="I69" s="1032">
        <f t="shared" si="0"/>
        <v>0</v>
      </c>
    </row>
    <row r="70" spans="2:9" ht="12.75" customHeight="1" x14ac:dyDescent="0.25">
      <c r="B70" s="2862"/>
      <c r="C70" s="2867">
        <f>'POA-1'!I48</f>
        <v>0</v>
      </c>
      <c r="D70" s="1027" t="s">
        <v>361</v>
      </c>
      <c r="E70" s="1028" t="e">
        <f>'POA-3'!H35</f>
        <v>#REF!</v>
      </c>
      <c r="F70" s="1028" t="e">
        <f>'POA-3'!I35</f>
        <v>#REF!</v>
      </c>
      <c r="G70" s="1028" t="e">
        <f>'POA-3'!J35</f>
        <v>#REF!</v>
      </c>
      <c r="H70" s="1028" t="e">
        <f>'POA-3'!K35</f>
        <v>#REF!</v>
      </c>
      <c r="I70" s="1029" t="e">
        <f t="shared" si="0"/>
        <v>#REF!</v>
      </c>
    </row>
    <row r="71" spans="2:9" ht="12.75" customHeight="1" x14ac:dyDescent="0.25">
      <c r="B71" s="2862"/>
      <c r="C71" s="2865"/>
      <c r="D71" s="1030" t="s">
        <v>362</v>
      </c>
      <c r="E71" s="1031">
        <f>+'EJEC-3IV'!R69*FINANC!$G$49</f>
        <v>0</v>
      </c>
      <c r="F71" s="1031">
        <f>+'EJEC-3IV'!R69*FINANC!$I$49</f>
        <v>0</v>
      </c>
      <c r="G71" s="1031">
        <f>+'EJEC-3IV'!R69*FINANC!$K$49</f>
        <v>0</v>
      </c>
      <c r="H71" s="1031">
        <f>+'EJEC-3IV'!R69*FINANC!$Q$49</f>
        <v>0</v>
      </c>
      <c r="I71" s="1032">
        <f t="shared" si="0"/>
        <v>0</v>
      </c>
    </row>
    <row r="72" spans="2:9" ht="12.75" customHeight="1" thickBot="1" x14ac:dyDescent="0.3">
      <c r="B72" s="2862"/>
      <c r="C72" s="2866"/>
      <c r="D72" s="1030" t="s">
        <v>1161</v>
      </c>
      <c r="E72" s="1031">
        <f>+'EJEC-3IV'!R70*FINANC!$G$49</f>
        <v>0</v>
      </c>
      <c r="F72" s="1031">
        <f>+'EJEC-3IV'!R70*FINANC!$I$49</f>
        <v>0</v>
      </c>
      <c r="G72" s="1031">
        <f>+'EJEC-3IV'!R70*FINANC!$K$49</f>
        <v>0</v>
      </c>
      <c r="H72" s="1031">
        <f>+'EJEC-3IV'!R70*FINANC!$Q$49</f>
        <v>0</v>
      </c>
      <c r="I72" s="1032">
        <f t="shared" si="0"/>
        <v>0</v>
      </c>
    </row>
    <row r="73" spans="2:9" ht="12.75" customHeight="1" x14ac:dyDescent="0.25">
      <c r="B73" s="2862"/>
      <c r="C73" s="2867">
        <f>'POA-1'!I49</f>
        <v>0</v>
      </c>
      <c r="D73" s="1027" t="s">
        <v>361</v>
      </c>
      <c r="E73" s="1028" t="e">
        <f>'POA-3'!H36</f>
        <v>#REF!</v>
      </c>
      <c r="F73" s="1028" t="e">
        <f>'POA-3'!I36</f>
        <v>#REF!</v>
      </c>
      <c r="G73" s="1028" t="e">
        <f>'POA-3'!J36</f>
        <v>#REF!</v>
      </c>
      <c r="H73" s="1028" t="e">
        <f>'POA-3'!K36</f>
        <v>#REF!</v>
      </c>
      <c r="I73" s="1029" t="e">
        <f t="shared" si="0"/>
        <v>#REF!</v>
      </c>
    </row>
    <row r="74" spans="2:9" ht="12.75" customHeight="1" x14ac:dyDescent="0.25">
      <c r="B74" s="2862"/>
      <c r="C74" s="2865"/>
      <c r="D74" s="1030" t="s">
        <v>362</v>
      </c>
      <c r="E74" s="1031">
        <f>+'EJEC-3IV'!R72*FINANC!$G$49</f>
        <v>0</v>
      </c>
      <c r="F74" s="1031">
        <f>+'EJEC-3IV'!R72*FINANC!$I$49</f>
        <v>0</v>
      </c>
      <c r="G74" s="1031">
        <f>+'EJEC-3IV'!R72*FINANC!$K$49</f>
        <v>0</v>
      </c>
      <c r="H74" s="1031">
        <f>+'EJEC-3IV'!R72*FINANC!$Q$49</f>
        <v>0</v>
      </c>
      <c r="I74" s="1032">
        <f t="shared" si="0"/>
        <v>0</v>
      </c>
    </row>
    <row r="75" spans="2:9" ht="12.75" customHeight="1" thickBot="1" x14ac:dyDescent="0.3">
      <c r="B75" s="2862"/>
      <c r="C75" s="2865"/>
      <c r="D75" s="1030" t="s">
        <v>1161</v>
      </c>
      <c r="E75" s="1031">
        <f>+'EJEC-3IV'!R73*FINANC!$G$49</f>
        <v>0</v>
      </c>
      <c r="F75" s="1031">
        <f>+'EJEC-3IV'!R73*FINANC!$I$49</f>
        <v>0</v>
      </c>
      <c r="G75" s="1031">
        <f>+'EJEC-3IV'!R73*FINANC!$K$49</f>
        <v>0</v>
      </c>
      <c r="H75" s="1031">
        <f>+'EJEC-3IV'!R73*FINANC!$Q$49</f>
        <v>0</v>
      </c>
      <c r="I75" s="1032">
        <f t="shared" si="0"/>
        <v>0</v>
      </c>
    </row>
    <row r="76" spans="2:9" ht="12.75" customHeight="1" x14ac:dyDescent="0.25">
      <c r="B76" s="2861">
        <f>Proyecto!C55</f>
        <v>0</v>
      </c>
      <c r="C76" s="2864">
        <f>'POA-1'!I50</f>
        <v>0</v>
      </c>
      <c r="D76" s="1027" t="s">
        <v>361</v>
      </c>
      <c r="E76" s="1028" t="e">
        <f>'POA-3'!H37</f>
        <v>#REF!</v>
      </c>
      <c r="F76" s="1028" t="e">
        <f>'POA-3'!I37</f>
        <v>#REF!</v>
      </c>
      <c r="G76" s="1028" t="e">
        <f>'POA-3'!J37</f>
        <v>#REF!</v>
      </c>
      <c r="H76" s="1028" t="e">
        <f>'POA-3'!K37</f>
        <v>#REF!</v>
      </c>
      <c r="I76" s="1029" t="e">
        <f t="shared" si="0"/>
        <v>#REF!</v>
      </c>
    </row>
    <row r="77" spans="2:9" ht="12.75" customHeight="1" x14ac:dyDescent="0.25">
      <c r="B77" s="2862"/>
      <c r="C77" s="2865"/>
      <c r="D77" s="1030" t="s">
        <v>362</v>
      </c>
      <c r="E77" s="1031">
        <f>+'EJEC-3IV'!R75*FINANC!$G$49</f>
        <v>0</v>
      </c>
      <c r="F77" s="1031">
        <f>+'EJEC-3IV'!R75*FINANC!$I$49</f>
        <v>0</v>
      </c>
      <c r="G77" s="1031">
        <f>+'EJEC-3IV'!R75*FINANC!$K$49</f>
        <v>0</v>
      </c>
      <c r="H77" s="1031">
        <f>+'EJEC-3IV'!R75*FINANC!$Q$49</f>
        <v>0</v>
      </c>
      <c r="I77" s="1032">
        <f t="shared" si="0"/>
        <v>0</v>
      </c>
    </row>
    <row r="78" spans="2:9" ht="12.75" customHeight="1" thickBot="1" x14ac:dyDescent="0.3">
      <c r="B78" s="2862"/>
      <c r="C78" s="2866"/>
      <c r="D78" s="1030" t="s">
        <v>1161</v>
      </c>
      <c r="E78" s="1031">
        <f>+'EJEC-3IV'!R76*FINANC!$G$49</f>
        <v>0</v>
      </c>
      <c r="F78" s="1031">
        <f>+'EJEC-3IV'!R76*FINANC!$I$49</f>
        <v>0</v>
      </c>
      <c r="G78" s="1031">
        <f>+'EJEC-3IV'!R76*FINANC!$K$49</f>
        <v>0</v>
      </c>
      <c r="H78" s="1031">
        <f>+'EJEC-3IV'!R76*FINANC!$Q$49</f>
        <v>0</v>
      </c>
      <c r="I78" s="1032">
        <f t="shared" si="0"/>
        <v>0</v>
      </c>
    </row>
    <row r="79" spans="2:9" ht="12.75" customHeight="1" x14ac:dyDescent="0.25">
      <c r="B79" s="2862"/>
      <c r="C79" s="2867">
        <f>'POA-1'!I51</f>
        <v>0</v>
      </c>
      <c r="D79" s="1027" t="s">
        <v>361</v>
      </c>
      <c r="E79" s="1028" t="e">
        <f>'POA-3'!H38</f>
        <v>#REF!</v>
      </c>
      <c r="F79" s="1028" t="e">
        <f>'POA-3'!I38</f>
        <v>#REF!</v>
      </c>
      <c r="G79" s="1028" t="e">
        <f>'POA-3'!J38</f>
        <v>#REF!</v>
      </c>
      <c r="H79" s="1028" t="e">
        <f>'POA-3'!K38</f>
        <v>#REF!</v>
      </c>
      <c r="I79" s="1029" t="e">
        <f t="shared" si="0"/>
        <v>#REF!</v>
      </c>
    </row>
    <row r="80" spans="2:9" ht="12.75" customHeight="1" x14ac:dyDescent="0.25">
      <c r="B80" s="2862"/>
      <c r="C80" s="2865"/>
      <c r="D80" s="1030" t="s">
        <v>362</v>
      </c>
      <c r="E80" s="1031">
        <f>+'EJEC-3IV'!R78*FINANC!$G$49</f>
        <v>0</v>
      </c>
      <c r="F80" s="1031">
        <f>+'EJEC-3IV'!R78*FINANC!$I$49</f>
        <v>0</v>
      </c>
      <c r="G80" s="1031">
        <f>+'EJEC-3IV'!R78*FINANC!$K$49</f>
        <v>0</v>
      </c>
      <c r="H80" s="1031">
        <f>+'EJEC-3IV'!R78*FINANC!$Q$49</f>
        <v>0</v>
      </c>
      <c r="I80" s="1032">
        <f t="shared" si="0"/>
        <v>0</v>
      </c>
    </row>
    <row r="81" spans="2:9" ht="12.75" customHeight="1" thickBot="1" x14ac:dyDescent="0.3">
      <c r="B81" s="2862"/>
      <c r="C81" s="2866"/>
      <c r="D81" s="1030" t="s">
        <v>1161</v>
      </c>
      <c r="E81" s="1031">
        <f>+'EJEC-3IV'!R79*FINANC!$G$49</f>
        <v>0</v>
      </c>
      <c r="F81" s="1031">
        <f>+'EJEC-3IV'!R79*FINANC!$I$49</f>
        <v>0</v>
      </c>
      <c r="G81" s="1031">
        <f>+'EJEC-3IV'!R79*FINANC!$K$49</f>
        <v>0</v>
      </c>
      <c r="H81" s="1031">
        <f>+'EJEC-3IV'!R79*FINANC!$Q$49</f>
        <v>0</v>
      </c>
      <c r="I81" s="1032">
        <f t="shared" si="0"/>
        <v>0</v>
      </c>
    </row>
    <row r="82" spans="2:9" ht="12.75" customHeight="1" x14ac:dyDescent="0.25">
      <c r="B82" s="2862"/>
      <c r="C82" s="2867">
        <f>'POA-1'!I52</f>
        <v>0</v>
      </c>
      <c r="D82" s="1027" t="s">
        <v>361</v>
      </c>
      <c r="E82" s="1028">
        <f>'POA-3'!H39</f>
        <v>0</v>
      </c>
      <c r="F82" s="1028">
        <f>'POA-3'!I39</f>
        <v>0</v>
      </c>
      <c r="G82" s="1028">
        <f>'POA-3'!J39</f>
        <v>0</v>
      </c>
      <c r="H82" s="1028">
        <f>'POA-3'!K39</f>
        <v>0</v>
      </c>
      <c r="I82" s="1029">
        <f t="shared" si="0"/>
        <v>0</v>
      </c>
    </row>
    <row r="83" spans="2:9" ht="12.75" customHeight="1" x14ac:dyDescent="0.25">
      <c r="B83" s="2862"/>
      <c r="C83" s="2865"/>
      <c r="D83" s="1030" t="s">
        <v>362</v>
      </c>
      <c r="E83" s="1031">
        <f>+'EJEC-3IV'!R81*FINANC!$G$49</f>
        <v>0</v>
      </c>
      <c r="F83" s="1031">
        <f>+'EJEC-3IV'!R81*FINANC!$I$49</f>
        <v>0</v>
      </c>
      <c r="G83" s="1031">
        <f>+'EJEC-3IV'!R81*FINANC!$K$49</f>
        <v>0</v>
      </c>
      <c r="H83" s="1031">
        <f>+'EJEC-3IV'!R81*FINANC!$Q$49</f>
        <v>0</v>
      </c>
      <c r="I83" s="1032">
        <f t="shared" si="0"/>
        <v>0</v>
      </c>
    </row>
    <row r="84" spans="2:9" ht="12.75" customHeight="1" thickBot="1" x14ac:dyDescent="0.3">
      <c r="B84" s="2862"/>
      <c r="C84" s="2866"/>
      <c r="D84" s="1030" t="s">
        <v>1161</v>
      </c>
      <c r="E84" s="1031">
        <f>+'EJEC-3IV'!R82*FINANC!$G$49</f>
        <v>0</v>
      </c>
      <c r="F84" s="1031">
        <f>+'EJEC-3IV'!R82*FINANC!$I$49</f>
        <v>0</v>
      </c>
      <c r="G84" s="1031">
        <f>+'EJEC-3IV'!R82*FINANC!$K$49</f>
        <v>0</v>
      </c>
      <c r="H84" s="1031">
        <f>+'EJEC-3IV'!R82*FINANC!$Q$49</f>
        <v>0</v>
      </c>
      <c r="I84" s="1032">
        <f t="shared" ref="I84:I96" si="1">SUM(E84:H84)</f>
        <v>0</v>
      </c>
    </row>
    <row r="85" spans="2:9" ht="12.75" customHeight="1" x14ac:dyDescent="0.25">
      <c r="B85" s="2862"/>
      <c r="C85" s="2867">
        <f>'POA-1'!I53</f>
        <v>0</v>
      </c>
      <c r="D85" s="1027" t="s">
        <v>361</v>
      </c>
      <c r="E85" s="1028" t="e">
        <f>'POA-3'!H40</f>
        <v>#REF!</v>
      </c>
      <c r="F85" s="1028" t="e">
        <f>'POA-3'!I40</f>
        <v>#REF!</v>
      </c>
      <c r="G85" s="1028" t="e">
        <f>'POA-3'!J40</f>
        <v>#REF!</v>
      </c>
      <c r="H85" s="1028" t="e">
        <f>'POA-3'!K40</f>
        <v>#REF!</v>
      </c>
      <c r="I85" s="1029" t="e">
        <f t="shared" si="1"/>
        <v>#REF!</v>
      </c>
    </row>
    <row r="86" spans="2:9" ht="12.75" customHeight="1" x14ac:dyDescent="0.25">
      <c r="B86" s="2862"/>
      <c r="C86" s="2865"/>
      <c r="D86" s="1030" t="s">
        <v>362</v>
      </c>
      <c r="E86" s="1031">
        <f>+'EJEC-3IV'!R84*FINANC!$G$49</f>
        <v>0</v>
      </c>
      <c r="F86" s="1031">
        <f>+'EJEC-3IV'!R84*FINANC!$I$49</f>
        <v>0</v>
      </c>
      <c r="G86" s="1031">
        <f>+'EJEC-3IV'!R84*FINANC!$K$49</f>
        <v>0</v>
      </c>
      <c r="H86" s="1031">
        <f>+'EJEC-3IV'!R84*FINANC!$Q$49</f>
        <v>0</v>
      </c>
      <c r="I86" s="1032">
        <f t="shared" si="1"/>
        <v>0</v>
      </c>
    </row>
    <row r="87" spans="2:9" ht="12.75" customHeight="1" thickBot="1" x14ac:dyDescent="0.3">
      <c r="B87" s="2863"/>
      <c r="C87" s="2868"/>
      <c r="D87" s="1030" t="s">
        <v>1161</v>
      </c>
      <c r="E87" s="1031">
        <f>+'EJEC-3IV'!R85*FINANC!$G$49</f>
        <v>0</v>
      </c>
      <c r="F87" s="1031">
        <f>+'EJEC-3IV'!R85*FINANC!$I$49</f>
        <v>0</v>
      </c>
      <c r="G87" s="1031">
        <f>+'EJEC-3IV'!R85*FINANC!$K$49</f>
        <v>0</v>
      </c>
      <c r="H87" s="1031">
        <f>+'EJEC-3IV'!R85*FINANC!$Q$49</f>
        <v>0</v>
      </c>
      <c r="I87" s="1032">
        <f t="shared" si="1"/>
        <v>0</v>
      </c>
    </row>
    <row r="88" spans="2:9" ht="12.75" customHeight="1" x14ac:dyDescent="0.25">
      <c r="B88" s="2861" t="str">
        <f>Proyecto!C56</f>
        <v>Aislamiento con material vegetal</v>
      </c>
      <c r="C88" s="2864">
        <f>'POA-1'!I54</f>
        <v>0</v>
      </c>
      <c r="D88" s="1027" t="s">
        <v>361</v>
      </c>
      <c r="E88" s="1028" t="e">
        <f>'POA-3'!H41</f>
        <v>#REF!</v>
      </c>
      <c r="F88" s="1028" t="e">
        <f>'POA-3'!I41</f>
        <v>#REF!</v>
      </c>
      <c r="G88" s="1028" t="e">
        <f>'POA-3'!J41</f>
        <v>#REF!</v>
      </c>
      <c r="H88" s="1028" t="e">
        <f>'POA-3'!K41</f>
        <v>#REF!</v>
      </c>
      <c r="I88" s="1029" t="e">
        <f t="shared" si="1"/>
        <v>#REF!</v>
      </c>
    </row>
    <row r="89" spans="2:9" ht="12.75" customHeight="1" x14ac:dyDescent="0.25">
      <c r="B89" s="2862"/>
      <c r="C89" s="2865"/>
      <c r="D89" s="1030" t="s">
        <v>362</v>
      </c>
      <c r="E89" s="1031">
        <f>+'EJEC-3IV'!R87*FINANC!$G$49</f>
        <v>0</v>
      </c>
      <c r="F89" s="1031">
        <f>+'EJEC-3IV'!R87*FINANC!$I$49</f>
        <v>0</v>
      </c>
      <c r="G89" s="1031">
        <f>+'EJEC-3IV'!R87*FINANC!$K$49</f>
        <v>0</v>
      </c>
      <c r="H89" s="1031">
        <f>+'EJEC-3IV'!R87*FINANC!$Q$49</f>
        <v>0</v>
      </c>
      <c r="I89" s="1032">
        <f t="shared" si="1"/>
        <v>0</v>
      </c>
    </row>
    <row r="90" spans="2:9" ht="12.75" customHeight="1" thickBot="1" x14ac:dyDescent="0.3">
      <c r="B90" s="2862"/>
      <c r="C90" s="2866"/>
      <c r="D90" s="1030" t="s">
        <v>1161</v>
      </c>
      <c r="E90" s="1031">
        <f>+'EJEC-3IV'!R88*FINANC!$G$49</f>
        <v>0</v>
      </c>
      <c r="F90" s="1031">
        <f>+'EJEC-3IV'!R88*FINANC!$I$49</f>
        <v>0</v>
      </c>
      <c r="G90" s="1031">
        <f>+'EJEC-3IV'!R88*FINANC!$K$49</f>
        <v>0</v>
      </c>
      <c r="H90" s="1031">
        <f>+'EJEC-3IV'!R88*FINANC!$Q$49</f>
        <v>0</v>
      </c>
      <c r="I90" s="1032">
        <f t="shared" si="1"/>
        <v>0</v>
      </c>
    </row>
    <row r="91" spans="2:9" ht="12.75" customHeight="1" x14ac:dyDescent="0.25">
      <c r="B91" s="2862"/>
      <c r="C91" s="2867">
        <f>'POA-1'!I55</f>
        <v>0</v>
      </c>
      <c r="D91" s="1027" t="s">
        <v>361</v>
      </c>
      <c r="E91" s="1028" t="e">
        <f>'POA-3'!H42</f>
        <v>#REF!</v>
      </c>
      <c r="F91" s="1028" t="e">
        <f>'POA-3'!I42</f>
        <v>#REF!</v>
      </c>
      <c r="G91" s="1028" t="e">
        <f>'POA-3'!J42</f>
        <v>#REF!</v>
      </c>
      <c r="H91" s="1028" t="e">
        <f>'POA-3'!K42</f>
        <v>#REF!</v>
      </c>
      <c r="I91" s="1029" t="e">
        <f t="shared" si="1"/>
        <v>#REF!</v>
      </c>
    </row>
    <row r="92" spans="2:9" ht="12.75" customHeight="1" x14ac:dyDescent="0.25">
      <c r="B92" s="2862"/>
      <c r="C92" s="2865"/>
      <c r="D92" s="1030" t="s">
        <v>362</v>
      </c>
      <c r="E92" s="1031">
        <f>+'EJEC-3IV'!R90*FINANC!$G$49</f>
        <v>0</v>
      </c>
      <c r="F92" s="1031">
        <f>+'EJEC-3IV'!R90*FINANC!$I$49</f>
        <v>0</v>
      </c>
      <c r="G92" s="1031">
        <f>+'EJEC-3IV'!R90*FINANC!$K$49</f>
        <v>0</v>
      </c>
      <c r="H92" s="1031">
        <f>+'EJEC-3IV'!R90*FINANC!$Q$49</f>
        <v>0</v>
      </c>
      <c r="I92" s="1032">
        <f t="shared" si="1"/>
        <v>0</v>
      </c>
    </row>
    <row r="93" spans="2:9" ht="12.75" customHeight="1" thickBot="1" x14ac:dyDescent="0.3">
      <c r="B93" s="2862"/>
      <c r="C93" s="2866"/>
      <c r="D93" s="1030" t="s">
        <v>1161</v>
      </c>
      <c r="E93" s="1031">
        <f>+'EJEC-3IV'!R91*FINANC!$G$49</f>
        <v>0</v>
      </c>
      <c r="F93" s="1031">
        <f>+'EJEC-3IV'!R91*FINANC!$I$49</f>
        <v>0</v>
      </c>
      <c r="G93" s="1031">
        <f>+'EJEC-3IV'!R91*FINANC!$K$49</f>
        <v>0</v>
      </c>
      <c r="H93" s="1031">
        <f>+'EJEC-3IV'!R91*FINANC!$Q$49</f>
        <v>0</v>
      </c>
      <c r="I93" s="1032">
        <f t="shared" si="1"/>
        <v>0</v>
      </c>
    </row>
    <row r="94" spans="2:9" ht="12.75" customHeight="1" x14ac:dyDescent="0.25">
      <c r="B94" s="2862"/>
      <c r="C94" s="2867">
        <f>'POA-1'!I56</f>
        <v>0</v>
      </c>
      <c r="D94" s="1027" t="s">
        <v>361</v>
      </c>
      <c r="E94" s="1028" t="e">
        <f>'POA-3'!H43</f>
        <v>#REF!</v>
      </c>
      <c r="F94" s="1028" t="e">
        <f>'POA-3'!I43</f>
        <v>#REF!</v>
      </c>
      <c r="G94" s="1028" t="e">
        <f>'POA-3'!J43</f>
        <v>#REF!</v>
      </c>
      <c r="H94" s="1028" t="e">
        <f>'POA-3'!K43</f>
        <v>#REF!</v>
      </c>
      <c r="I94" s="1029" t="e">
        <f t="shared" si="1"/>
        <v>#REF!</v>
      </c>
    </row>
    <row r="95" spans="2:9" ht="12.75" customHeight="1" x14ac:dyDescent="0.25">
      <c r="B95" s="2862"/>
      <c r="C95" s="2865"/>
      <c r="D95" s="1030" t="s">
        <v>362</v>
      </c>
      <c r="E95" s="1031">
        <f>+'EJEC-3IV'!R93*FINANC!$G$49</f>
        <v>0</v>
      </c>
      <c r="F95" s="1031">
        <f>+'EJEC-3IV'!R93*FINANC!$I$49</f>
        <v>0</v>
      </c>
      <c r="G95" s="1031">
        <f>+'EJEC-3IV'!R93*FINANC!$K$49</f>
        <v>0</v>
      </c>
      <c r="H95" s="1031">
        <f>+'EJEC-3IV'!R93*FINANC!$Q$49</f>
        <v>0</v>
      </c>
      <c r="I95" s="1032">
        <f t="shared" si="1"/>
        <v>0</v>
      </c>
    </row>
    <row r="96" spans="2:9" ht="12.75" customHeight="1" thickBot="1" x14ac:dyDescent="0.3">
      <c r="B96" s="2862"/>
      <c r="C96" s="2865"/>
      <c r="D96" s="1033" t="s">
        <v>1161</v>
      </c>
      <c r="E96" s="1031">
        <f>+'EJEC-3IV'!R94*FINANC!$G$49</f>
        <v>0</v>
      </c>
      <c r="F96" s="1031">
        <f>+'EJEC-3IV'!R94*FINANC!$I$49</f>
        <v>0</v>
      </c>
      <c r="G96" s="1031">
        <f>+'EJEC-3IV'!R94*FINANC!$K$49</f>
        <v>0</v>
      </c>
      <c r="H96" s="1031">
        <f>+'EJEC-3IV'!R94*FINANC!$Q$49</f>
        <v>0</v>
      </c>
      <c r="I96" s="1034">
        <f t="shared" si="1"/>
        <v>0</v>
      </c>
    </row>
    <row r="97" spans="1:9" s="1037" customFormat="1" ht="18.75" customHeight="1" x14ac:dyDescent="0.2">
      <c r="A97" s="1013"/>
      <c r="B97" s="2880" t="s">
        <v>1180</v>
      </c>
      <c r="C97" s="2881"/>
      <c r="D97" s="2881"/>
      <c r="E97" s="1035" t="e">
        <f>E94+E91+E88+E85+E82+E79+E76+E73+E70+E67+E64+E61+E58+E55+E52+E49+E46+E43+E40+E37+E34+E31+E28+E25+E22+E19</f>
        <v>#REF!</v>
      </c>
      <c r="F97" s="1035" t="e">
        <f t="shared" ref="F97:H97" si="2">F94+F91+F88+F85+F82+F79+F76+F73+F70+F67+F64+F61+F58+F55+F52+F49+F46+F43+F40+F37+F34+F31+F28+F25+F22+F19</f>
        <v>#REF!</v>
      </c>
      <c r="G97" s="1035" t="e">
        <f t="shared" si="2"/>
        <v>#REF!</v>
      </c>
      <c r="H97" s="1035" t="e">
        <f t="shared" si="2"/>
        <v>#REF!</v>
      </c>
      <c r="I97" s="1036" t="e">
        <f t="shared" ref="I97:I99" si="3">SUM(E97:H97)</f>
        <v>#REF!</v>
      </c>
    </row>
    <row r="98" spans="1:9" s="1037" customFormat="1" ht="17.25" customHeight="1" x14ac:dyDescent="0.2">
      <c r="A98" s="1013"/>
      <c r="B98" s="2882" t="s">
        <v>1181</v>
      </c>
      <c r="C98" s="2883"/>
      <c r="D98" s="2883"/>
      <c r="E98" s="1038">
        <f t="shared" ref="E98:H99" si="4">E95+E92+E89+E86+E83+E80+E77+E74+E71+E68+E65+E62+E59+E56+E53+E50+E47+E44+E41+E38+E35+E32+E29+E26+E23+E20</f>
        <v>0</v>
      </c>
      <c r="F98" s="1038">
        <f t="shared" si="4"/>
        <v>0</v>
      </c>
      <c r="G98" s="1038">
        <f t="shared" si="4"/>
        <v>0</v>
      </c>
      <c r="H98" s="1038">
        <f t="shared" si="4"/>
        <v>0</v>
      </c>
      <c r="I98" s="1039">
        <f t="shared" si="3"/>
        <v>0</v>
      </c>
    </row>
    <row r="99" spans="1:9" s="1037" customFormat="1" ht="19.5" customHeight="1" thickBot="1" x14ac:dyDescent="0.25">
      <c r="A99" s="1013"/>
      <c r="B99" s="2869" t="s">
        <v>1182</v>
      </c>
      <c r="C99" s="2870"/>
      <c r="D99" s="2870"/>
      <c r="E99" s="1040">
        <f t="shared" si="4"/>
        <v>0</v>
      </c>
      <c r="F99" s="1040">
        <f t="shared" si="4"/>
        <v>0</v>
      </c>
      <c r="G99" s="1040">
        <f t="shared" si="4"/>
        <v>0</v>
      </c>
      <c r="H99" s="1040">
        <f t="shared" si="4"/>
        <v>0</v>
      </c>
      <c r="I99" s="1041">
        <f t="shared" si="3"/>
        <v>0</v>
      </c>
    </row>
    <row r="100" spans="1:9" s="1015" customFormat="1" ht="14.25" thickBot="1" x14ac:dyDescent="0.3">
      <c r="A100" s="1013"/>
      <c r="B100" s="1042" t="s">
        <v>61</v>
      </c>
      <c r="C100" s="1043"/>
      <c r="D100" s="1044"/>
      <c r="E100" s="1043"/>
      <c r="F100" s="1043"/>
      <c r="G100" s="1043"/>
      <c r="H100" s="1043"/>
      <c r="I100" s="1045"/>
    </row>
    <row r="101" spans="1:9" s="1015" customFormat="1" x14ac:dyDescent="0.25">
      <c r="A101" s="1013"/>
      <c r="B101" s="2871"/>
      <c r="C101" s="2872"/>
      <c r="D101" s="2872"/>
      <c r="E101" s="2872"/>
      <c r="F101" s="2872"/>
      <c r="G101" s="2872"/>
      <c r="H101" s="2872"/>
      <c r="I101" s="2873"/>
    </row>
    <row r="102" spans="1:9" s="1015" customFormat="1" x14ac:dyDescent="0.25">
      <c r="A102" s="1013"/>
      <c r="B102" s="2874"/>
      <c r="C102" s="2875"/>
      <c r="D102" s="2875"/>
      <c r="E102" s="2875"/>
      <c r="F102" s="2875"/>
      <c r="G102" s="2875"/>
      <c r="H102" s="2875"/>
      <c r="I102" s="2876"/>
    </row>
    <row r="103" spans="1:9" s="1015" customFormat="1" x14ac:dyDescent="0.25">
      <c r="A103" s="1013"/>
      <c r="B103" s="2874"/>
      <c r="C103" s="2875"/>
      <c r="D103" s="2875"/>
      <c r="E103" s="2875"/>
      <c r="F103" s="2875"/>
      <c r="G103" s="2875"/>
      <c r="H103" s="2875"/>
      <c r="I103" s="2876"/>
    </row>
    <row r="104" spans="1:9" s="1015" customFormat="1" x14ac:dyDescent="0.25">
      <c r="A104" s="1013"/>
      <c r="B104" s="2874"/>
      <c r="C104" s="2875"/>
      <c r="D104" s="2875"/>
      <c r="E104" s="2875"/>
      <c r="F104" s="2875"/>
      <c r="G104" s="2875"/>
      <c r="H104" s="2875"/>
      <c r="I104" s="2876"/>
    </row>
    <row r="105" spans="1:9" s="1015" customFormat="1" ht="14.25" thickBot="1" x14ac:dyDescent="0.3">
      <c r="A105" s="1013"/>
      <c r="B105" s="2877"/>
      <c r="C105" s="2878"/>
      <c r="D105" s="2878"/>
      <c r="E105" s="2878"/>
      <c r="F105" s="2878"/>
      <c r="G105" s="2878"/>
      <c r="H105" s="2878"/>
      <c r="I105" s="2879"/>
    </row>
    <row r="106" spans="1:9" s="1015" customFormat="1" x14ac:dyDescent="0.25">
      <c r="A106" s="1013"/>
      <c r="B106" s="1013"/>
      <c r="C106" s="1013"/>
      <c r="D106" s="1014"/>
      <c r="E106" s="1013"/>
      <c r="F106" s="1013"/>
      <c r="G106" s="1013"/>
      <c r="H106" s="1013"/>
      <c r="I106" s="1013"/>
    </row>
    <row r="107" spans="1:9" s="1015" customFormat="1" x14ac:dyDescent="0.25">
      <c r="A107" s="1013"/>
      <c r="B107" s="1013"/>
      <c r="C107" s="1013"/>
      <c r="D107" s="1014"/>
      <c r="E107" s="1013"/>
      <c r="F107" s="1013"/>
      <c r="G107" s="1013"/>
      <c r="H107" s="1013"/>
      <c r="I107" s="1013"/>
    </row>
    <row r="108" spans="1:9" s="1015" customFormat="1" x14ac:dyDescent="0.25">
      <c r="A108" s="1013"/>
      <c r="B108" s="1013"/>
      <c r="C108" s="1013"/>
      <c r="D108" s="1014"/>
      <c r="E108" s="1013"/>
      <c r="F108" s="1013"/>
      <c r="G108" s="1013"/>
      <c r="H108" s="1013"/>
      <c r="I108" s="1013"/>
    </row>
    <row r="109" spans="1:9" s="1015" customFormat="1" x14ac:dyDescent="0.25">
      <c r="A109" s="1013"/>
      <c r="B109" s="1013"/>
      <c r="C109" s="1013"/>
      <c r="D109" s="1014"/>
      <c r="E109" s="1013"/>
      <c r="F109" s="1013"/>
      <c r="G109" s="1013"/>
      <c r="H109" s="1013"/>
      <c r="I109" s="1013"/>
    </row>
    <row r="110" spans="1:9" s="1015" customFormat="1" x14ac:dyDescent="0.25">
      <c r="A110" s="1013"/>
      <c r="B110" s="1013"/>
      <c r="C110" s="1013"/>
      <c r="D110" s="1014"/>
      <c r="E110" s="1013"/>
      <c r="F110" s="1013"/>
      <c r="G110" s="1013"/>
      <c r="H110" s="1013"/>
      <c r="I110" s="1013"/>
    </row>
    <row r="111" spans="1:9" s="1015" customFormat="1" x14ac:dyDescent="0.25">
      <c r="A111" s="1013"/>
      <c r="B111" s="1013"/>
      <c r="C111" s="1013"/>
      <c r="D111" s="1014"/>
      <c r="E111" s="1013"/>
      <c r="F111" s="1013"/>
      <c r="G111" s="1013"/>
      <c r="H111" s="1013"/>
      <c r="I111" s="1013"/>
    </row>
    <row r="112" spans="1:9" s="1015" customFormat="1" x14ac:dyDescent="0.25">
      <c r="A112" s="1013"/>
      <c r="B112" s="1013"/>
      <c r="C112" s="1013"/>
      <c r="D112" s="1014"/>
      <c r="E112" s="1013"/>
      <c r="F112" s="1013"/>
      <c r="G112" s="1013"/>
      <c r="H112" s="1013"/>
      <c r="I112" s="1013"/>
    </row>
    <row r="113" spans="1:9" s="1015" customFormat="1" x14ac:dyDescent="0.25">
      <c r="A113" s="1013"/>
      <c r="B113" s="1013"/>
      <c r="C113" s="1013"/>
      <c r="D113" s="1014"/>
      <c r="E113" s="1013"/>
      <c r="F113" s="1013"/>
      <c r="G113" s="1013"/>
      <c r="H113" s="1013"/>
      <c r="I113" s="1013"/>
    </row>
    <row r="114" spans="1:9" s="1015" customFormat="1" x14ac:dyDescent="0.25">
      <c r="A114" s="1013"/>
      <c r="B114" s="1013"/>
      <c r="C114" s="1013"/>
      <c r="D114" s="1014"/>
      <c r="E114" s="1013"/>
      <c r="F114" s="1013"/>
      <c r="G114" s="1013"/>
      <c r="H114" s="1013"/>
      <c r="I114" s="1013"/>
    </row>
    <row r="115" spans="1:9" s="1015" customFormat="1" x14ac:dyDescent="0.25">
      <c r="A115" s="1013"/>
      <c r="B115" s="1013"/>
      <c r="C115" s="1013"/>
      <c r="D115" s="1014"/>
      <c r="E115" s="1013"/>
      <c r="F115" s="1013"/>
      <c r="G115" s="1013"/>
      <c r="H115" s="1013"/>
      <c r="I115" s="1013"/>
    </row>
    <row r="116" spans="1:9" s="1015" customFormat="1" x14ac:dyDescent="0.25">
      <c r="A116" s="1013"/>
      <c r="B116" s="1013"/>
      <c r="C116" s="1013"/>
      <c r="D116" s="1014"/>
      <c r="E116" s="1013"/>
      <c r="F116" s="1013"/>
      <c r="G116" s="1013"/>
      <c r="H116" s="1013"/>
      <c r="I116" s="1013"/>
    </row>
    <row r="117" spans="1:9" s="1015" customFormat="1" x14ac:dyDescent="0.25">
      <c r="A117" s="1013"/>
      <c r="B117" s="1013"/>
      <c r="C117" s="1013"/>
      <c r="D117" s="1014"/>
      <c r="E117" s="1013"/>
      <c r="F117" s="1013"/>
      <c r="G117" s="1013"/>
      <c r="H117" s="1013"/>
      <c r="I117" s="1013"/>
    </row>
    <row r="118" spans="1:9" s="1015" customFormat="1" x14ac:dyDescent="0.25">
      <c r="A118" s="1013"/>
      <c r="B118" s="1013"/>
      <c r="C118" s="1013"/>
      <c r="D118" s="1014"/>
      <c r="E118" s="1013"/>
      <c r="F118" s="1013"/>
      <c r="G118" s="1013"/>
      <c r="H118" s="1013"/>
      <c r="I118" s="1013"/>
    </row>
    <row r="119" spans="1:9" s="1015" customFormat="1" x14ac:dyDescent="0.25">
      <c r="A119" s="1013"/>
      <c r="B119" s="1013"/>
      <c r="C119" s="1013"/>
      <c r="D119" s="1014"/>
      <c r="E119" s="1013"/>
      <c r="F119" s="1013"/>
      <c r="G119" s="1013"/>
      <c r="H119" s="1013"/>
      <c r="I119" s="1013"/>
    </row>
    <row r="120" spans="1:9" s="1015" customFormat="1" x14ac:dyDescent="0.25">
      <c r="A120" s="1013"/>
      <c r="B120" s="1013"/>
      <c r="C120" s="1013"/>
      <c r="D120" s="1014"/>
      <c r="E120" s="1013"/>
      <c r="F120" s="1013"/>
      <c r="G120" s="1013"/>
      <c r="H120" s="1013"/>
      <c r="I120" s="1013"/>
    </row>
    <row r="121" spans="1:9" s="1015" customFormat="1" x14ac:dyDescent="0.25">
      <c r="A121" s="1013"/>
      <c r="B121" s="1013"/>
      <c r="C121" s="1013"/>
      <c r="D121" s="1014"/>
      <c r="E121" s="1013"/>
      <c r="F121" s="1013"/>
      <c r="G121" s="1013"/>
      <c r="H121" s="1013"/>
      <c r="I121" s="1013"/>
    </row>
    <row r="122" spans="1:9" s="1015" customFormat="1" x14ac:dyDescent="0.25">
      <c r="A122" s="1013"/>
      <c r="B122" s="1013"/>
      <c r="C122" s="1013"/>
      <c r="D122" s="1014"/>
      <c r="E122" s="1013"/>
      <c r="F122" s="1013"/>
      <c r="G122" s="1013"/>
      <c r="H122" s="1013"/>
      <c r="I122" s="1013"/>
    </row>
    <row r="123" spans="1:9" s="1015" customFormat="1" x14ac:dyDescent="0.25">
      <c r="A123" s="1013"/>
      <c r="B123" s="1013"/>
      <c r="C123" s="1013"/>
      <c r="D123" s="1014"/>
      <c r="E123" s="1013"/>
      <c r="F123" s="1013"/>
      <c r="G123" s="1013"/>
      <c r="H123" s="1013"/>
      <c r="I123" s="1013"/>
    </row>
    <row r="124" spans="1:9" s="1015" customFormat="1" x14ac:dyDescent="0.25">
      <c r="A124" s="1013"/>
      <c r="B124" s="1013"/>
      <c r="C124" s="1013"/>
      <c r="D124" s="1014"/>
      <c r="E124" s="1013"/>
      <c r="F124" s="1013"/>
      <c r="G124" s="1013"/>
      <c r="H124" s="1013"/>
      <c r="I124" s="1013"/>
    </row>
    <row r="125" spans="1:9" s="1015" customFormat="1" x14ac:dyDescent="0.25">
      <c r="A125" s="1013"/>
      <c r="B125" s="1013"/>
      <c r="C125" s="1013"/>
      <c r="D125" s="1014"/>
      <c r="E125" s="1013"/>
      <c r="F125" s="1013"/>
      <c r="G125" s="1013"/>
      <c r="H125" s="1013"/>
      <c r="I125" s="1013"/>
    </row>
    <row r="126" spans="1:9" s="1015" customFormat="1" x14ac:dyDescent="0.25">
      <c r="A126" s="1013"/>
      <c r="B126" s="1013"/>
      <c r="C126" s="1013"/>
      <c r="D126" s="1014"/>
      <c r="E126" s="1013"/>
      <c r="F126" s="1013"/>
      <c r="G126" s="1013"/>
      <c r="H126" s="1013"/>
      <c r="I126" s="1013"/>
    </row>
    <row r="127" spans="1:9" s="1015" customFormat="1" x14ac:dyDescent="0.25">
      <c r="A127" s="1013"/>
      <c r="B127" s="1013"/>
      <c r="C127" s="1013"/>
      <c r="D127" s="1014"/>
      <c r="E127" s="1013"/>
      <c r="F127" s="1013"/>
      <c r="G127" s="1013"/>
      <c r="H127" s="1013"/>
      <c r="I127" s="1013"/>
    </row>
    <row r="128" spans="1:9" s="1015" customFormat="1" x14ac:dyDescent="0.25">
      <c r="A128" s="1013"/>
      <c r="B128" s="1013"/>
      <c r="C128" s="1013"/>
      <c r="D128" s="1014"/>
      <c r="E128" s="1013"/>
      <c r="F128" s="1013"/>
      <c r="G128" s="1013"/>
      <c r="H128" s="1013"/>
      <c r="I128" s="1013"/>
    </row>
    <row r="129" spans="1:9" s="1015" customFormat="1" x14ac:dyDescent="0.25">
      <c r="A129" s="1013"/>
      <c r="B129" s="1013"/>
      <c r="C129" s="1013"/>
      <c r="D129" s="1014"/>
      <c r="E129" s="1013"/>
      <c r="F129" s="1013"/>
      <c r="G129" s="1013"/>
      <c r="H129" s="1013"/>
      <c r="I129" s="1013"/>
    </row>
    <row r="130" spans="1:9" s="1015" customFormat="1" x14ac:dyDescent="0.25">
      <c r="A130" s="1013"/>
      <c r="B130" s="1013"/>
      <c r="C130" s="1013"/>
      <c r="D130" s="1014"/>
      <c r="E130" s="1013"/>
      <c r="F130" s="1013"/>
      <c r="G130" s="1013"/>
      <c r="H130" s="1013"/>
      <c r="I130" s="1013"/>
    </row>
    <row r="131" spans="1:9" s="1015" customFormat="1" x14ac:dyDescent="0.25">
      <c r="A131" s="1013"/>
      <c r="B131" s="1013"/>
      <c r="C131" s="1013"/>
      <c r="D131" s="1014"/>
      <c r="E131" s="1013"/>
      <c r="F131" s="1013"/>
      <c r="G131" s="1013"/>
      <c r="H131" s="1013"/>
      <c r="I131" s="1013"/>
    </row>
    <row r="132" spans="1:9" s="1015" customFormat="1" x14ac:dyDescent="0.25">
      <c r="A132" s="1013"/>
      <c r="B132" s="1013"/>
      <c r="C132" s="1013"/>
      <c r="D132" s="1014"/>
      <c r="E132" s="1013"/>
      <c r="F132" s="1013"/>
      <c r="G132" s="1013"/>
      <c r="H132" s="1013"/>
      <c r="I132" s="1013"/>
    </row>
    <row r="133" spans="1:9" s="1015" customFormat="1" x14ac:dyDescent="0.25">
      <c r="A133" s="1013"/>
      <c r="B133" s="1013"/>
      <c r="C133" s="1013"/>
      <c r="D133" s="1014"/>
      <c r="E133" s="1013"/>
      <c r="F133" s="1013"/>
      <c r="G133" s="1013"/>
      <c r="H133" s="1013"/>
      <c r="I133" s="1013"/>
    </row>
    <row r="134" spans="1:9" s="1015" customFormat="1" x14ac:dyDescent="0.25">
      <c r="A134" s="1013"/>
      <c r="B134" s="1013"/>
      <c r="C134" s="1013"/>
      <c r="D134" s="1014"/>
      <c r="E134" s="1013"/>
      <c r="F134" s="1013"/>
      <c r="G134" s="1013"/>
      <c r="H134" s="1013"/>
      <c r="I134" s="1013"/>
    </row>
    <row r="135" spans="1:9" s="1015" customFormat="1" x14ac:dyDescent="0.25">
      <c r="A135" s="1013"/>
      <c r="B135" s="1013"/>
      <c r="C135" s="1013"/>
      <c r="D135" s="1014"/>
      <c r="E135" s="1013"/>
      <c r="F135" s="1013"/>
      <c r="G135" s="1013"/>
      <c r="H135" s="1013"/>
      <c r="I135" s="1013"/>
    </row>
    <row r="136" spans="1:9" s="1015" customFormat="1" x14ac:dyDescent="0.25">
      <c r="A136" s="1013"/>
      <c r="B136" s="1013"/>
      <c r="C136" s="1013"/>
      <c r="D136" s="1014"/>
      <c r="E136" s="1013"/>
      <c r="F136" s="1013"/>
      <c r="G136" s="1013"/>
      <c r="H136" s="1013"/>
      <c r="I136" s="1013"/>
    </row>
    <row r="137" spans="1:9" s="1015" customFormat="1" x14ac:dyDescent="0.25">
      <c r="A137" s="1013"/>
      <c r="B137" s="1013"/>
      <c r="C137" s="1013"/>
      <c r="D137" s="1014"/>
      <c r="E137" s="1013"/>
      <c r="F137" s="1013"/>
      <c r="G137" s="1013"/>
      <c r="H137" s="1013"/>
      <c r="I137" s="1013"/>
    </row>
    <row r="138" spans="1:9" s="1015" customFormat="1" x14ac:dyDescent="0.25">
      <c r="A138" s="1013"/>
      <c r="B138" s="1013"/>
      <c r="C138" s="1013"/>
      <c r="D138" s="1014"/>
      <c r="E138" s="1013"/>
      <c r="F138" s="1013"/>
      <c r="G138" s="1013"/>
      <c r="H138" s="1013"/>
      <c r="I138" s="1013"/>
    </row>
    <row r="139" spans="1:9" s="1015" customFormat="1" x14ac:dyDescent="0.25">
      <c r="A139" s="1013"/>
      <c r="B139" s="1013"/>
      <c r="C139" s="1013"/>
      <c r="D139" s="1014"/>
      <c r="E139" s="1013"/>
      <c r="F139" s="1013"/>
      <c r="G139" s="1013"/>
      <c r="H139" s="1013"/>
      <c r="I139" s="1013"/>
    </row>
    <row r="140" spans="1:9" s="1015" customFormat="1" x14ac:dyDescent="0.25">
      <c r="A140" s="1013"/>
      <c r="B140" s="1013"/>
      <c r="C140" s="1013"/>
      <c r="D140" s="1014"/>
      <c r="E140" s="1013"/>
      <c r="F140" s="1013"/>
      <c r="G140" s="1013"/>
      <c r="H140" s="1013"/>
      <c r="I140" s="1013"/>
    </row>
    <row r="141" spans="1:9" s="1015" customFormat="1" x14ac:dyDescent="0.25">
      <c r="A141" s="1013"/>
      <c r="B141" s="1013"/>
      <c r="C141" s="1013"/>
      <c r="D141" s="1014"/>
      <c r="E141" s="1013"/>
      <c r="F141" s="1013"/>
      <c r="G141" s="1013"/>
      <c r="H141" s="1013"/>
      <c r="I141" s="1013"/>
    </row>
    <row r="142" spans="1:9" s="1015" customFormat="1" x14ac:dyDescent="0.25">
      <c r="A142" s="1013"/>
      <c r="B142" s="1013"/>
      <c r="C142" s="1013"/>
      <c r="D142" s="1014"/>
      <c r="E142" s="1013"/>
      <c r="F142" s="1013"/>
      <c r="G142" s="1013"/>
      <c r="H142" s="1013"/>
      <c r="I142" s="1013"/>
    </row>
    <row r="143" spans="1:9" s="1015" customFormat="1" x14ac:dyDescent="0.25">
      <c r="A143" s="1013"/>
      <c r="B143" s="1013"/>
      <c r="C143" s="1013"/>
      <c r="D143" s="1014"/>
      <c r="E143" s="1013"/>
      <c r="F143" s="1013"/>
      <c r="G143" s="1013"/>
      <c r="H143" s="1013"/>
      <c r="I143" s="1013"/>
    </row>
    <row r="144" spans="1:9" s="1015" customFormat="1" x14ac:dyDescent="0.25">
      <c r="A144" s="1013"/>
      <c r="B144" s="1013"/>
      <c r="C144" s="1013"/>
      <c r="D144" s="1014"/>
      <c r="E144" s="1013"/>
      <c r="F144" s="1013"/>
      <c r="G144" s="1013"/>
      <c r="H144" s="1013"/>
      <c r="I144" s="1013"/>
    </row>
  </sheetData>
  <mergeCells count="55">
    <mergeCell ref="B99:D99"/>
    <mergeCell ref="B101:I105"/>
    <mergeCell ref="B88:B96"/>
    <mergeCell ref="C88:C90"/>
    <mergeCell ref="C91:C93"/>
    <mergeCell ref="C94:C96"/>
    <mergeCell ref="B97:D97"/>
    <mergeCell ref="B98:D98"/>
    <mergeCell ref="B67:B75"/>
    <mergeCell ref="C67:C69"/>
    <mergeCell ref="C70:C72"/>
    <mergeCell ref="C73:C75"/>
    <mergeCell ref="B76:B87"/>
    <mergeCell ref="C76:C78"/>
    <mergeCell ref="C79:C81"/>
    <mergeCell ref="C82:C84"/>
    <mergeCell ref="C85:C87"/>
    <mergeCell ref="B43:B54"/>
    <mergeCell ref="C43:C45"/>
    <mergeCell ref="C46:C48"/>
    <mergeCell ref="C49:C51"/>
    <mergeCell ref="C52:C54"/>
    <mergeCell ref="B55:B66"/>
    <mergeCell ref="C55:C57"/>
    <mergeCell ref="C58:C60"/>
    <mergeCell ref="C61:C63"/>
    <mergeCell ref="C64:C66"/>
    <mergeCell ref="B19:B30"/>
    <mergeCell ref="C19:C21"/>
    <mergeCell ref="C22:C24"/>
    <mergeCell ref="C25:C27"/>
    <mergeCell ref="C28:C30"/>
    <mergeCell ref="B31:B42"/>
    <mergeCell ref="C31:C33"/>
    <mergeCell ref="C34:C36"/>
    <mergeCell ref="C37:C39"/>
    <mergeCell ref="C40:C42"/>
    <mergeCell ref="C15:I15"/>
    <mergeCell ref="B16:I16"/>
    <mergeCell ref="B17:B18"/>
    <mergeCell ref="C17:C18"/>
    <mergeCell ref="D17:D18"/>
    <mergeCell ref="E17:I17"/>
    <mergeCell ref="C9:I9"/>
    <mergeCell ref="C10:I10"/>
    <mergeCell ref="C11:D11"/>
    <mergeCell ref="G11:H11"/>
    <mergeCell ref="C13:D13"/>
    <mergeCell ref="G13:H13"/>
    <mergeCell ref="C8:I8"/>
    <mergeCell ref="C2:G5"/>
    <mergeCell ref="H2:I3"/>
    <mergeCell ref="B4:B5"/>
    <mergeCell ref="H4:I5"/>
    <mergeCell ref="C7:I7"/>
  </mergeCells>
  <printOptions horizontalCentered="1" verticalCentered="1"/>
  <pageMargins left="0.70866141732283472" right="0.70866141732283472" top="0.74803149606299213" bottom="0.74803149606299213" header="0.31496062992125984" footer="0.31496062992125984"/>
  <pageSetup scale="59" orientation="portrait"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8">
    <tabColor rgb="FFFFC000"/>
    <pageSetUpPr fitToPage="1"/>
  </sheetPr>
  <dimension ref="A1:Z114"/>
  <sheetViews>
    <sheetView showGridLines="0" topLeftCell="A34" zoomScale="85" zoomScaleNormal="85" workbookViewId="0">
      <selection activeCell="B39" sqref="A39:XFD42"/>
    </sheetView>
  </sheetViews>
  <sheetFormatPr baseColWidth="10" defaultColWidth="11.42578125" defaultRowHeight="12.75" x14ac:dyDescent="0.2"/>
  <cols>
    <col min="1" max="1" width="2.5703125" style="903" customWidth="1"/>
    <col min="2" max="2" width="34.140625" style="782" customWidth="1"/>
    <col min="3" max="3" width="29" style="782" customWidth="1"/>
    <col min="4" max="4" width="38.7109375" style="782" customWidth="1"/>
    <col min="5" max="5" width="11.42578125" style="782"/>
    <col min="6" max="10" width="12.7109375" style="782" customWidth="1"/>
    <col min="11" max="26" width="11.42578125" style="903"/>
    <col min="27" max="16384" width="11.42578125" style="782"/>
  </cols>
  <sheetData>
    <row r="1" spans="2:10" s="903" customFormat="1" ht="13.5" thickBot="1" x14ac:dyDescent="0.25"/>
    <row r="2" spans="2:10" ht="12.75" customHeight="1" x14ac:dyDescent="0.2">
      <c r="B2" s="904"/>
      <c r="C2" s="2699" t="s">
        <v>1275</v>
      </c>
      <c r="D2" s="2700"/>
      <c r="E2" s="2700"/>
      <c r="F2" s="2700"/>
      <c r="G2" s="2700"/>
      <c r="H2" s="2701"/>
      <c r="I2" s="2708">
        <f>'EJEC-4IV'!H2</f>
        <v>0</v>
      </c>
      <c r="J2" s="2709"/>
    </row>
    <row r="3" spans="2:10" x14ac:dyDescent="0.2">
      <c r="B3" s="798"/>
      <c r="C3" s="2702"/>
      <c r="D3" s="2703"/>
      <c r="E3" s="2703"/>
      <c r="F3" s="2703"/>
      <c r="G3" s="2703"/>
      <c r="H3" s="2704"/>
      <c r="I3" s="2884"/>
      <c r="J3" s="2885"/>
    </row>
    <row r="4" spans="2:10" ht="18" customHeight="1" x14ac:dyDescent="0.2">
      <c r="B4" s="798"/>
      <c r="C4" s="2702"/>
      <c r="D4" s="2703"/>
      <c r="E4" s="2703"/>
      <c r="F4" s="2703"/>
      <c r="G4" s="2703"/>
      <c r="H4" s="2704"/>
      <c r="I4" s="2884"/>
      <c r="J4" s="2885"/>
    </row>
    <row r="5" spans="2:10" ht="18" customHeight="1" x14ac:dyDescent="0.2">
      <c r="B5" s="798"/>
      <c r="C5" s="2702"/>
      <c r="D5" s="2703"/>
      <c r="E5" s="2703"/>
      <c r="F5" s="2703"/>
      <c r="G5" s="2703"/>
      <c r="H5" s="2704"/>
      <c r="I5" s="2884"/>
      <c r="J5" s="2885"/>
    </row>
    <row r="6" spans="2:10" ht="18" customHeight="1" x14ac:dyDescent="0.2">
      <c r="B6" s="2886"/>
      <c r="C6" s="2702"/>
      <c r="D6" s="2703"/>
      <c r="E6" s="2703"/>
      <c r="F6" s="2703"/>
      <c r="G6" s="2703"/>
      <c r="H6" s="2704"/>
      <c r="I6" s="2888" t="str">
        <f>'EJEC-4IV'!H4</f>
        <v>Código: F-E-GIP-53</v>
      </c>
      <c r="J6" s="2889"/>
    </row>
    <row r="7" spans="2:10" x14ac:dyDescent="0.2">
      <c r="B7" s="2886"/>
      <c r="C7" s="2702"/>
      <c r="D7" s="2703"/>
      <c r="E7" s="2703"/>
      <c r="F7" s="2703"/>
      <c r="G7" s="2703"/>
      <c r="H7" s="2704"/>
      <c r="I7" s="2682"/>
      <c r="J7" s="2683"/>
    </row>
    <row r="8" spans="2:10" x14ac:dyDescent="0.2">
      <c r="B8" s="2887"/>
      <c r="C8" s="2705"/>
      <c r="D8" s="2706"/>
      <c r="E8" s="2706"/>
      <c r="F8" s="2706"/>
      <c r="G8" s="2706"/>
      <c r="H8" s="2707"/>
      <c r="I8" s="2684"/>
      <c r="J8" s="2685"/>
    </row>
    <row r="9" spans="2:10" x14ac:dyDescent="0.2">
      <c r="B9" s="1047"/>
      <c r="C9" s="1048"/>
      <c r="D9" s="1048"/>
      <c r="E9" s="1048"/>
      <c r="F9" s="1048"/>
      <c r="G9" s="1048"/>
      <c r="H9" s="1048"/>
      <c r="I9" s="1048"/>
      <c r="J9" s="1049"/>
    </row>
    <row r="10" spans="2:10" ht="18.75" customHeight="1" x14ac:dyDescent="0.2">
      <c r="B10" s="938" t="s">
        <v>250</v>
      </c>
      <c r="C10" s="2781">
        <f>+Proyecto!C6</f>
        <v>0</v>
      </c>
      <c r="D10" s="2781"/>
      <c r="E10" s="2781"/>
      <c r="F10" s="2781"/>
      <c r="G10" s="2781"/>
      <c r="H10" s="2781"/>
      <c r="I10" s="2781"/>
      <c r="J10" s="2782"/>
    </row>
    <row r="11" spans="2:10" x14ac:dyDescent="0.2">
      <c r="B11" s="798"/>
      <c r="J11" s="786"/>
    </row>
    <row r="12" spans="2:10" ht="34.5" customHeight="1" x14ac:dyDescent="0.2">
      <c r="B12" s="938" t="s">
        <v>1133</v>
      </c>
      <c r="C12" s="2571">
        <f>+Proyecto!B16</f>
        <v>0</v>
      </c>
      <c r="D12" s="2571"/>
      <c r="E12" s="2571"/>
      <c r="F12" s="2571"/>
      <c r="G12" s="2571"/>
      <c r="H12" s="2571"/>
      <c r="I12" s="2571"/>
      <c r="J12" s="2572"/>
    </row>
    <row r="13" spans="2:10" x14ac:dyDescent="0.2">
      <c r="B13" s="938"/>
      <c r="C13" s="2783"/>
      <c r="D13" s="2783"/>
      <c r="E13" s="2783"/>
      <c r="F13" s="2783"/>
      <c r="G13" s="2783"/>
      <c r="H13" s="2783"/>
      <c r="I13" s="2783"/>
      <c r="J13" s="2784"/>
    </row>
    <row r="14" spans="2:10" ht="17.25" customHeight="1" x14ac:dyDescent="0.2">
      <c r="B14" s="938" t="s">
        <v>364</v>
      </c>
      <c r="C14" s="1050">
        <f>'EJEC-1IV'!I11</f>
        <v>0</v>
      </c>
      <c r="D14" s="983"/>
      <c r="E14" s="983"/>
      <c r="F14" s="983"/>
      <c r="G14" s="983"/>
      <c r="H14" s="983"/>
      <c r="I14" s="983"/>
      <c r="J14" s="984"/>
    </row>
    <row r="15" spans="2:10" x14ac:dyDescent="0.2">
      <c r="B15" s="938"/>
      <c r="C15" s="983"/>
      <c r="D15" s="983"/>
      <c r="E15" s="983"/>
      <c r="F15" s="983"/>
      <c r="G15" s="983"/>
      <c r="H15" s="983"/>
      <c r="I15" s="983"/>
      <c r="J15" s="984"/>
    </row>
    <row r="16" spans="2:10" ht="21.75" customHeight="1" thickBot="1" x14ac:dyDescent="0.25">
      <c r="B16" s="2849" t="s">
        <v>366</v>
      </c>
      <c r="C16" s="2850"/>
      <c r="D16" s="2850"/>
      <c r="E16" s="2850"/>
      <c r="F16" s="2850"/>
      <c r="G16" s="2850"/>
      <c r="H16" s="2850"/>
      <c r="I16" s="2850"/>
      <c r="J16" s="2850"/>
    </row>
    <row r="17" spans="2:10" ht="12.75" customHeight="1" x14ac:dyDescent="0.2">
      <c r="B17" s="2809" t="s">
        <v>252</v>
      </c>
      <c r="C17" s="2810" t="s">
        <v>351</v>
      </c>
      <c r="D17" s="2896" t="s">
        <v>365</v>
      </c>
      <c r="E17" s="2897"/>
      <c r="F17" s="2897"/>
      <c r="G17" s="2897"/>
      <c r="H17" s="2897"/>
      <c r="I17" s="2897"/>
      <c r="J17" s="2898"/>
    </row>
    <row r="18" spans="2:10" ht="12.75" customHeight="1" x14ac:dyDescent="0.2">
      <c r="B18" s="2729"/>
      <c r="C18" s="2732"/>
      <c r="D18" s="2735"/>
      <c r="E18" s="2899"/>
      <c r="F18" s="2899"/>
      <c r="G18" s="2899"/>
      <c r="H18" s="2899"/>
      <c r="I18" s="2899"/>
      <c r="J18" s="2900"/>
    </row>
    <row r="19" spans="2:10" x14ac:dyDescent="0.2">
      <c r="B19" s="2730"/>
      <c r="C19" s="2733"/>
      <c r="D19" s="2735"/>
      <c r="E19" s="2899"/>
      <c r="F19" s="2899"/>
      <c r="G19" s="2899"/>
      <c r="H19" s="2899"/>
      <c r="I19" s="2899"/>
      <c r="J19" s="2900"/>
    </row>
    <row r="20" spans="2:10" ht="50.25" customHeight="1" x14ac:dyDescent="0.2">
      <c r="B20" s="2814" t="str">
        <f>Proyecto!C50</f>
        <v>Plantación de Material Vegetal en sistema tradicional</v>
      </c>
      <c r="C20" s="956">
        <f>'POA-1'!I31</f>
        <v>0</v>
      </c>
      <c r="D20" s="2891"/>
      <c r="E20" s="2891"/>
      <c r="F20" s="2891"/>
      <c r="G20" s="2891"/>
      <c r="H20" s="2891"/>
      <c r="I20" s="2891"/>
      <c r="J20" s="2892"/>
    </row>
    <row r="21" spans="2:10" ht="50.25" customHeight="1" x14ac:dyDescent="0.2">
      <c r="B21" s="2792"/>
      <c r="C21" s="956">
        <f>'POA-1'!I32</f>
        <v>0</v>
      </c>
      <c r="D21" s="2891"/>
      <c r="E21" s="2891"/>
      <c r="F21" s="2891"/>
      <c r="G21" s="2891"/>
      <c r="H21" s="2891"/>
      <c r="I21" s="2891"/>
      <c r="J21" s="2892"/>
    </row>
    <row r="22" spans="2:10" ht="50.25" customHeight="1" x14ac:dyDescent="0.2">
      <c r="B22" s="2792"/>
      <c r="C22" s="956">
        <f>'POA-1'!I33</f>
        <v>0</v>
      </c>
      <c r="D22" s="2891"/>
      <c r="E22" s="2891"/>
      <c r="F22" s="2891"/>
      <c r="G22" s="2891"/>
      <c r="H22" s="2891"/>
      <c r="I22" s="2891"/>
      <c r="J22" s="2892"/>
    </row>
    <row r="23" spans="2:10" ht="50.25" customHeight="1" x14ac:dyDescent="0.2">
      <c r="B23" s="2890"/>
      <c r="C23" s="956">
        <f>'POA-1'!I34</f>
        <v>0</v>
      </c>
      <c r="D23" s="2891"/>
      <c r="E23" s="2891"/>
      <c r="F23" s="2891"/>
      <c r="G23" s="2891"/>
      <c r="H23" s="2891"/>
      <c r="I23" s="2891"/>
      <c r="J23" s="2892"/>
    </row>
    <row r="24" spans="2:10" ht="50.25" customHeight="1" x14ac:dyDescent="0.2">
      <c r="B24" s="2814" t="str">
        <f>Proyecto!C51</f>
        <v>Plantación de Material Vegetal al azar o por núcleos</v>
      </c>
      <c r="C24" s="956">
        <f>'POA-1'!I35</f>
        <v>0</v>
      </c>
      <c r="D24" s="2891">
        <f>+D20</f>
        <v>0</v>
      </c>
      <c r="E24" s="2891"/>
      <c r="F24" s="2891"/>
      <c r="G24" s="2891"/>
      <c r="H24" s="2891"/>
      <c r="I24" s="2891"/>
      <c r="J24" s="2892"/>
    </row>
    <row r="25" spans="2:10" ht="50.25" customHeight="1" x14ac:dyDescent="0.2">
      <c r="B25" s="2792"/>
      <c r="C25" s="956">
        <f>'POA-1'!I36</f>
        <v>0</v>
      </c>
      <c r="D25" s="2891"/>
      <c r="E25" s="2891"/>
      <c r="F25" s="2891"/>
      <c r="G25" s="2891"/>
      <c r="H25" s="2891"/>
      <c r="I25" s="2891"/>
      <c r="J25" s="2892"/>
    </row>
    <row r="26" spans="2:10" ht="50.25" customHeight="1" x14ac:dyDescent="0.2">
      <c r="B26" s="2792"/>
      <c r="C26" s="956">
        <f>'POA-1'!I37</f>
        <v>0</v>
      </c>
      <c r="D26" s="2891"/>
      <c r="E26" s="2891"/>
      <c r="F26" s="2891"/>
      <c r="G26" s="2891"/>
      <c r="H26" s="2891"/>
      <c r="I26" s="2891"/>
      <c r="J26" s="2892"/>
    </row>
    <row r="27" spans="2:10" ht="50.25" customHeight="1" x14ac:dyDescent="0.2">
      <c r="B27" s="2890"/>
      <c r="C27" s="956">
        <f>'POA-1'!I38</f>
        <v>0</v>
      </c>
      <c r="D27" s="2891">
        <f>+D23</f>
        <v>0</v>
      </c>
      <c r="E27" s="2891"/>
      <c r="F27" s="2891"/>
      <c r="G27" s="2891"/>
      <c r="H27" s="2891"/>
      <c r="I27" s="2891"/>
      <c r="J27" s="2892"/>
    </row>
    <row r="28" spans="2:10" ht="50.25" customHeight="1" x14ac:dyDescent="0.2">
      <c r="B28" s="2814">
        <f>Proyecto!C52</f>
        <v>0</v>
      </c>
      <c r="C28" s="956">
        <f>'POA-1'!I39</f>
        <v>0</v>
      </c>
      <c r="D28" s="2891">
        <f>+D20</f>
        <v>0</v>
      </c>
      <c r="E28" s="2891"/>
      <c r="F28" s="2891"/>
      <c r="G28" s="2891"/>
      <c r="H28" s="2891"/>
      <c r="I28" s="2891"/>
      <c r="J28" s="2892"/>
    </row>
    <row r="29" spans="2:10" ht="50.25" customHeight="1" x14ac:dyDescent="0.2">
      <c r="B29" s="2792"/>
      <c r="C29" s="956">
        <f>'POA-1'!I40</f>
        <v>0</v>
      </c>
      <c r="D29" s="2891"/>
      <c r="E29" s="2891"/>
      <c r="F29" s="2891"/>
      <c r="G29" s="2891"/>
      <c r="H29" s="2891"/>
      <c r="I29" s="2891"/>
      <c r="J29" s="2892"/>
    </row>
    <row r="30" spans="2:10" ht="50.25" customHeight="1" x14ac:dyDescent="0.2">
      <c r="B30" s="2792"/>
      <c r="C30" s="956">
        <f>'POA-1'!I41</f>
        <v>0</v>
      </c>
      <c r="D30" s="2891"/>
      <c r="E30" s="2891"/>
      <c r="F30" s="2891"/>
      <c r="G30" s="2891"/>
      <c r="H30" s="2891"/>
      <c r="I30" s="2891"/>
      <c r="J30" s="2892"/>
    </row>
    <row r="31" spans="2:10" ht="50.25" customHeight="1" x14ac:dyDescent="0.2">
      <c r="B31" s="2890"/>
      <c r="C31" s="956">
        <f>'POA-1'!I42</f>
        <v>0</v>
      </c>
      <c r="D31" s="2891">
        <f>+D23</f>
        <v>0</v>
      </c>
      <c r="E31" s="2891"/>
      <c r="F31" s="2891"/>
      <c r="G31" s="2891"/>
      <c r="H31" s="2891"/>
      <c r="I31" s="2891"/>
      <c r="J31" s="2892"/>
    </row>
    <row r="32" spans="2:10" ht="50.25" customHeight="1" x14ac:dyDescent="0.2">
      <c r="B32" s="2814" t="str">
        <f>Proyecto!C53</f>
        <v>Cobertura arbórea mediante Sistemas Agroforestales / Silvopastoriles (SAF/SSP)</v>
      </c>
      <c r="C32" s="956">
        <f>'POA-1'!I43</f>
        <v>0</v>
      </c>
      <c r="D32" s="2891">
        <f>+D20</f>
        <v>0</v>
      </c>
      <c r="E32" s="2891"/>
      <c r="F32" s="2891"/>
      <c r="G32" s="2891"/>
      <c r="H32" s="2891"/>
      <c r="I32" s="2891"/>
      <c r="J32" s="2892"/>
    </row>
    <row r="33" spans="2:10" ht="50.25" customHeight="1" x14ac:dyDescent="0.2">
      <c r="B33" s="2792"/>
      <c r="C33" s="956">
        <f>'POA-1'!I44</f>
        <v>0</v>
      </c>
      <c r="D33" s="2891"/>
      <c r="E33" s="2891"/>
      <c r="F33" s="2891"/>
      <c r="G33" s="2891"/>
      <c r="H33" s="2891"/>
      <c r="I33" s="2891"/>
      <c r="J33" s="2892"/>
    </row>
    <row r="34" spans="2:10" ht="50.25" customHeight="1" x14ac:dyDescent="0.2">
      <c r="B34" s="2792"/>
      <c r="C34" s="956">
        <f>'POA-1'!I45</f>
        <v>0</v>
      </c>
      <c r="D34" s="2891"/>
      <c r="E34" s="2891"/>
      <c r="F34" s="2891"/>
      <c r="G34" s="2891"/>
      <c r="H34" s="2891"/>
      <c r="I34" s="2891"/>
      <c r="J34" s="2892"/>
    </row>
    <row r="35" spans="2:10" ht="50.25" customHeight="1" x14ac:dyDescent="0.2">
      <c r="B35" s="2890"/>
      <c r="C35" s="956">
        <f>'POA-1'!I46</f>
        <v>0</v>
      </c>
      <c r="D35" s="2891">
        <f>+D23</f>
        <v>0</v>
      </c>
      <c r="E35" s="2891"/>
      <c r="F35" s="2891"/>
      <c r="G35" s="2891"/>
      <c r="H35" s="2891"/>
      <c r="I35" s="2891"/>
      <c r="J35" s="2892"/>
    </row>
    <row r="36" spans="2:10" ht="50.25" customHeight="1" x14ac:dyDescent="0.2">
      <c r="B36" s="2814" t="str">
        <f>Proyecto!C54</f>
        <v>Cercas o Barreras Vivas (CV - BV)</v>
      </c>
      <c r="C36" s="956">
        <f>'POA-1'!I47</f>
        <v>0</v>
      </c>
      <c r="D36" s="2891">
        <f>+D20</f>
        <v>0</v>
      </c>
      <c r="E36" s="2891"/>
      <c r="F36" s="2891"/>
      <c r="G36" s="2891"/>
      <c r="H36" s="2891"/>
      <c r="I36" s="2891"/>
      <c r="J36" s="2892"/>
    </row>
    <row r="37" spans="2:10" ht="50.25" customHeight="1" x14ac:dyDescent="0.2">
      <c r="B37" s="2792"/>
      <c r="C37" s="956">
        <f>'POA-1'!I48</f>
        <v>0</v>
      </c>
      <c r="D37" s="2891"/>
      <c r="E37" s="2891"/>
      <c r="F37" s="2891"/>
      <c r="G37" s="2891"/>
      <c r="H37" s="2891"/>
      <c r="I37" s="2891"/>
      <c r="J37" s="2892"/>
    </row>
    <row r="38" spans="2:10" ht="50.25" customHeight="1" x14ac:dyDescent="0.2">
      <c r="B38" s="2792"/>
      <c r="C38" s="956">
        <f>'POA-1'!I49</f>
        <v>0</v>
      </c>
      <c r="D38" s="2891">
        <f>+D23</f>
        <v>0</v>
      </c>
      <c r="E38" s="2891"/>
      <c r="F38" s="2891"/>
      <c r="G38" s="2891"/>
      <c r="H38" s="2891"/>
      <c r="I38" s="2891"/>
      <c r="J38" s="2892"/>
    </row>
    <row r="39" spans="2:10" ht="50.25" customHeight="1" x14ac:dyDescent="0.2">
      <c r="B39" s="2814">
        <f>Proyecto!C55</f>
        <v>0</v>
      </c>
      <c r="C39" s="956">
        <f>'POA-1'!I50</f>
        <v>0</v>
      </c>
      <c r="D39" s="2891">
        <f>+D20</f>
        <v>0</v>
      </c>
      <c r="E39" s="2891"/>
      <c r="F39" s="2891"/>
      <c r="G39" s="2891"/>
      <c r="H39" s="2891"/>
      <c r="I39" s="2891"/>
      <c r="J39" s="2892"/>
    </row>
    <row r="40" spans="2:10" ht="50.25" customHeight="1" x14ac:dyDescent="0.2">
      <c r="B40" s="2792"/>
      <c r="C40" s="956">
        <f>'POA-1'!I51</f>
        <v>0</v>
      </c>
      <c r="D40" s="2891"/>
      <c r="E40" s="2891"/>
      <c r="F40" s="2891"/>
      <c r="G40" s="2891"/>
      <c r="H40" s="2891"/>
      <c r="I40" s="2891"/>
      <c r="J40" s="2892"/>
    </row>
    <row r="41" spans="2:10" ht="50.25" customHeight="1" x14ac:dyDescent="0.2">
      <c r="B41" s="2792"/>
      <c r="C41" s="956">
        <f>'POA-1'!I52</f>
        <v>0</v>
      </c>
      <c r="D41" s="2891"/>
      <c r="E41" s="2891"/>
      <c r="F41" s="2891"/>
      <c r="G41" s="2891"/>
      <c r="H41" s="2891"/>
      <c r="I41" s="2891"/>
      <c r="J41" s="2892"/>
    </row>
    <row r="42" spans="2:10" ht="50.25" customHeight="1" x14ac:dyDescent="0.2">
      <c r="B42" s="2890"/>
      <c r="C42" s="956">
        <f>'POA-1'!I53</f>
        <v>0</v>
      </c>
      <c r="D42" s="2891">
        <f>+D23</f>
        <v>0</v>
      </c>
      <c r="E42" s="2891"/>
      <c r="F42" s="2891"/>
      <c r="G42" s="2891"/>
      <c r="H42" s="2891"/>
      <c r="I42" s="2891"/>
      <c r="J42" s="2892"/>
    </row>
    <row r="43" spans="2:10" ht="50.25" customHeight="1" x14ac:dyDescent="0.2">
      <c r="B43" s="2814" t="str">
        <f>Proyecto!C56</f>
        <v>Aislamiento con material vegetal</v>
      </c>
      <c r="C43" s="956">
        <f>'POA-1'!I54</f>
        <v>0</v>
      </c>
      <c r="D43" s="2891">
        <f>+D20</f>
        <v>0</v>
      </c>
      <c r="E43" s="2891"/>
      <c r="F43" s="2891"/>
      <c r="G43" s="2891"/>
      <c r="H43" s="2891"/>
      <c r="I43" s="2891"/>
      <c r="J43" s="2892"/>
    </row>
    <row r="44" spans="2:10" ht="50.25" customHeight="1" x14ac:dyDescent="0.2">
      <c r="B44" s="2792"/>
      <c r="C44" s="956">
        <f>'POA-1'!I55</f>
        <v>0</v>
      </c>
      <c r="D44" s="2891"/>
      <c r="E44" s="2891"/>
      <c r="F44" s="2891"/>
      <c r="G44" s="2891"/>
      <c r="H44" s="2891"/>
      <c r="I44" s="2891"/>
      <c r="J44" s="2892"/>
    </row>
    <row r="45" spans="2:10" ht="50.25" customHeight="1" thickBot="1" x14ac:dyDescent="0.25">
      <c r="B45" s="2793"/>
      <c r="C45" s="973">
        <f>'POA-1'!I56</f>
        <v>0</v>
      </c>
      <c r="D45" s="2901">
        <f>+D23</f>
        <v>0</v>
      </c>
      <c r="E45" s="2901"/>
      <c r="F45" s="2901"/>
      <c r="G45" s="2901"/>
      <c r="H45" s="2901"/>
      <c r="I45" s="2901"/>
      <c r="J45" s="2902"/>
    </row>
    <row r="46" spans="2:10" s="903" customFormat="1" x14ac:dyDescent="0.2"/>
    <row r="47" spans="2:10" s="903" customFormat="1" x14ac:dyDescent="0.2"/>
    <row r="48" spans="2:10" s="903" customFormat="1" x14ac:dyDescent="0.2"/>
    <row r="49" s="903" customFormat="1" x14ac:dyDescent="0.2"/>
    <row r="50" s="903" customFormat="1" x14ac:dyDescent="0.2"/>
    <row r="51" s="903" customFormat="1" x14ac:dyDescent="0.2"/>
    <row r="52" s="903" customFormat="1" x14ac:dyDescent="0.2"/>
    <row r="53" s="903" customFormat="1" x14ac:dyDescent="0.2"/>
    <row r="54" s="903" customFormat="1" x14ac:dyDescent="0.2"/>
    <row r="55" s="903" customFormat="1" x14ac:dyDescent="0.2"/>
    <row r="56" s="903" customFormat="1" x14ac:dyDescent="0.2"/>
    <row r="57" s="903" customFormat="1" x14ac:dyDescent="0.2"/>
    <row r="58" s="903" customFormat="1" x14ac:dyDescent="0.2"/>
    <row r="59" s="903" customFormat="1" x14ac:dyDescent="0.2"/>
    <row r="60" s="903" customFormat="1" x14ac:dyDescent="0.2"/>
    <row r="61" s="903" customFormat="1" x14ac:dyDescent="0.2"/>
    <row r="62" s="903" customFormat="1" x14ac:dyDescent="0.2"/>
    <row r="63" s="903" customFormat="1" x14ac:dyDescent="0.2"/>
    <row r="64" s="903" customFormat="1" x14ac:dyDescent="0.2"/>
    <row r="65" s="903" customFormat="1" x14ac:dyDescent="0.2"/>
    <row r="66" s="903" customFormat="1" x14ac:dyDescent="0.2"/>
    <row r="67" s="903" customFormat="1" x14ac:dyDescent="0.2"/>
    <row r="68" s="903" customFormat="1" x14ac:dyDescent="0.2"/>
    <row r="69" s="903" customFormat="1" x14ac:dyDescent="0.2"/>
    <row r="70" s="903" customFormat="1" x14ac:dyDescent="0.2"/>
    <row r="71" s="903" customFormat="1" x14ac:dyDescent="0.2"/>
    <row r="72" s="903" customFormat="1" x14ac:dyDescent="0.2"/>
    <row r="73" s="903" customFormat="1" x14ac:dyDescent="0.2"/>
    <row r="74" s="903" customFormat="1" x14ac:dyDescent="0.2"/>
    <row r="75" s="903" customFormat="1" x14ac:dyDescent="0.2"/>
    <row r="76" s="903" customFormat="1" x14ac:dyDescent="0.2"/>
    <row r="77" s="903" customFormat="1" x14ac:dyDescent="0.2"/>
    <row r="78" s="903" customFormat="1" x14ac:dyDescent="0.2"/>
    <row r="79" s="903" customFormat="1" x14ac:dyDescent="0.2"/>
    <row r="80" s="903" customFormat="1" x14ac:dyDescent="0.2"/>
    <row r="81" s="903" customFormat="1" x14ac:dyDescent="0.2"/>
    <row r="82" s="903" customFormat="1" x14ac:dyDescent="0.2"/>
    <row r="83" s="903" customFormat="1" x14ac:dyDescent="0.2"/>
    <row r="84" s="903" customFormat="1" x14ac:dyDescent="0.2"/>
    <row r="85" s="903" customFormat="1" x14ac:dyDescent="0.2"/>
    <row r="86" s="903" customFormat="1" x14ac:dyDescent="0.2"/>
    <row r="87" s="903" customFormat="1" x14ac:dyDescent="0.2"/>
    <row r="88" s="903" customFormat="1" x14ac:dyDescent="0.2"/>
    <row r="89" s="903" customFormat="1" x14ac:dyDescent="0.2"/>
    <row r="90" s="903" customFormat="1" x14ac:dyDescent="0.2"/>
    <row r="91" s="903" customFormat="1" x14ac:dyDescent="0.2"/>
    <row r="92" s="903" customFormat="1" x14ac:dyDescent="0.2"/>
    <row r="93" s="903" customFormat="1" x14ac:dyDescent="0.2"/>
    <row r="94" s="903" customFormat="1" x14ac:dyDescent="0.2"/>
    <row r="95" s="903" customFormat="1" x14ac:dyDescent="0.2"/>
    <row r="96" s="903" customFormat="1" x14ac:dyDescent="0.2"/>
    <row r="97" s="903" customFormat="1" x14ac:dyDescent="0.2"/>
    <row r="98" s="903" customFormat="1" x14ac:dyDescent="0.2"/>
    <row r="99" s="903" customFormat="1" x14ac:dyDescent="0.2"/>
    <row r="100" s="903" customFormat="1" x14ac:dyDescent="0.2"/>
    <row r="101" s="903" customFormat="1" x14ac:dyDescent="0.2"/>
    <row r="102" s="903" customFormat="1" x14ac:dyDescent="0.2"/>
    <row r="103" s="903" customFormat="1" x14ac:dyDescent="0.2"/>
    <row r="104" s="903" customFormat="1" x14ac:dyDescent="0.2"/>
    <row r="105" s="903" customFormat="1" x14ac:dyDescent="0.2"/>
    <row r="106" s="903" customFormat="1" x14ac:dyDescent="0.2"/>
    <row r="107" s="903" customFormat="1" x14ac:dyDescent="0.2"/>
    <row r="108" s="903" customFormat="1" x14ac:dyDescent="0.2"/>
    <row r="109" s="903" customFormat="1" x14ac:dyDescent="0.2"/>
    <row r="110" s="903" customFormat="1" x14ac:dyDescent="0.2"/>
    <row r="111" s="903" customFormat="1" x14ac:dyDescent="0.2"/>
    <row r="112" s="903" customFormat="1" x14ac:dyDescent="0.2"/>
    <row r="113" s="903" customFormat="1" x14ac:dyDescent="0.2"/>
    <row r="114" s="903" customFormat="1" x14ac:dyDescent="0.2"/>
  </sheetData>
  <mergeCells count="44">
    <mergeCell ref="B43:B45"/>
    <mergeCell ref="D43:J43"/>
    <mergeCell ref="D44:J44"/>
    <mergeCell ref="D45:J45"/>
    <mergeCell ref="B32:B35"/>
    <mergeCell ref="D32:J32"/>
    <mergeCell ref="D33:J33"/>
    <mergeCell ref="D34:J34"/>
    <mergeCell ref="D35:J35"/>
    <mergeCell ref="B36:B38"/>
    <mergeCell ref="D36:J36"/>
    <mergeCell ref="D37:J37"/>
    <mergeCell ref="D38:J38"/>
    <mergeCell ref="B39:B42"/>
    <mergeCell ref="D39:J39"/>
    <mergeCell ref="D40:J40"/>
    <mergeCell ref="D41:J41"/>
    <mergeCell ref="D42:J42"/>
    <mergeCell ref="B24:B27"/>
    <mergeCell ref="D24:J24"/>
    <mergeCell ref="D25:J25"/>
    <mergeCell ref="D26:J26"/>
    <mergeCell ref="D27:J27"/>
    <mergeCell ref="B28:B31"/>
    <mergeCell ref="D28:J28"/>
    <mergeCell ref="D29:J29"/>
    <mergeCell ref="D30:J30"/>
    <mergeCell ref="D31:J31"/>
    <mergeCell ref="C13:J13"/>
    <mergeCell ref="B16:J16"/>
    <mergeCell ref="B17:B19"/>
    <mergeCell ref="C17:C19"/>
    <mergeCell ref="D17:J19"/>
    <mergeCell ref="B20:B23"/>
    <mergeCell ref="D20:J20"/>
    <mergeCell ref="D21:J21"/>
    <mergeCell ref="D22:J22"/>
    <mergeCell ref="D23:J23"/>
    <mergeCell ref="C12:J12"/>
    <mergeCell ref="C2:H8"/>
    <mergeCell ref="I2:J5"/>
    <mergeCell ref="B6:B8"/>
    <mergeCell ref="I6:J8"/>
    <mergeCell ref="C10:J10"/>
  </mergeCells>
  <printOptions horizontalCentered="1" verticalCentered="1"/>
  <pageMargins left="0.70866141732283472" right="0.70866141732283472" top="0.74803149606299213" bottom="0.74803149606299213" header="0.31496062992125984" footer="0.31496062992125984"/>
  <pageSetup scale="52"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B6B8C-6495-4FD5-A5C0-984E25F1FC3A}">
  <sheetPr codeName="Hoja2">
    <pageSetUpPr fitToPage="1"/>
  </sheetPr>
  <dimension ref="A1:AG109"/>
  <sheetViews>
    <sheetView showGridLines="0" workbookViewId="0">
      <selection activeCell="J11" sqref="J11"/>
    </sheetView>
  </sheetViews>
  <sheetFormatPr baseColWidth="10" defaultColWidth="11.42578125" defaultRowHeight="12.75" x14ac:dyDescent="0.2"/>
  <cols>
    <col min="1" max="1" width="2" style="1332" customWidth="1"/>
    <col min="2" max="2" width="29.42578125" style="833" customWidth="1"/>
    <col min="3" max="3" width="9.28515625" style="833" customWidth="1"/>
    <col min="4" max="4" width="10.42578125" style="833" customWidth="1"/>
    <col min="5" max="5" width="13.42578125" style="833" customWidth="1"/>
    <col min="6" max="6" width="21" style="833" customWidth="1"/>
    <col min="7" max="7" width="0.140625" style="833" customWidth="1"/>
    <col min="8" max="8" width="16.7109375" style="833" customWidth="1"/>
    <col min="9" max="9" width="13.5703125" style="1332" customWidth="1"/>
    <col min="10" max="26" width="11.42578125" style="1332"/>
    <col min="27" max="32" width="11.42578125" style="833"/>
    <col min="33" max="33" width="11.42578125" style="833" hidden="1" customWidth="1"/>
    <col min="34" max="16384" width="11.42578125" style="833"/>
  </cols>
  <sheetData>
    <row r="1" spans="1:8" ht="13.5" thickBot="1" x14ac:dyDescent="0.25">
      <c r="B1" s="1332"/>
      <c r="C1" s="1332"/>
      <c r="D1" s="1332"/>
      <c r="E1" s="1332"/>
      <c r="F1" s="1332"/>
      <c r="G1" s="1332"/>
      <c r="H1" s="1332"/>
    </row>
    <row r="2" spans="1:8" ht="33.75" customHeight="1" x14ac:dyDescent="0.2">
      <c r="B2" s="1712" t="s">
        <v>1585</v>
      </c>
      <c r="C2" s="1717" t="s">
        <v>1601</v>
      </c>
      <c r="D2" s="1718"/>
      <c r="E2" s="1718"/>
      <c r="F2" s="1719"/>
      <c r="G2" s="1720"/>
      <c r="H2" s="1721"/>
    </row>
    <row r="3" spans="1:8" ht="15.75" customHeight="1" x14ac:dyDescent="0.2">
      <c r="B3" s="1713"/>
      <c r="C3" s="1714" t="s">
        <v>1610</v>
      </c>
      <c r="D3" s="1715"/>
      <c r="E3" s="1715"/>
      <c r="F3" s="1716"/>
      <c r="G3" s="1722"/>
      <c r="H3" s="1723"/>
    </row>
    <row r="4" spans="1:8" ht="10.5" customHeight="1" x14ac:dyDescent="0.2">
      <c r="B4" s="1724" t="s">
        <v>1612</v>
      </c>
      <c r="C4" s="1726" t="s">
        <v>1616</v>
      </c>
      <c r="D4" s="1727"/>
      <c r="E4" s="1727"/>
      <c r="F4" s="1728"/>
      <c r="G4" s="1732" t="s">
        <v>1617</v>
      </c>
      <c r="H4" s="1733"/>
    </row>
    <row r="5" spans="1:8" ht="8.25" customHeight="1" thickBot="1" x14ac:dyDescent="0.25">
      <c r="A5" s="1333"/>
      <c r="B5" s="1725"/>
      <c r="C5" s="1729"/>
      <c r="D5" s="1730"/>
      <c r="E5" s="1730"/>
      <c r="F5" s="1731"/>
      <c r="G5" s="1729"/>
      <c r="H5" s="1731"/>
    </row>
    <row r="6" spans="1:8" ht="24.75" customHeight="1" thickBot="1" x14ac:dyDescent="0.25">
      <c r="A6" s="1333"/>
      <c r="B6" s="1708" t="s">
        <v>1587</v>
      </c>
      <c r="C6" s="1709"/>
      <c r="D6" s="1710"/>
      <c r="E6" s="1710"/>
      <c r="F6" s="1710"/>
      <c r="G6" s="1710"/>
      <c r="H6" s="1711"/>
    </row>
    <row r="7" spans="1:8" ht="19.5" customHeight="1" x14ac:dyDescent="0.2">
      <c r="A7" s="1333"/>
      <c r="B7" s="1460" t="s">
        <v>1588</v>
      </c>
      <c r="C7" s="1335" t="str">
        <f>IF([4]Objetivos!U25="x","RiMVt","")</f>
        <v/>
      </c>
      <c r="D7" s="1335" t="str">
        <f>IF([4]Objetivos!U26="x","RiMVR","")</f>
        <v/>
      </c>
      <c r="E7" s="1335" t="str">
        <f>IF([4]Objetivos!U27="x","RPPG","")</f>
        <v/>
      </c>
      <c r="F7" s="1335" t="str">
        <f>IF([4]Objetivos!U28="x","SAF/SSP","")</f>
        <v/>
      </c>
      <c r="H7" s="1336" t="str">
        <f>IF([4]Objetivos!U30="x","EV","")</f>
        <v/>
      </c>
    </row>
    <row r="8" spans="1:8" ht="19.5" customHeight="1" x14ac:dyDescent="0.2">
      <c r="A8" s="1333"/>
      <c r="B8" s="1461" t="str">
        <f>+[4]Objetivos!B7</f>
        <v>Entidad Formuladora</v>
      </c>
      <c r="C8" s="1698">
        <f>+[4]Establecimiento!C8:G8</f>
        <v>0</v>
      </c>
      <c r="D8" s="1699"/>
      <c r="E8" s="1699"/>
      <c r="F8" s="1699"/>
      <c r="G8" s="1699"/>
      <c r="H8" s="1700"/>
    </row>
    <row r="9" spans="1:8" ht="39.75" customHeight="1" x14ac:dyDescent="0.2">
      <c r="A9" s="1333"/>
      <c r="B9" s="1462" t="s">
        <v>0</v>
      </c>
      <c r="C9" s="1701">
        <f>+[4]Establecimiento!X9</f>
        <v>0</v>
      </c>
      <c r="D9" s="1702"/>
      <c r="E9" s="1702"/>
      <c r="F9" s="1702"/>
      <c r="G9" s="1702"/>
      <c r="H9" s="1703"/>
    </row>
    <row r="10" spans="1:8" ht="8.25" customHeight="1" x14ac:dyDescent="0.2">
      <c r="A10" s="1333"/>
      <c r="B10" s="1337"/>
      <c r="C10" s="1338"/>
      <c r="D10" s="1338"/>
      <c r="E10" s="1338"/>
      <c r="F10" s="1338"/>
      <c r="G10" s="1339"/>
      <c r="H10" s="1340"/>
    </row>
    <row r="11" spans="1:8" ht="25.5" customHeight="1" x14ac:dyDescent="0.2">
      <c r="A11" s="1341"/>
      <c r="B11" s="1704" t="s">
        <v>31</v>
      </c>
      <c r="C11" s="1705"/>
      <c r="D11" s="1705"/>
      <c r="E11" s="1496" t="s">
        <v>32</v>
      </c>
      <c r="F11" s="1338"/>
      <c r="G11" s="1338"/>
      <c r="H11" s="1342"/>
    </row>
    <row r="12" spans="1:8" ht="12.75" customHeight="1" x14ac:dyDescent="0.2">
      <c r="A12" s="1343"/>
      <c r="B12" s="1706" t="s">
        <v>153</v>
      </c>
      <c r="C12" s="1707"/>
      <c r="D12" s="1497"/>
      <c r="E12" s="1345"/>
      <c r="F12" s="1338"/>
      <c r="G12" s="1338"/>
      <c r="H12" s="1342"/>
    </row>
    <row r="13" spans="1:8" ht="12.75" customHeight="1" x14ac:dyDescent="0.2">
      <c r="A13" s="1343"/>
      <c r="B13" s="1693" t="s">
        <v>154</v>
      </c>
      <c r="C13" s="1694"/>
      <c r="D13" s="1344"/>
      <c r="E13" s="1346"/>
      <c r="F13" s="1338"/>
      <c r="G13" s="1338"/>
      <c r="H13" s="1342"/>
    </row>
    <row r="14" spans="1:8" ht="12.75" customHeight="1" x14ac:dyDescent="0.2">
      <c r="A14" s="1343"/>
      <c r="B14" s="1693" t="s">
        <v>155</v>
      </c>
      <c r="C14" s="1694"/>
      <c r="D14" s="1347"/>
      <c r="E14" s="1346"/>
      <c r="F14" s="1338"/>
      <c r="G14" s="1338"/>
      <c r="H14" s="1342"/>
    </row>
    <row r="15" spans="1:8" ht="12.75" customHeight="1" x14ac:dyDescent="0.2">
      <c r="A15" s="1343"/>
      <c r="B15" s="1693" t="s">
        <v>156</v>
      </c>
      <c r="C15" s="1694"/>
      <c r="D15" s="1348">
        <f>+IF(D12=0,0,1000/D12)</f>
        <v>0</v>
      </c>
      <c r="E15" s="1349"/>
      <c r="F15" s="1338"/>
      <c r="G15" s="1338"/>
      <c r="H15" s="1342"/>
    </row>
    <row r="16" spans="1:8" x14ac:dyDescent="0.2">
      <c r="A16" s="1343"/>
      <c r="B16" s="1693" t="s">
        <v>157</v>
      </c>
      <c r="C16" s="1694"/>
      <c r="D16" s="1348">
        <f>+IF(D13=0,0,1000/D13)</f>
        <v>0</v>
      </c>
      <c r="E16" s="1349"/>
      <c r="F16" s="1338"/>
      <c r="G16" s="1338"/>
      <c r="H16" s="1342"/>
    </row>
    <row r="17" spans="1:8" x14ac:dyDescent="0.2">
      <c r="A17" s="1350">
        <f>+(D14*1000)/H47</f>
        <v>0</v>
      </c>
      <c r="B17" s="1693" t="s">
        <v>158</v>
      </c>
      <c r="C17" s="1694"/>
      <c r="D17" s="1351">
        <f>+ROUND(A17,0)</f>
        <v>0</v>
      </c>
      <c r="E17" s="1349"/>
      <c r="F17" s="1352"/>
      <c r="G17" s="1353"/>
      <c r="H17" s="1354"/>
    </row>
    <row r="18" spans="1:8" x14ac:dyDescent="0.2">
      <c r="A18" s="1350">
        <f>+(D15*D14)/H49</f>
        <v>0</v>
      </c>
      <c r="B18" s="1693" t="s">
        <v>159</v>
      </c>
      <c r="C18" s="1694"/>
      <c r="D18" s="1348">
        <f>D17</f>
        <v>0</v>
      </c>
      <c r="E18" s="1349"/>
      <c r="F18" s="1352"/>
      <c r="G18" s="1352"/>
      <c r="H18" s="1354"/>
    </row>
    <row r="19" spans="1:8" x14ac:dyDescent="0.2">
      <c r="A19" s="1343"/>
      <c r="B19" s="1693" t="s">
        <v>160</v>
      </c>
      <c r="C19" s="1694"/>
      <c r="D19" s="1355"/>
      <c r="E19" s="1349"/>
      <c r="F19" s="1352"/>
      <c r="G19" s="1352"/>
      <c r="H19" s="1354"/>
    </row>
    <row r="20" spans="1:8" x14ac:dyDescent="0.2">
      <c r="A20" s="1343"/>
      <c r="B20" s="1693" t="s">
        <v>1589</v>
      </c>
      <c r="C20" s="1694"/>
      <c r="D20" s="1356">
        <v>0.1</v>
      </c>
      <c r="E20" s="1352"/>
      <c r="F20" s="1357"/>
      <c r="G20" s="1352"/>
      <c r="H20" s="1354"/>
    </row>
    <row r="21" spans="1:8" x14ac:dyDescent="0.2">
      <c r="A21" s="1343"/>
      <c r="B21" s="1693" t="s">
        <v>1590</v>
      </c>
      <c r="C21" s="1694"/>
      <c r="D21" s="1358">
        <v>0.02</v>
      </c>
      <c r="E21" s="1352"/>
      <c r="F21" s="1357"/>
      <c r="G21" s="1352"/>
      <c r="H21" s="1354"/>
    </row>
    <row r="22" spans="1:8" ht="16.5" customHeight="1" thickBot="1" x14ac:dyDescent="0.25">
      <c r="A22" s="1343"/>
      <c r="B22" s="1693" t="s">
        <v>1591</v>
      </c>
      <c r="C22" s="1694"/>
      <c r="D22" s="1359">
        <v>166</v>
      </c>
      <c r="E22" s="1352"/>
      <c r="F22" s="1360" t="s">
        <v>2</v>
      </c>
      <c r="G22" s="1352"/>
      <c r="H22" s="1354"/>
    </row>
    <row r="23" spans="1:8" ht="24" customHeight="1" thickBot="1" x14ac:dyDescent="0.25">
      <c r="A23" s="1361" t="s">
        <v>1592</v>
      </c>
      <c r="B23" s="1693" t="str">
        <f>+CONCATENATE(B42, "",A23)</f>
        <v>IPC proyectado 0 (0% de MO e insumos)</v>
      </c>
      <c r="C23" s="1694"/>
      <c r="D23" s="1362">
        <v>0</v>
      </c>
      <c r="E23" s="1352"/>
      <c r="F23" s="1363">
        <f>+[4]Objetivos!N25+[4]Objetivos!N26+[4]Objetivos!N27+[4]Objetivos!N28+[4]Objetivos!N30</f>
        <v>0</v>
      </c>
      <c r="H23" s="1364" t="s">
        <v>1337</v>
      </c>
    </row>
    <row r="24" spans="1:8" ht="16.5" customHeight="1" thickBot="1" x14ac:dyDescent="0.25">
      <c r="A24" s="1343"/>
      <c r="B24" s="1365" t="str">
        <f>+[4]Establecimiento!B26</f>
        <v>Costos proyectados en pesos</v>
      </c>
      <c r="C24" s="1366">
        <f>+[4]Establecimiento!C26</f>
        <v>0</v>
      </c>
      <c r="D24" s="1367"/>
      <c r="E24" s="1368"/>
      <c r="F24" s="1369"/>
      <c r="G24" s="1334"/>
      <c r="H24" s="1370"/>
    </row>
    <row r="25" spans="1:8" ht="19.5" customHeight="1" x14ac:dyDescent="0.2">
      <c r="A25" s="1371"/>
      <c r="B25" s="1685" t="s">
        <v>33</v>
      </c>
      <c r="C25" s="1695" t="s">
        <v>34</v>
      </c>
      <c r="D25" s="1696"/>
      <c r="E25" s="1697"/>
      <c r="F25" s="1685" t="s">
        <v>35</v>
      </c>
      <c r="G25" s="1685" t="s">
        <v>36</v>
      </c>
      <c r="H25" s="1685" t="s">
        <v>37</v>
      </c>
    </row>
    <row r="26" spans="1:8" ht="30" customHeight="1" thickBot="1" x14ac:dyDescent="0.25">
      <c r="A26" s="1372"/>
      <c r="B26" s="1686"/>
      <c r="C26" s="1498" t="s">
        <v>38</v>
      </c>
      <c r="D26" s="1499" t="s">
        <v>1593</v>
      </c>
      <c r="E26" s="1500" t="s">
        <v>1594</v>
      </c>
      <c r="F26" s="1686"/>
      <c r="G26" s="1686"/>
      <c r="H26" s="1686"/>
    </row>
    <row r="27" spans="1:8" ht="18.75" customHeight="1" x14ac:dyDescent="0.2">
      <c r="A27" s="1373"/>
      <c r="B27" s="1687" t="s">
        <v>372</v>
      </c>
      <c r="C27" s="1688"/>
      <c r="D27" s="1688"/>
      <c r="E27" s="1688"/>
      <c r="F27" s="1688"/>
      <c r="G27" s="1688"/>
      <c r="H27" s="1689"/>
    </row>
    <row r="28" spans="1:8" x14ac:dyDescent="0.2">
      <c r="A28" s="1373"/>
      <c r="B28" s="1374" t="s">
        <v>8</v>
      </c>
      <c r="C28" s="1375">
        <v>0</v>
      </c>
      <c r="D28" s="1376">
        <f>+$E$19</f>
        <v>0</v>
      </c>
      <c r="E28" s="1377">
        <f>+C28*D28</f>
        <v>0</v>
      </c>
      <c r="F28" s="1378">
        <f>+E28/1000</f>
        <v>0</v>
      </c>
      <c r="G28" s="1379"/>
      <c r="H28" s="1380"/>
    </row>
    <row r="29" spans="1:8" x14ac:dyDescent="0.2">
      <c r="A29" s="1373"/>
      <c r="B29" s="1374" t="s">
        <v>10</v>
      </c>
      <c r="C29" s="1375">
        <v>0</v>
      </c>
      <c r="D29" s="1376">
        <f>+$E$19</f>
        <v>0</v>
      </c>
      <c r="E29" s="1377">
        <f>+C29*D29</f>
        <v>0</v>
      </c>
      <c r="F29" s="1378">
        <f>+E29/1000</f>
        <v>0</v>
      </c>
      <c r="G29" s="1379"/>
      <c r="H29" s="1380"/>
    </row>
    <row r="30" spans="1:8" x14ac:dyDescent="0.2">
      <c r="A30" s="1373"/>
      <c r="B30" s="1374" t="s">
        <v>39</v>
      </c>
      <c r="C30" s="1375">
        <v>0</v>
      </c>
      <c r="D30" s="1376">
        <f>+$E$19</f>
        <v>0</v>
      </c>
      <c r="E30" s="1377">
        <f>+C30*D30</f>
        <v>0</v>
      </c>
      <c r="F30" s="1378">
        <f>+E30/1000</f>
        <v>0</v>
      </c>
      <c r="G30" s="1379"/>
      <c r="H30" s="1380"/>
    </row>
    <row r="31" spans="1:8" x14ac:dyDescent="0.2">
      <c r="A31" s="1373"/>
      <c r="B31" s="1374" t="s">
        <v>40</v>
      </c>
      <c r="C31" s="1375">
        <v>0</v>
      </c>
      <c r="D31" s="1376">
        <f>+$E$19</f>
        <v>0</v>
      </c>
      <c r="E31" s="1377">
        <f>+C31*D31</f>
        <v>0</v>
      </c>
      <c r="F31" s="1378">
        <f>+E31/1000</f>
        <v>0</v>
      </c>
      <c r="G31" s="1379"/>
      <c r="H31" s="1380"/>
    </row>
    <row r="32" spans="1:8" x14ac:dyDescent="0.2">
      <c r="A32" s="1373"/>
      <c r="B32" s="1374" t="s">
        <v>41</v>
      </c>
      <c r="C32" s="1375">
        <v>0</v>
      </c>
      <c r="D32" s="1376">
        <f>+$E$19</f>
        <v>0</v>
      </c>
      <c r="E32" s="1377">
        <f>+C32*D32</f>
        <v>0</v>
      </c>
      <c r="F32" s="1378">
        <f>+E32/1000</f>
        <v>0</v>
      </c>
      <c r="G32" s="1379"/>
      <c r="H32" s="1380"/>
    </row>
    <row r="33" spans="1:9" ht="15.75" customHeight="1" x14ac:dyDescent="0.2">
      <c r="A33" s="1373"/>
      <c r="B33" s="1381" t="s">
        <v>16</v>
      </c>
      <c r="C33" s="1382">
        <f>SUM(C28:C32)</f>
        <v>0</v>
      </c>
      <c r="D33" s="1383"/>
      <c r="E33" s="1384">
        <f>SUM(E28:E32)</f>
        <v>0</v>
      </c>
      <c r="F33" s="1385">
        <f>SUM(F28:F32)</f>
        <v>0</v>
      </c>
      <c r="G33" s="1386">
        <f>SUM(G28:G32)</f>
        <v>0</v>
      </c>
      <c r="H33" s="1386">
        <f>+E33*F23</f>
        <v>0</v>
      </c>
      <c r="I33" s="1387"/>
    </row>
    <row r="34" spans="1:9" ht="19.5" customHeight="1" x14ac:dyDescent="0.2">
      <c r="A34" s="1373"/>
      <c r="B34" s="1690" t="s">
        <v>335</v>
      </c>
      <c r="C34" s="1691"/>
      <c r="D34" s="1691"/>
      <c r="E34" s="1691"/>
      <c r="F34" s="1691"/>
      <c r="G34" s="1691"/>
      <c r="H34" s="1692"/>
      <c r="I34" s="1387"/>
    </row>
    <row r="35" spans="1:9" x14ac:dyDescent="0.2">
      <c r="A35" s="1388"/>
      <c r="B35" s="1389" t="s">
        <v>42</v>
      </c>
      <c r="C35" s="1390">
        <f>+D17</f>
        <v>0</v>
      </c>
      <c r="D35" s="1391">
        <f>+E17</f>
        <v>0</v>
      </c>
      <c r="E35" s="1377">
        <f>+C35*D35</f>
        <v>0</v>
      </c>
      <c r="F35" s="1378">
        <f t="shared" ref="F35:F41" si="0">+E35/1000</f>
        <v>0</v>
      </c>
      <c r="G35" s="1379"/>
      <c r="H35" s="1379">
        <f>+E35*$F$23</f>
        <v>0</v>
      </c>
      <c r="I35" s="1387"/>
    </row>
    <row r="36" spans="1:9" x14ac:dyDescent="0.2">
      <c r="A36" s="1388"/>
      <c r="B36" s="1374" t="s">
        <v>43</v>
      </c>
      <c r="C36" s="1392">
        <f>+D15</f>
        <v>0</v>
      </c>
      <c r="D36" s="1391">
        <f>+E15</f>
        <v>0</v>
      </c>
      <c r="E36" s="1393">
        <f>+C36*D36</f>
        <v>0</v>
      </c>
      <c r="F36" s="1394">
        <f t="shared" si="0"/>
        <v>0</v>
      </c>
      <c r="G36" s="1395"/>
      <c r="H36" s="1379">
        <f>+E36*$F$23</f>
        <v>0</v>
      </c>
      <c r="I36" s="1387"/>
    </row>
    <row r="37" spans="1:9" x14ac:dyDescent="0.2">
      <c r="A37" s="1388"/>
      <c r="B37" s="1374" t="s">
        <v>44</v>
      </c>
      <c r="C37" s="1392">
        <f>+D16</f>
        <v>0</v>
      </c>
      <c r="D37" s="1391">
        <f>+E16</f>
        <v>0</v>
      </c>
      <c r="E37" s="1393">
        <f>+C37*D37</f>
        <v>0</v>
      </c>
      <c r="F37" s="1394">
        <f t="shared" si="0"/>
        <v>0</v>
      </c>
      <c r="G37" s="1395"/>
      <c r="H37" s="1379">
        <f>+E37*$F$23</f>
        <v>0</v>
      </c>
      <c r="I37" s="1387"/>
    </row>
    <row r="38" spans="1:9" x14ac:dyDescent="0.2">
      <c r="A38" s="1388"/>
      <c r="B38" s="1389" t="s">
        <v>45</v>
      </c>
      <c r="C38" s="1390">
        <f>+D18</f>
        <v>0</v>
      </c>
      <c r="D38" s="1391">
        <f>+E18</f>
        <v>0</v>
      </c>
      <c r="E38" s="1377">
        <f>+C38*D38</f>
        <v>0</v>
      </c>
      <c r="F38" s="1378">
        <f t="shared" si="0"/>
        <v>0</v>
      </c>
      <c r="G38" s="1379"/>
      <c r="H38" s="1379">
        <f>+E38*$F$23</f>
        <v>0</v>
      </c>
      <c r="I38" s="1387"/>
    </row>
    <row r="39" spans="1:9" ht="18" customHeight="1" x14ac:dyDescent="0.2">
      <c r="A39" s="1373"/>
      <c r="B39" s="1381" t="s">
        <v>25</v>
      </c>
      <c r="C39" s="1396"/>
      <c r="D39" s="1397"/>
      <c r="E39" s="1398">
        <f>SUM(E35:E38)</f>
        <v>0</v>
      </c>
      <c r="F39" s="1399">
        <f>SUM(F35:F38)</f>
        <v>0</v>
      </c>
      <c r="G39" s="1400">
        <f>SUM(G35:G38)</f>
        <v>0</v>
      </c>
      <c r="H39" s="1400">
        <f>SUM(H35:H38)</f>
        <v>0</v>
      </c>
      <c r="I39" s="1387"/>
    </row>
    <row r="40" spans="1:9" x14ac:dyDescent="0.2">
      <c r="A40" s="1373"/>
      <c r="B40" s="1389" t="s">
        <v>46</v>
      </c>
      <c r="C40" s="1401"/>
      <c r="D40" s="1391"/>
      <c r="E40" s="1393">
        <f>+E39*D20</f>
        <v>0</v>
      </c>
      <c r="F40" s="1394">
        <f t="shared" si="0"/>
        <v>0</v>
      </c>
      <c r="G40" s="1395"/>
      <c r="H40" s="1395">
        <f>+E40*$F$23</f>
        <v>0</v>
      </c>
      <c r="I40" s="1402"/>
    </row>
    <row r="41" spans="1:9" x14ac:dyDescent="0.2">
      <c r="A41" s="1388"/>
      <c r="B41" s="1389" t="s">
        <v>28</v>
      </c>
      <c r="C41" s="1403"/>
      <c r="D41" s="1404"/>
      <c r="E41" s="1405">
        <f>+E33*D21</f>
        <v>0</v>
      </c>
      <c r="F41" s="1406">
        <f t="shared" si="0"/>
        <v>0</v>
      </c>
      <c r="G41" s="1407"/>
      <c r="H41" s="1407">
        <f>+E41*$F$23</f>
        <v>0</v>
      </c>
      <c r="I41" s="1387"/>
    </row>
    <row r="42" spans="1:9" ht="13.5" thickBot="1" x14ac:dyDescent="0.25">
      <c r="A42" s="1388"/>
      <c r="B42" s="1408" t="str">
        <f>+[4]Establecimiento!B53</f>
        <v>IPC proyectado 0</v>
      </c>
      <c r="C42" s="1409"/>
      <c r="D42" s="1410"/>
      <c r="E42" s="1411">
        <f>+(E33+E39)*D23</f>
        <v>0</v>
      </c>
      <c r="F42" s="1412">
        <f>+(F33+F39)*D23</f>
        <v>0</v>
      </c>
      <c r="G42" s="1411">
        <f>+(G33+G39)*D23</f>
        <v>0</v>
      </c>
      <c r="H42" s="1413">
        <f>+(H33+H39)*D23</f>
        <v>0</v>
      </c>
      <c r="I42" s="1387"/>
    </row>
    <row r="43" spans="1:9" ht="26.25" customHeight="1" thickBot="1" x14ac:dyDescent="0.25">
      <c r="A43" s="1373"/>
      <c r="B43" s="1414" t="s">
        <v>47</v>
      </c>
      <c r="C43" s="1415"/>
      <c r="D43" s="1416"/>
      <c r="E43" s="1417">
        <f>+E33+E39+E40+E41+E42</f>
        <v>0</v>
      </c>
      <c r="F43" s="1418">
        <f>+F33+F39+F40+F41+F42</f>
        <v>0</v>
      </c>
      <c r="G43" s="1419">
        <f>+G33+G39+G40+G41+G42</f>
        <v>0</v>
      </c>
      <c r="H43" s="1419">
        <f>+H33+H39+H40+H41+H42</f>
        <v>0</v>
      </c>
      <c r="I43" s="1402"/>
    </row>
    <row r="44" spans="1:9" ht="9.75" customHeight="1" x14ac:dyDescent="0.2">
      <c r="A44" s="1333"/>
      <c r="B44" s="1420"/>
      <c r="C44" s="1421"/>
      <c r="D44" s="1422"/>
      <c r="E44" s="1422"/>
      <c r="F44" s="1422"/>
      <c r="G44" s="1422"/>
      <c r="H44" s="1423"/>
    </row>
    <row r="45" spans="1:9" x14ac:dyDescent="0.2">
      <c r="A45" s="1333"/>
      <c r="B45" s="1424" t="s">
        <v>48</v>
      </c>
      <c r="C45" s="1425"/>
      <c r="D45" s="1426"/>
      <c r="E45" s="1675" t="s">
        <v>1595</v>
      </c>
      <c r="F45" s="1676"/>
      <c r="H45" s="1427">
        <f>+D14</f>
        <v>0</v>
      </c>
    </row>
    <row r="46" spans="1:9" x14ac:dyDescent="0.2">
      <c r="A46" s="1343"/>
      <c r="B46" s="1428" t="s">
        <v>49</v>
      </c>
      <c r="C46" s="1429" t="s">
        <v>1460</v>
      </c>
      <c r="D46" s="1426"/>
      <c r="E46" s="1675" t="s">
        <v>50</v>
      </c>
      <c r="F46" s="1676"/>
      <c r="H46" s="1430" t="s">
        <v>1461</v>
      </c>
    </row>
    <row r="47" spans="1:9" x14ac:dyDescent="0.2">
      <c r="A47" s="1343"/>
      <c r="B47" s="1428" t="s">
        <v>51</v>
      </c>
      <c r="C47" s="1429" t="s">
        <v>1401</v>
      </c>
      <c r="D47" s="1426"/>
      <c r="E47" s="1675" t="s">
        <v>1596</v>
      </c>
      <c r="F47" s="1676"/>
      <c r="H47" s="1430">
        <v>350</v>
      </c>
    </row>
    <row r="48" spans="1:9" x14ac:dyDescent="0.2">
      <c r="A48" s="1333"/>
      <c r="B48" s="1424" t="s">
        <v>52</v>
      </c>
      <c r="C48" s="1431">
        <f>+D12</f>
        <v>0</v>
      </c>
      <c r="D48" s="1426"/>
      <c r="E48" s="1675" t="s">
        <v>53</v>
      </c>
      <c r="F48" s="1676"/>
      <c r="H48" s="1432" t="s">
        <v>1462</v>
      </c>
    </row>
    <row r="49" spans="1:11" x14ac:dyDescent="0.2">
      <c r="A49" s="1333"/>
      <c r="B49" s="1424" t="s">
        <v>54</v>
      </c>
      <c r="C49" s="1433">
        <f>+D13</f>
        <v>0</v>
      </c>
      <c r="D49" s="1426"/>
      <c r="E49" s="1675" t="s">
        <v>55</v>
      </c>
      <c r="F49" s="1676"/>
      <c r="H49" s="1432">
        <v>150</v>
      </c>
    </row>
    <row r="50" spans="1:11" x14ac:dyDescent="0.2">
      <c r="A50" s="1333"/>
      <c r="B50" s="1424" t="s">
        <v>56</v>
      </c>
      <c r="C50" s="1434">
        <v>12.5</v>
      </c>
      <c r="D50" s="1426"/>
      <c r="E50" s="1675" t="s">
        <v>1597</v>
      </c>
      <c r="F50" s="1676"/>
      <c r="H50" s="1435">
        <f>+(C36+C37)*D22/1000</f>
        <v>0</v>
      </c>
    </row>
    <row r="51" spans="1:11" x14ac:dyDescent="0.2">
      <c r="B51" s="1424" t="s">
        <v>1598</v>
      </c>
      <c r="C51" s="1433">
        <f>+D17</f>
        <v>0</v>
      </c>
      <c r="D51" s="1352"/>
      <c r="E51" s="1675" t="s">
        <v>1599</v>
      </c>
      <c r="F51" s="1676"/>
      <c r="H51" s="1436">
        <f>+C38*D22/1000</f>
        <v>0</v>
      </c>
    </row>
    <row r="52" spans="1:11" ht="13.5" thickBot="1" x14ac:dyDescent="0.25">
      <c r="B52" s="1437"/>
      <c r="C52" s="1352"/>
      <c r="D52" s="1352"/>
      <c r="E52" s="1352"/>
      <c r="F52" s="1352"/>
      <c r="G52" s="1352"/>
      <c r="H52" s="1354"/>
    </row>
    <row r="53" spans="1:11" x14ac:dyDescent="0.2">
      <c r="B53" s="1505"/>
      <c r="C53" s="1677" t="s">
        <v>1483</v>
      </c>
      <c r="D53" s="1678"/>
      <c r="E53" s="1504" t="s">
        <v>384</v>
      </c>
      <c r="F53" s="1439" t="s">
        <v>1402</v>
      </c>
      <c r="G53" s="1438" t="s">
        <v>1253</v>
      </c>
      <c r="H53" s="1440" t="s">
        <v>1253</v>
      </c>
    </row>
    <row r="54" spans="1:11" x14ac:dyDescent="0.2">
      <c r="B54" s="1501"/>
      <c r="C54" s="1679" t="s">
        <v>1478</v>
      </c>
      <c r="D54" s="1680"/>
      <c r="E54" s="1441"/>
      <c r="F54" s="1442">
        <f>+E43*E54</f>
        <v>0</v>
      </c>
      <c r="G54" s="1442">
        <f>+G51*E54</f>
        <v>0</v>
      </c>
      <c r="H54" s="1443">
        <f>+H43*E54</f>
        <v>0</v>
      </c>
    </row>
    <row r="55" spans="1:11" x14ac:dyDescent="0.2">
      <c r="B55" s="1501"/>
      <c r="C55" s="1681" t="s">
        <v>1479</v>
      </c>
      <c r="D55" s="1682"/>
      <c r="E55" s="1441"/>
      <c r="F55" s="1444">
        <f>+E43*E55</f>
        <v>0</v>
      </c>
      <c r="G55" s="1442">
        <f>+G51*E55</f>
        <v>0</v>
      </c>
      <c r="H55" s="1443">
        <f>+H43*E55</f>
        <v>0</v>
      </c>
      <c r="K55" s="1445"/>
    </row>
    <row r="56" spans="1:11" s="1332" customFormat="1" x14ac:dyDescent="0.2">
      <c r="B56" s="1502"/>
      <c r="C56" s="1681" t="s">
        <v>1480</v>
      </c>
      <c r="D56" s="1682"/>
      <c r="E56" s="1441"/>
      <c r="F56" s="1442">
        <f>+E43*E56</f>
        <v>0</v>
      </c>
      <c r="G56" s="1442">
        <f>+G51*E56</f>
        <v>0</v>
      </c>
      <c r="H56" s="1443">
        <f>+H43*E56</f>
        <v>0</v>
      </c>
    </row>
    <row r="57" spans="1:11" s="1332" customFormat="1" x14ac:dyDescent="0.2">
      <c r="B57" s="1502"/>
      <c r="C57" s="1681" t="s">
        <v>1477</v>
      </c>
      <c r="D57" s="1682"/>
      <c r="E57" s="1441"/>
      <c r="F57" s="1442">
        <f>+F56*E57</f>
        <v>0</v>
      </c>
      <c r="G57" s="1442">
        <f>+G56*E57</f>
        <v>0</v>
      </c>
      <c r="H57" s="1443">
        <f>+H56*E57</f>
        <v>0</v>
      </c>
    </row>
    <row r="58" spans="1:11" s="1332" customFormat="1" ht="13.5" thickBot="1" x14ac:dyDescent="0.25">
      <c r="B58" s="1503"/>
      <c r="C58" s="1683" t="s">
        <v>1543</v>
      </c>
      <c r="D58" s="1684"/>
      <c r="E58" s="1684"/>
      <c r="F58" s="1684"/>
      <c r="G58" s="1446"/>
      <c r="H58" s="1447">
        <f>SUM(H54:H57)</f>
        <v>0</v>
      </c>
    </row>
    <row r="59" spans="1:11" s="1332" customFormat="1" ht="13.5" thickBot="1" x14ac:dyDescent="0.25">
      <c r="C59" s="1673" t="s">
        <v>1486</v>
      </c>
      <c r="D59" s="1674"/>
      <c r="E59" s="1674"/>
      <c r="F59" s="1463">
        <f>SUM(F54:F57)+E43</f>
        <v>0</v>
      </c>
      <c r="G59" s="1463">
        <f>SUM(G54:G57)+G51</f>
        <v>0</v>
      </c>
      <c r="H59" s="1464">
        <f>SUM(H54:H57)+H43</f>
        <v>0</v>
      </c>
    </row>
    <row r="60" spans="1:11" s="1332" customFormat="1" x14ac:dyDescent="0.2"/>
    <row r="61" spans="1:11" s="1332" customFormat="1" x14ac:dyDescent="0.2">
      <c r="H61" s="1448"/>
    </row>
    <row r="62" spans="1:11" s="1332" customFormat="1" x14ac:dyDescent="0.2"/>
    <row r="63" spans="1:11" s="1332" customFormat="1" x14ac:dyDescent="0.2"/>
    <row r="64" spans="1:11" s="1332" customFormat="1" x14ac:dyDescent="0.2"/>
    <row r="65" s="1332" customFormat="1" x14ac:dyDescent="0.2"/>
    <row r="66" s="1332" customFormat="1" x14ac:dyDescent="0.2"/>
    <row r="67" s="1332" customFormat="1" x14ac:dyDescent="0.2"/>
    <row r="68" s="1332" customFormat="1" x14ac:dyDescent="0.2"/>
    <row r="69" s="1332" customFormat="1" x14ac:dyDescent="0.2"/>
    <row r="70" s="1332" customFormat="1" x14ac:dyDescent="0.2"/>
    <row r="71" s="1332" customFormat="1" x14ac:dyDescent="0.2"/>
    <row r="72" s="1332" customFormat="1" x14ac:dyDescent="0.2"/>
    <row r="73" s="1332" customFormat="1" x14ac:dyDescent="0.2"/>
    <row r="74" s="1332" customFormat="1" x14ac:dyDescent="0.2"/>
    <row r="75" s="1332" customFormat="1" x14ac:dyDescent="0.2"/>
    <row r="76" s="1332" customFormat="1" x14ac:dyDescent="0.2"/>
    <row r="77" s="1332" customFormat="1" x14ac:dyDescent="0.2"/>
    <row r="78" s="1332" customFormat="1" x14ac:dyDescent="0.2"/>
    <row r="79" s="1332" customFormat="1" x14ac:dyDescent="0.2"/>
    <row r="80" s="1332" customFormat="1" x14ac:dyDescent="0.2"/>
    <row r="81" s="1332" customFormat="1" x14ac:dyDescent="0.2"/>
    <row r="82" s="1332" customFormat="1" x14ac:dyDescent="0.2"/>
    <row r="83" s="1332" customFormat="1" x14ac:dyDescent="0.2"/>
    <row r="84" s="1332" customFormat="1" x14ac:dyDescent="0.2"/>
    <row r="85" s="1332" customFormat="1" x14ac:dyDescent="0.2"/>
    <row r="86" s="1332" customFormat="1" x14ac:dyDescent="0.2"/>
    <row r="87" s="1332" customFormat="1" x14ac:dyDescent="0.2"/>
    <row r="88" s="1332" customFormat="1" x14ac:dyDescent="0.2"/>
    <row r="89" s="1332" customFormat="1" x14ac:dyDescent="0.2"/>
    <row r="90" s="1332" customFormat="1" x14ac:dyDescent="0.2"/>
    <row r="91" s="1332" customFormat="1" x14ac:dyDescent="0.2"/>
    <row r="92" s="1332" customFormat="1" x14ac:dyDescent="0.2"/>
    <row r="93" s="1332" customFormat="1" x14ac:dyDescent="0.2"/>
    <row r="94" s="1332" customFormat="1" x14ac:dyDescent="0.2"/>
    <row r="95" s="1332" customFormat="1" x14ac:dyDescent="0.2"/>
    <row r="96" s="1332" customFormat="1" x14ac:dyDescent="0.2"/>
    <row r="97" s="1332" customFormat="1" x14ac:dyDescent="0.2"/>
    <row r="98" s="1332" customFormat="1" x14ac:dyDescent="0.2"/>
    <row r="99" s="1332" customFormat="1" x14ac:dyDescent="0.2"/>
    <row r="100" s="1332" customFormat="1" x14ac:dyDescent="0.2"/>
    <row r="101" s="1332" customFormat="1" x14ac:dyDescent="0.2"/>
    <row r="102" s="1332" customFormat="1" x14ac:dyDescent="0.2"/>
    <row r="103" s="1332" customFormat="1" x14ac:dyDescent="0.2"/>
    <row r="104" s="1332" customFormat="1" x14ac:dyDescent="0.2"/>
    <row r="105" s="1332" customFormat="1" x14ac:dyDescent="0.2"/>
    <row r="106" s="1332" customFormat="1" x14ac:dyDescent="0.2"/>
    <row r="107" s="1332" customFormat="1" x14ac:dyDescent="0.2"/>
    <row r="108" s="1332" customFormat="1" x14ac:dyDescent="0.2"/>
    <row r="109" s="1332" customFormat="1" x14ac:dyDescent="0.2"/>
  </sheetData>
  <sheetProtection algorithmName="SHA-512" hashValue="jpSreUCzXYmHbMop6ZcWOaIltjIBLe2nyq3StXUDDng8gHNw5bSOcio4wJ+IF3oESvUYds9lg+Ptzjr7qFltIA==" saltValue="lvIJTNRMSzvobQ89Jm8RJQ==" spinCount="100000" sheet="1" objects="1" scenarios="1"/>
  <mergeCells count="44">
    <mergeCell ref="B6:H6"/>
    <mergeCell ref="B2:B3"/>
    <mergeCell ref="C3:F3"/>
    <mergeCell ref="C2:F2"/>
    <mergeCell ref="G2:H3"/>
    <mergeCell ref="B4:B5"/>
    <mergeCell ref="C4:F5"/>
    <mergeCell ref="G4:H5"/>
    <mergeCell ref="B20:C20"/>
    <mergeCell ref="C8:H8"/>
    <mergeCell ref="C9:H9"/>
    <mergeCell ref="B11:D11"/>
    <mergeCell ref="B12:C12"/>
    <mergeCell ref="B13:C13"/>
    <mergeCell ref="B14:C14"/>
    <mergeCell ref="B15:C15"/>
    <mergeCell ref="B16:C16"/>
    <mergeCell ref="B17:C17"/>
    <mergeCell ref="B18:C18"/>
    <mergeCell ref="B19:C19"/>
    <mergeCell ref="E46:F46"/>
    <mergeCell ref="B21:C21"/>
    <mergeCell ref="B22:C22"/>
    <mergeCell ref="B23:C23"/>
    <mergeCell ref="B25:B26"/>
    <mergeCell ref="C25:E25"/>
    <mergeCell ref="F25:F26"/>
    <mergeCell ref="G25:G26"/>
    <mergeCell ref="H25:H26"/>
    <mergeCell ref="B27:H27"/>
    <mergeCell ref="B34:H34"/>
    <mergeCell ref="E45:F45"/>
    <mergeCell ref="C59:E59"/>
    <mergeCell ref="E47:F47"/>
    <mergeCell ref="E48:F48"/>
    <mergeCell ref="E49:F49"/>
    <mergeCell ref="E50:F50"/>
    <mergeCell ref="E51:F51"/>
    <mergeCell ref="C53:D53"/>
    <mergeCell ref="C54:D54"/>
    <mergeCell ref="C55:D55"/>
    <mergeCell ref="C56:D56"/>
    <mergeCell ref="C57:D57"/>
    <mergeCell ref="C58:F58"/>
  </mergeCells>
  <conditionalFormatting sqref="H50 C36:C37 E36:G37 E39:H40 E42:H43">
    <cfRule type="cellIs" dxfId="209" priority="1" stopIfTrue="1" operator="greaterThan">
      <formula>0</formula>
    </cfRule>
  </conditionalFormatting>
  <printOptions horizontalCentered="1" verticalCentered="1"/>
  <pageMargins left="0.9055118110236221" right="0.59055118110236227" top="0.74803149606299213" bottom="0.9055118110236221" header="0" footer="0"/>
  <pageSetup scale="84" orientation="portrait" r:id="rId1"/>
  <headerFooter alignWithMargins="0">
    <oddFooter>&amp;L&amp;"Arial Narrow,Cursiva"&amp;8F-PY-103.74 Costos de Aislamiento&amp;R&amp;"Arial Narrow,Cursiva"&amp;8Página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2"/>
  <sheetViews>
    <sheetView topLeftCell="H1" zoomScaleNormal="100" workbookViewId="0">
      <selection activeCell="S3" sqref="S3"/>
    </sheetView>
  </sheetViews>
  <sheetFormatPr baseColWidth="10" defaultColWidth="11.42578125" defaultRowHeight="12.75" x14ac:dyDescent="0.2"/>
  <cols>
    <col min="1" max="1" width="2.140625" style="185" customWidth="1"/>
    <col min="2" max="2" width="29" style="6" customWidth="1"/>
    <col min="3" max="3" width="4.85546875" style="6" customWidth="1"/>
    <col min="4" max="4" width="12.28515625" style="6" customWidth="1"/>
    <col min="5" max="5" width="10.28515625" style="6" customWidth="1"/>
    <col min="6" max="6" width="12.28515625" style="6" customWidth="1"/>
    <col min="7" max="7" width="15" style="6" customWidth="1"/>
    <col min="8" max="8" width="16.85546875" style="6" customWidth="1"/>
    <col min="9" max="9" width="14.140625" style="6" customWidth="1"/>
    <col min="10" max="10" width="11.42578125" style="185" customWidth="1"/>
    <col min="11" max="11" width="29" style="6" customWidth="1"/>
    <col min="12" max="12" width="6.5703125" style="6" customWidth="1"/>
    <col min="13" max="13" width="11.42578125" style="6" customWidth="1"/>
    <col min="14" max="14" width="10.28515625" style="6" customWidth="1"/>
    <col min="15" max="15" width="9.5703125" style="6" customWidth="1"/>
    <col min="16" max="16" width="19.140625" style="6" customWidth="1"/>
    <col min="17" max="17" width="13.42578125" style="6" customWidth="1"/>
    <col min="18" max="18" width="14.140625" style="6" customWidth="1"/>
    <col min="19" max="21" width="11.42578125" style="185" customWidth="1"/>
    <col min="22" max="36" width="11.42578125" style="185"/>
    <col min="37" max="16384" width="11.42578125" style="6"/>
  </cols>
  <sheetData>
    <row r="1" spans="2:21" s="185" customFormat="1" ht="13.5" thickBot="1" x14ac:dyDescent="0.25"/>
    <row r="2" spans="2:21" ht="35.25" customHeight="1" x14ac:dyDescent="0.2">
      <c r="B2" s="1795" t="s">
        <v>1585</v>
      </c>
      <c r="C2" s="1789" t="s">
        <v>1601</v>
      </c>
      <c r="D2" s="1790"/>
      <c r="E2" s="1790"/>
      <c r="F2" s="1790"/>
      <c r="G2" s="1791"/>
      <c r="H2" s="1766"/>
      <c r="I2" s="1767"/>
      <c r="K2" s="1795" t="s">
        <v>1585</v>
      </c>
      <c r="L2" s="1789" t="s">
        <v>1601</v>
      </c>
      <c r="M2" s="1790"/>
      <c r="N2" s="1790"/>
      <c r="O2" s="1790"/>
      <c r="P2" s="1791"/>
      <c r="Q2" s="1766"/>
      <c r="R2" s="1767"/>
    </row>
    <row r="3" spans="2:21" ht="18" customHeight="1" x14ac:dyDescent="0.2">
      <c r="B3" s="1800"/>
      <c r="C3" s="1797" t="s">
        <v>1605</v>
      </c>
      <c r="D3" s="1798"/>
      <c r="E3" s="1798"/>
      <c r="F3" s="1798"/>
      <c r="G3" s="1799"/>
      <c r="H3" s="1768"/>
      <c r="I3" s="1769"/>
      <c r="K3" s="1796"/>
      <c r="L3" s="1792" t="s">
        <v>1605</v>
      </c>
      <c r="M3" s="1793"/>
      <c r="N3" s="1793"/>
      <c r="O3" s="1793"/>
      <c r="P3" s="1794"/>
      <c r="Q3" s="1768"/>
      <c r="R3" s="1769"/>
    </row>
    <row r="4" spans="2:21" ht="20.25" customHeight="1" x14ac:dyDescent="0.2">
      <c r="B4" s="1775" t="s">
        <v>1612</v>
      </c>
      <c r="C4" s="1777" t="s">
        <v>1600</v>
      </c>
      <c r="D4" s="1778"/>
      <c r="E4" s="1778"/>
      <c r="F4" s="1778"/>
      <c r="G4" s="1779"/>
      <c r="H4" s="1770" t="s">
        <v>1617</v>
      </c>
      <c r="I4" s="1771"/>
      <c r="K4" s="1788" t="s">
        <v>1618</v>
      </c>
      <c r="L4" s="1801" t="s">
        <v>1619</v>
      </c>
      <c r="M4" s="1802"/>
      <c r="N4" s="1802"/>
      <c r="O4" s="1802"/>
      <c r="P4" s="1803"/>
      <c r="Q4" s="1770" t="s">
        <v>1617</v>
      </c>
      <c r="R4" s="1771"/>
    </row>
    <row r="5" spans="2:21" ht="1.5" customHeight="1" thickBot="1" x14ac:dyDescent="0.25">
      <c r="B5" s="1776"/>
      <c r="C5" s="1780"/>
      <c r="D5" s="1781"/>
      <c r="E5" s="1781"/>
      <c r="F5" s="1781"/>
      <c r="G5" s="1782"/>
      <c r="H5" s="1648"/>
      <c r="I5" s="1772"/>
      <c r="K5" s="1776"/>
      <c r="L5" s="1780"/>
      <c r="M5" s="1781"/>
      <c r="N5" s="1781"/>
      <c r="O5" s="1781"/>
      <c r="P5" s="1782"/>
      <c r="Q5" s="1648"/>
      <c r="R5" s="1772"/>
    </row>
    <row r="6" spans="2:21" ht="32.25" customHeight="1" thickBot="1" x14ac:dyDescent="0.25">
      <c r="B6" s="1619" t="s">
        <v>1515</v>
      </c>
      <c r="C6" s="1620"/>
      <c r="D6" s="1620"/>
      <c r="E6" s="1620"/>
      <c r="F6" s="1620"/>
      <c r="G6" s="1620"/>
      <c r="H6" s="1620"/>
      <c r="I6" s="1621"/>
      <c r="K6" s="1619" t="s">
        <v>1516</v>
      </c>
      <c r="L6" s="1620"/>
      <c r="M6" s="1620"/>
      <c r="N6" s="1620"/>
      <c r="O6" s="1620"/>
      <c r="P6" s="1620"/>
      <c r="Q6" s="1620"/>
      <c r="R6" s="1621"/>
    </row>
    <row r="7" spans="2:21" ht="4.5" customHeight="1" x14ac:dyDescent="0.2">
      <c r="B7" s="1211"/>
      <c r="C7" s="1212"/>
      <c r="D7" s="1212"/>
      <c r="E7" s="1212"/>
      <c r="F7" s="1213"/>
      <c r="G7" s="1213"/>
      <c r="H7" s="1213"/>
      <c r="I7" s="1214"/>
      <c r="K7" s="1211"/>
      <c r="L7" s="1212"/>
      <c r="M7" s="1212"/>
      <c r="N7" s="1212"/>
      <c r="O7" s="1213"/>
      <c r="P7" s="1213"/>
      <c r="Q7" s="1213"/>
      <c r="R7" s="1214"/>
    </row>
    <row r="8" spans="2:21" ht="21" customHeight="1" x14ac:dyDescent="0.2">
      <c r="B8" s="1215" t="str">
        <f>+[5]Objetivos!B7</f>
        <v>Entidad Formuladora</v>
      </c>
      <c r="C8" s="1773">
        <f>+[5]Objetivos!D7</f>
        <v>0</v>
      </c>
      <c r="D8" s="1773"/>
      <c r="E8" s="1773"/>
      <c r="F8" s="1773"/>
      <c r="G8" s="1773"/>
      <c r="H8" s="1773"/>
      <c r="I8" s="1774"/>
      <c r="K8" s="1215">
        <f>+[5]Objetivos!K7</f>
        <v>0</v>
      </c>
      <c r="L8" s="1773">
        <f>+[5]Objetivos!M7</f>
        <v>0</v>
      </c>
      <c r="M8" s="1773"/>
      <c r="N8" s="1773"/>
      <c r="O8" s="1773"/>
      <c r="P8" s="1773"/>
      <c r="Q8" s="1773"/>
      <c r="R8" s="1774"/>
    </row>
    <row r="9" spans="2:21" ht="9" customHeight="1" x14ac:dyDescent="0.2">
      <c r="B9" s="1215"/>
      <c r="C9" s="1216"/>
      <c r="D9" s="1216"/>
      <c r="E9" s="1216"/>
      <c r="F9" s="1216"/>
      <c r="G9" s="1216"/>
      <c r="H9" s="1216"/>
      <c r="I9" s="1217"/>
      <c r="K9" s="1215"/>
      <c r="L9" s="1216"/>
      <c r="M9" s="1216"/>
      <c r="N9" s="1216"/>
      <c r="O9" s="1216"/>
      <c r="P9" s="1216"/>
      <c r="Q9" s="1216"/>
      <c r="R9" s="1217"/>
    </row>
    <row r="10" spans="2:21" ht="54" customHeight="1" x14ac:dyDescent="0.2">
      <c r="B10" s="1215" t="s">
        <v>0</v>
      </c>
      <c r="C10" s="1813">
        <f>+[5]Objetivos!B18</f>
        <v>0</v>
      </c>
      <c r="D10" s="1813"/>
      <c r="E10" s="1813"/>
      <c r="F10" s="1813"/>
      <c r="G10" s="1813"/>
      <c r="H10" s="1813"/>
      <c r="I10" s="1814"/>
      <c r="K10" s="1215" t="s">
        <v>0</v>
      </c>
      <c r="L10" s="1813">
        <f>+[5]Objetivos!K18</f>
        <v>0</v>
      </c>
      <c r="M10" s="1813"/>
      <c r="N10" s="1813"/>
      <c r="O10" s="1813"/>
      <c r="P10" s="1813"/>
      <c r="Q10" s="1813"/>
      <c r="R10" s="1814"/>
    </row>
    <row r="11" spans="2:21" ht="6" customHeight="1" x14ac:dyDescent="0.2">
      <c r="B11" s="1215"/>
      <c r="C11" s="1218"/>
      <c r="D11" s="1218"/>
      <c r="E11" s="1218"/>
      <c r="F11" s="1218"/>
      <c r="G11" s="1218"/>
      <c r="H11" s="1218"/>
      <c r="I11" s="1219"/>
      <c r="K11" s="1215"/>
      <c r="L11" s="1218"/>
      <c r="M11" s="1218"/>
      <c r="N11" s="1218"/>
      <c r="O11" s="1218"/>
      <c r="P11" s="1218"/>
      <c r="Q11" s="1218"/>
      <c r="R11" s="1219"/>
    </row>
    <row r="12" spans="2:21" ht="15.75" customHeight="1" x14ac:dyDescent="0.2">
      <c r="B12" s="1220" t="s">
        <v>1559</v>
      </c>
      <c r="C12" s="1816"/>
      <c r="D12" s="1816"/>
      <c r="E12" s="1816"/>
      <c r="F12" s="1816"/>
      <c r="G12" s="1816"/>
      <c r="H12" s="1221"/>
      <c r="I12" s="1222"/>
      <c r="K12" s="1220" t="s">
        <v>1560</v>
      </c>
      <c r="L12" s="1816"/>
      <c r="M12" s="1816"/>
      <c r="N12" s="1816"/>
      <c r="O12" s="1816"/>
      <c r="P12" s="1816"/>
      <c r="Q12" s="1221"/>
      <c r="R12" s="1222"/>
    </row>
    <row r="13" spans="2:21" ht="9" customHeight="1" x14ac:dyDescent="0.2">
      <c r="B13" s="1215"/>
      <c r="C13" s="1223"/>
      <c r="D13" s="1223"/>
      <c r="E13" s="1223"/>
      <c r="F13" s="1223"/>
      <c r="G13" s="1223"/>
      <c r="H13" s="1223"/>
      <c r="I13" s="1224"/>
      <c r="K13" s="1215"/>
      <c r="L13" s="1223"/>
      <c r="M13" s="1223"/>
      <c r="N13" s="1223"/>
      <c r="O13" s="1223"/>
      <c r="P13" s="1223"/>
      <c r="Q13" s="1223"/>
      <c r="R13" s="1224"/>
    </row>
    <row r="14" spans="2:21" ht="35.25" customHeight="1" x14ac:dyDescent="0.2">
      <c r="B14" s="1220" t="s">
        <v>1487</v>
      </c>
      <c r="C14" s="1815"/>
      <c r="D14" s="1815"/>
      <c r="E14" s="1817" t="s">
        <v>1501</v>
      </c>
      <c r="F14" s="1818"/>
      <c r="G14" s="1466"/>
      <c r="H14" s="1225" t="s">
        <v>1502</v>
      </c>
      <c r="I14" s="1465"/>
      <c r="K14" s="1220" t="s">
        <v>1487</v>
      </c>
      <c r="L14" s="1815"/>
      <c r="M14" s="1815"/>
      <c r="N14" s="1817" t="s">
        <v>1501</v>
      </c>
      <c r="O14" s="1818"/>
      <c r="P14" s="1466"/>
      <c r="Q14" s="1225" t="s">
        <v>1502</v>
      </c>
      <c r="R14" s="1465"/>
    </row>
    <row r="15" spans="2:21" ht="9" customHeight="1" thickBot="1" x14ac:dyDescent="0.25">
      <c r="B15" s="1226"/>
      <c r="C15" s="1227"/>
      <c r="D15" s="1227"/>
      <c r="E15" s="1227"/>
      <c r="F15" s="1227"/>
      <c r="G15" s="1227"/>
      <c r="H15" s="1227"/>
      <c r="I15" s="1228"/>
      <c r="K15" s="1226"/>
      <c r="L15" s="1227"/>
      <c r="M15" s="1227"/>
      <c r="N15" s="1227"/>
      <c r="O15" s="1227"/>
      <c r="P15" s="1227"/>
      <c r="Q15" s="1227"/>
      <c r="R15" s="1228"/>
      <c r="S15" s="1804"/>
      <c r="T15" s="1804"/>
    </row>
    <row r="16" spans="2:21" ht="38.25" customHeight="1" thickBot="1" x14ac:dyDescent="0.25">
      <c r="B16" s="1805" t="s">
        <v>310</v>
      </c>
      <c r="C16" s="1806"/>
      <c r="D16" s="1510" t="s">
        <v>59</v>
      </c>
      <c r="E16" s="1807" t="s">
        <v>191</v>
      </c>
      <c r="F16" s="1808"/>
      <c r="G16" s="1511" t="s">
        <v>60</v>
      </c>
      <c r="H16" s="1512" t="s">
        <v>1507</v>
      </c>
      <c r="I16" s="1513" t="s">
        <v>1506</v>
      </c>
      <c r="J16" s="388"/>
      <c r="K16" s="1809" t="s">
        <v>310</v>
      </c>
      <c r="L16" s="1810"/>
      <c r="M16" s="1506" t="s">
        <v>59</v>
      </c>
      <c r="N16" s="1811" t="s">
        <v>191</v>
      </c>
      <c r="O16" s="1812"/>
      <c r="P16" s="1507" t="s">
        <v>60</v>
      </c>
      <c r="Q16" s="1508" t="s">
        <v>1507</v>
      </c>
      <c r="R16" s="1509" t="s">
        <v>1506</v>
      </c>
      <c r="S16" s="1229"/>
      <c r="T16" s="1229"/>
      <c r="U16" s="1229"/>
    </row>
    <row r="17" spans="2:22" ht="19.5" customHeight="1" x14ac:dyDescent="0.2">
      <c r="B17" s="1783" t="s">
        <v>312</v>
      </c>
      <c r="C17" s="1784"/>
      <c r="D17" s="1785"/>
      <c r="E17" s="1786"/>
      <c r="F17" s="1786"/>
      <c r="G17" s="1787"/>
      <c r="H17" s="1230">
        <f>+H18+H19+H20</f>
        <v>0</v>
      </c>
      <c r="I17" s="1231">
        <f>+I18+I19+I20</f>
        <v>0</v>
      </c>
      <c r="J17" s="1232"/>
      <c r="K17" s="1783" t="s">
        <v>312</v>
      </c>
      <c r="L17" s="1784"/>
      <c r="M17" s="1785"/>
      <c r="N17" s="1786"/>
      <c r="O17" s="1786"/>
      <c r="P17" s="1787"/>
      <c r="Q17" s="1230">
        <f>+Q18+Q19+Q20</f>
        <v>0</v>
      </c>
      <c r="R17" s="1231">
        <f>+R18+R19+R20</f>
        <v>0</v>
      </c>
      <c r="S17" s="1233"/>
      <c r="T17" s="1234"/>
      <c r="U17" s="1234"/>
      <c r="V17" s="1233"/>
    </row>
    <row r="18" spans="2:22" ht="16.5" customHeight="1" x14ac:dyDescent="0.2">
      <c r="B18" s="1751"/>
      <c r="C18" s="1752"/>
      <c r="D18" s="1185"/>
      <c r="E18" s="1738"/>
      <c r="F18" s="1739"/>
      <c r="G18" s="1202"/>
      <c r="H18" s="1235">
        <f>+E18*G18</f>
        <v>0</v>
      </c>
      <c r="I18" s="1236">
        <f>+H18*C14</f>
        <v>0</v>
      </c>
      <c r="J18" s="1232"/>
      <c r="K18" s="1751"/>
      <c r="L18" s="1752"/>
      <c r="M18" s="1185"/>
      <c r="N18" s="1738"/>
      <c r="O18" s="1739"/>
      <c r="P18" s="1202"/>
      <c r="Q18" s="1235">
        <f>+N18*P18</f>
        <v>0</v>
      </c>
      <c r="R18" s="1236">
        <f>+Q18*L14</f>
        <v>0</v>
      </c>
      <c r="S18" s="1233"/>
      <c r="T18" s="1234"/>
      <c r="U18" s="1234"/>
      <c r="V18" s="1233"/>
    </row>
    <row r="19" spans="2:22" ht="17.25" customHeight="1" x14ac:dyDescent="0.2">
      <c r="B19" s="1753"/>
      <c r="C19" s="1754"/>
      <c r="D19" s="1185"/>
      <c r="E19" s="1738"/>
      <c r="F19" s="1739"/>
      <c r="G19" s="1202"/>
      <c r="H19" s="1235">
        <f>+E19*G19</f>
        <v>0</v>
      </c>
      <c r="I19" s="1236">
        <f>+H19*C14</f>
        <v>0</v>
      </c>
      <c r="J19" s="1232"/>
      <c r="K19" s="1753"/>
      <c r="L19" s="1754"/>
      <c r="M19" s="1185"/>
      <c r="N19" s="1738"/>
      <c r="O19" s="1739"/>
      <c r="P19" s="1202"/>
      <c r="Q19" s="1235">
        <f>+N19*P19</f>
        <v>0</v>
      </c>
      <c r="R19" s="1236">
        <f>+Q19*L14</f>
        <v>0</v>
      </c>
      <c r="S19" s="1233"/>
      <c r="T19" s="1234"/>
      <c r="U19" s="1234"/>
      <c r="V19" s="1233"/>
    </row>
    <row r="20" spans="2:22" ht="15.75" customHeight="1" x14ac:dyDescent="0.2">
      <c r="B20" s="1753"/>
      <c r="C20" s="1754"/>
      <c r="D20" s="1185"/>
      <c r="E20" s="1755"/>
      <c r="F20" s="1756"/>
      <c r="G20" s="1202"/>
      <c r="H20" s="1235">
        <f>+E20*G20</f>
        <v>0</v>
      </c>
      <c r="I20" s="1236">
        <f>+H20*C14</f>
        <v>0</v>
      </c>
      <c r="J20" s="1232"/>
      <c r="K20" s="1753"/>
      <c r="L20" s="1754"/>
      <c r="M20" s="1185"/>
      <c r="N20" s="1755"/>
      <c r="O20" s="1756"/>
      <c r="P20" s="1202"/>
      <c r="Q20" s="1235">
        <f>+N20*P20</f>
        <v>0</v>
      </c>
      <c r="R20" s="1236">
        <f>+Q20*L14</f>
        <v>0</v>
      </c>
      <c r="S20" s="1233"/>
      <c r="T20" s="1234"/>
      <c r="U20" s="1234"/>
      <c r="V20" s="1233"/>
    </row>
    <row r="21" spans="2:22" ht="19.5" customHeight="1" x14ac:dyDescent="0.2">
      <c r="B21" s="1749" t="s">
        <v>1508</v>
      </c>
      <c r="C21" s="1750"/>
      <c r="D21" s="1185"/>
      <c r="E21" s="1755"/>
      <c r="F21" s="1756"/>
      <c r="G21" s="1237"/>
      <c r="H21" s="1193">
        <f>+E21*G21</f>
        <v>0</v>
      </c>
      <c r="I21" s="1194">
        <f>+H21*C14</f>
        <v>0</v>
      </c>
      <c r="J21" s="1232"/>
      <c r="K21" s="1749" t="s">
        <v>1508</v>
      </c>
      <c r="L21" s="1750"/>
      <c r="M21" s="1185"/>
      <c r="N21" s="1755"/>
      <c r="O21" s="1756"/>
      <c r="P21" s="1237"/>
      <c r="Q21" s="1193">
        <f>+N21*P21</f>
        <v>0</v>
      </c>
      <c r="R21" s="1194">
        <f>+Q21*L14</f>
        <v>0</v>
      </c>
      <c r="S21" s="1233"/>
      <c r="T21" s="1234"/>
      <c r="U21" s="1234"/>
      <c r="V21" s="1233"/>
    </row>
    <row r="22" spans="2:22" ht="19.5" customHeight="1" x14ac:dyDescent="0.2">
      <c r="B22" s="1740" t="s">
        <v>1503</v>
      </c>
      <c r="C22" s="1741"/>
      <c r="D22" s="1757"/>
      <c r="E22" s="1758"/>
      <c r="F22" s="1758"/>
      <c r="G22" s="1759"/>
      <c r="H22" s="1195">
        <f>+H23</f>
        <v>0</v>
      </c>
      <c r="I22" s="1196">
        <f>+I23</f>
        <v>0</v>
      </c>
      <c r="J22" s="1232"/>
      <c r="K22" s="1740" t="s">
        <v>1503</v>
      </c>
      <c r="L22" s="1741"/>
      <c r="M22" s="1757"/>
      <c r="N22" s="1758"/>
      <c r="O22" s="1758"/>
      <c r="P22" s="1759"/>
      <c r="Q22" s="1195">
        <f>+Q23</f>
        <v>0</v>
      </c>
      <c r="R22" s="1196">
        <f>+R23</f>
        <v>0</v>
      </c>
      <c r="S22" s="1233"/>
      <c r="T22" s="1234"/>
      <c r="U22" s="1234"/>
      <c r="V22" s="1233"/>
    </row>
    <row r="23" spans="2:22" ht="19.5" customHeight="1" x14ac:dyDescent="0.2">
      <c r="B23" s="1736" t="s">
        <v>1561</v>
      </c>
      <c r="C23" s="1737"/>
      <c r="D23" s="1185"/>
      <c r="E23" s="1738"/>
      <c r="F23" s="1739"/>
      <c r="G23" s="21"/>
      <c r="H23" s="1235">
        <f>+E23*G23</f>
        <v>0</v>
      </c>
      <c r="I23" s="1236">
        <f>+H23*$C$14</f>
        <v>0</v>
      </c>
      <c r="J23" s="1232"/>
      <c r="K23" s="1736" t="s">
        <v>1561</v>
      </c>
      <c r="L23" s="1737"/>
      <c r="M23" s="1185"/>
      <c r="N23" s="1738"/>
      <c r="O23" s="1739"/>
      <c r="P23" s="21"/>
      <c r="Q23" s="1235">
        <f>+N23*P23</f>
        <v>0</v>
      </c>
      <c r="R23" s="1236">
        <f>+Q23*$L$14</f>
        <v>0</v>
      </c>
      <c r="S23" s="1233"/>
      <c r="T23" s="1234"/>
      <c r="U23" s="1234"/>
      <c r="V23" s="1233"/>
    </row>
    <row r="24" spans="2:22" ht="19.5" customHeight="1" x14ac:dyDescent="0.2">
      <c r="B24" s="1734" t="s">
        <v>1504</v>
      </c>
      <c r="C24" s="1735"/>
      <c r="D24" s="1819"/>
      <c r="E24" s="1820"/>
      <c r="F24" s="1820"/>
      <c r="G24" s="1821"/>
      <c r="H24" s="1197">
        <f>+H25+H26+H27+H28</f>
        <v>0</v>
      </c>
      <c r="I24" s="1198">
        <f>+I25+I26+I27+I28</f>
        <v>0</v>
      </c>
      <c r="J24" s="1232"/>
      <c r="K24" s="1734" t="s">
        <v>1504</v>
      </c>
      <c r="L24" s="1735"/>
      <c r="M24" s="1819"/>
      <c r="N24" s="1820"/>
      <c r="O24" s="1820"/>
      <c r="P24" s="1821"/>
      <c r="Q24" s="1197">
        <f>+Q25+Q26+Q27+Q28</f>
        <v>0</v>
      </c>
      <c r="R24" s="1198">
        <f>+R25+R26+R27+R28</f>
        <v>0</v>
      </c>
      <c r="S24" s="1233"/>
      <c r="T24" s="1234"/>
      <c r="U24" s="1234"/>
      <c r="V24" s="1233"/>
    </row>
    <row r="25" spans="2:22" ht="19.5" customHeight="1" x14ac:dyDescent="0.2">
      <c r="B25" s="1747" t="s">
        <v>1489</v>
      </c>
      <c r="C25" s="1748"/>
      <c r="D25" s="1185"/>
      <c r="E25" s="1745"/>
      <c r="F25" s="1746"/>
      <c r="G25" s="21"/>
      <c r="H25" s="1235">
        <f>+E25*G25</f>
        <v>0</v>
      </c>
      <c r="I25" s="1236">
        <f>+H25*$C$14</f>
        <v>0</v>
      </c>
      <c r="J25" s="1232"/>
      <c r="K25" s="1747" t="s">
        <v>1489</v>
      </c>
      <c r="L25" s="1748"/>
      <c r="M25" s="1185"/>
      <c r="N25" s="1745"/>
      <c r="O25" s="1746"/>
      <c r="P25" s="21"/>
      <c r="Q25" s="1235">
        <f>+N25*P25</f>
        <v>0</v>
      </c>
      <c r="R25" s="1236">
        <f>+Q25*$L$14</f>
        <v>0</v>
      </c>
      <c r="S25" s="1233"/>
      <c r="T25" s="1234"/>
      <c r="U25" s="1234"/>
      <c r="V25" s="1233"/>
    </row>
    <row r="26" spans="2:22" ht="19.5" customHeight="1" x14ac:dyDescent="0.2">
      <c r="B26" s="1747" t="s">
        <v>1490</v>
      </c>
      <c r="C26" s="1748"/>
      <c r="D26" s="1185"/>
      <c r="E26" s="1745"/>
      <c r="F26" s="1746"/>
      <c r="G26" s="21"/>
      <c r="H26" s="1235">
        <f>+E26*G26</f>
        <v>0</v>
      </c>
      <c r="I26" s="1236">
        <f t="shared" ref="I26:I29" si="0">+H26*$C$14</f>
        <v>0</v>
      </c>
      <c r="J26" s="1232"/>
      <c r="K26" s="1747" t="s">
        <v>1490</v>
      </c>
      <c r="L26" s="1748"/>
      <c r="M26" s="1185"/>
      <c r="N26" s="1745"/>
      <c r="O26" s="1746"/>
      <c r="P26" s="21"/>
      <c r="Q26" s="1235">
        <f>+N26*P26</f>
        <v>0</v>
      </c>
      <c r="R26" s="1236">
        <f>+Q26*$L$14</f>
        <v>0</v>
      </c>
      <c r="S26" s="1233"/>
      <c r="T26" s="1234"/>
      <c r="U26" s="1234"/>
      <c r="V26" s="1233"/>
    </row>
    <row r="27" spans="2:22" ht="19.5" customHeight="1" x14ac:dyDescent="0.2">
      <c r="B27" s="1747" t="s">
        <v>1491</v>
      </c>
      <c r="C27" s="1748"/>
      <c r="D27" s="1185"/>
      <c r="E27" s="1745"/>
      <c r="F27" s="1746"/>
      <c r="G27" s="21"/>
      <c r="H27" s="1235">
        <f>+E27*G27</f>
        <v>0</v>
      </c>
      <c r="I27" s="1236">
        <f t="shared" si="0"/>
        <v>0</v>
      </c>
      <c r="J27" s="1232"/>
      <c r="K27" s="1747" t="s">
        <v>1491</v>
      </c>
      <c r="L27" s="1748"/>
      <c r="M27" s="1185"/>
      <c r="N27" s="1745"/>
      <c r="O27" s="1746"/>
      <c r="P27" s="21"/>
      <c r="Q27" s="1235">
        <f>+N27*P27</f>
        <v>0</v>
      </c>
      <c r="R27" s="1236">
        <f>+Q27*$L$14</f>
        <v>0</v>
      </c>
      <c r="S27" s="1233"/>
      <c r="T27" s="1234"/>
      <c r="U27" s="1234"/>
      <c r="V27" s="1233"/>
    </row>
    <row r="28" spans="2:22" ht="19.5" customHeight="1" x14ac:dyDescent="0.2">
      <c r="B28" s="1747" t="s">
        <v>1492</v>
      </c>
      <c r="C28" s="1748"/>
      <c r="D28" s="1185"/>
      <c r="E28" s="1745"/>
      <c r="F28" s="1746"/>
      <c r="G28" s="21"/>
      <c r="H28" s="1235">
        <f>+E28*G28</f>
        <v>0</v>
      </c>
      <c r="I28" s="1236">
        <f t="shared" si="0"/>
        <v>0</v>
      </c>
      <c r="J28" s="1232"/>
      <c r="K28" s="1747" t="s">
        <v>1492</v>
      </c>
      <c r="L28" s="1748"/>
      <c r="M28" s="1185"/>
      <c r="N28" s="1745"/>
      <c r="O28" s="1746"/>
      <c r="P28" s="21"/>
      <c r="Q28" s="1235">
        <f>+N28*P28</f>
        <v>0</v>
      </c>
      <c r="R28" s="1236">
        <f>+Q28*$L$14</f>
        <v>0</v>
      </c>
      <c r="S28" s="1233"/>
      <c r="T28" s="1234"/>
      <c r="U28" s="1234"/>
      <c r="V28" s="1233"/>
    </row>
    <row r="29" spans="2:22" ht="19.5" customHeight="1" x14ac:dyDescent="0.2">
      <c r="B29" s="1749" t="s">
        <v>1505</v>
      </c>
      <c r="C29" s="1750"/>
      <c r="D29" s="1185"/>
      <c r="E29" s="1745"/>
      <c r="F29" s="1746"/>
      <c r="G29" s="21"/>
      <c r="H29" s="1238">
        <f>+E29*G29</f>
        <v>0</v>
      </c>
      <c r="I29" s="1239">
        <f t="shared" si="0"/>
        <v>0</v>
      </c>
      <c r="J29" s="1232"/>
      <c r="K29" s="1749" t="s">
        <v>1505</v>
      </c>
      <c r="L29" s="1750"/>
      <c r="M29" s="1185"/>
      <c r="N29" s="1745"/>
      <c r="O29" s="1746"/>
      <c r="P29" s="21"/>
      <c r="Q29" s="1238">
        <f>+N29*P29</f>
        <v>0</v>
      </c>
      <c r="R29" s="1239">
        <f>+Q29*$L$14</f>
        <v>0</v>
      </c>
      <c r="S29" s="1233"/>
      <c r="T29" s="1234"/>
      <c r="U29" s="1234"/>
      <c r="V29" s="1233"/>
    </row>
    <row r="30" spans="2:22" ht="39" customHeight="1" x14ac:dyDescent="0.2">
      <c r="B30" s="1734" t="s">
        <v>1562</v>
      </c>
      <c r="C30" s="1735"/>
      <c r="D30" s="1819"/>
      <c r="E30" s="1820"/>
      <c r="F30" s="1820"/>
      <c r="G30" s="1821"/>
      <c r="H30" s="1197">
        <f>+H31+H32+H33+H34+H35</f>
        <v>0</v>
      </c>
      <c r="I30" s="1198">
        <f>+I31+I32+I33+I34+I35</f>
        <v>0</v>
      </c>
      <c r="J30" s="1232"/>
      <c r="K30" s="1734" t="s">
        <v>1562</v>
      </c>
      <c r="L30" s="1735"/>
      <c r="M30" s="1819"/>
      <c r="N30" s="1820"/>
      <c r="O30" s="1820"/>
      <c r="P30" s="1821"/>
      <c r="Q30" s="1197">
        <f>+Q31+Q32+Q33+Q34+Q35</f>
        <v>0</v>
      </c>
      <c r="R30" s="1198">
        <f>+R31+R32+R33+R34+R35</f>
        <v>0</v>
      </c>
      <c r="S30" s="1233"/>
      <c r="T30" s="1234"/>
      <c r="U30" s="1234"/>
      <c r="V30" s="1233"/>
    </row>
    <row r="31" spans="2:22" ht="19.5" customHeight="1" x14ac:dyDescent="0.2">
      <c r="B31" s="1186" t="s">
        <v>1496</v>
      </c>
      <c r="C31" s="1240"/>
      <c r="D31" s="1185"/>
      <c r="E31" s="1760"/>
      <c r="F31" s="1761"/>
      <c r="G31" s="21"/>
      <c r="H31" s="1235">
        <f>+E31*G31*C31</f>
        <v>0</v>
      </c>
      <c r="I31" s="1236">
        <f>+H31*$C$14</f>
        <v>0</v>
      </c>
      <c r="J31" s="1232"/>
      <c r="K31" s="1186" t="s">
        <v>1496</v>
      </c>
      <c r="L31" s="1240"/>
      <c r="M31" s="1185"/>
      <c r="N31" s="1760"/>
      <c r="O31" s="1761"/>
      <c r="P31" s="21"/>
      <c r="Q31" s="1235">
        <f>+N31*P31*L31</f>
        <v>0</v>
      </c>
      <c r="R31" s="1236">
        <f>+Q31*$L$14</f>
        <v>0</v>
      </c>
      <c r="S31" s="1233"/>
      <c r="T31" s="1234"/>
      <c r="U31" s="1234"/>
      <c r="V31" s="1233"/>
    </row>
    <row r="32" spans="2:22" ht="19.5" customHeight="1" x14ac:dyDescent="0.2">
      <c r="B32" s="1186" t="s">
        <v>1495</v>
      </c>
      <c r="C32" s="1241"/>
      <c r="D32" s="1185"/>
      <c r="E32" s="1764"/>
      <c r="F32" s="1765"/>
      <c r="G32" s="21"/>
      <c r="H32" s="1235">
        <f t="shared" ref="H32:H35" si="1">+E32*G32*C32</f>
        <v>0</v>
      </c>
      <c r="I32" s="1236">
        <f t="shared" ref="I32:I35" si="2">+H32*$C$14</f>
        <v>0</v>
      </c>
      <c r="J32" s="1232"/>
      <c r="K32" s="1186" t="s">
        <v>1495</v>
      </c>
      <c r="L32" s="1241"/>
      <c r="M32" s="1185"/>
      <c r="N32" s="1764"/>
      <c r="O32" s="1765"/>
      <c r="P32" s="21"/>
      <c r="Q32" s="1235">
        <f t="shared" ref="Q32:Q35" si="3">+N32*P32*L32</f>
        <v>0</v>
      </c>
      <c r="R32" s="1236">
        <f t="shared" ref="R32:R35" si="4">+Q32*$L$14</f>
        <v>0</v>
      </c>
      <c r="S32" s="1233"/>
      <c r="T32" s="1234"/>
      <c r="U32" s="1234"/>
      <c r="V32" s="1233"/>
    </row>
    <row r="33" spans="2:22" ht="16.5" customHeight="1" x14ac:dyDescent="0.2">
      <c r="B33" s="1186" t="s">
        <v>1494</v>
      </c>
      <c r="C33" s="389"/>
      <c r="D33" s="1185"/>
      <c r="E33" s="1764"/>
      <c r="F33" s="1765"/>
      <c r="G33" s="21"/>
      <c r="H33" s="1235">
        <f t="shared" si="1"/>
        <v>0</v>
      </c>
      <c r="I33" s="1236">
        <f t="shared" si="2"/>
        <v>0</v>
      </c>
      <c r="J33" s="1232"/>
      <c r="K33" s="1186" t="s">
        <v>1494</v>
      </c>
      <c r="L33" s="389"/>
      <c r="M33" s="1185"/>
      <c r="N33" s="1764"/>
      <c r="O33" s="1765"/>
      <c r="P33" s="21"/>
      <c r="Q33" s="1235">
        <f t="shared" si="3"/>
        <v>0</v>
      </c>
      <c r="R33" s="1236">
        <f t="shared" si="4"/>
        <v>0</v>
      </c>
      <c r="S33" s="1233"/>
      <c r="T33" s="1234"/>
      <c r="U33" s="1234"/>
      <c r="V33" s="1233"/>
    </row>
    <row r="34" spans="2:22" ht="16.5" customHeight="1" x14ac:dyDescent="0.2">
      <c r="B34" s="1186" t="s">
        <v>1375</v>
      </c>
      <c r="C34" s="389"/>
      <c r="D34" s="1185"/>
      <c r="E34" s="1764"/>
      <c r="F34" s="1765"/>
      <c r="G34" s="21"/>
      <c r="H34" s="1235">
        <f t="shared" si="1"/>
        <v>0</v>
      </c>
      <c r="I34" s="1236">
        <f t="shared" si="2"/>
        <v>0</v>
      </c>
      <c r="J34" s="1232"/>
      <c r="K34" s="1186" t="s">
        <v>1375</v>
      </c>
      <c r="L34" s="389"/>
      <c r="M34" s="1185"/>
      <c r="N34" s="1764"/>
      <c r="O34" s="1765"/>
      <c r="P34" s="21"/>
      <c r="Q34" s="1235">
        <f t="shared" si="3"/>
        <v>0</v>
      </c>
      <c r="R34" s="1236">
        <f t="shared" si="4"/>
        <v>0</v>
      </c>
      <c r="S34" s="1242"/>
      <c r="T34" s="1242"/>
      <c r="U34" s="1242"/>
      <c r="V34" s="1233"/>
    </row>
    <row r="35" spans="2:22" ht="19.5" customHeight="1" x14ac:dyDescent="0.2">
      <c r="B35" s="1186" t="s">
        <v>1563</v>
      </c>
      <c r="C35" s="1200"/>
      <c r="D35" s="1185"/>
      <c r="E35" s="1764"/>
      <c r="F35" s="1765"/>
      <c r="G35" s="21"/>
      <c r="H35" s="1235">
        <f t="shared" si="1"/>
        <v>0</v>
      </c>
      <c r="I35" s="1236">
        <f t="shared" si="2"/>
        <v>0</v>
      </c>
      <c r="J35" s="1232"/>
      <c r="K35" s="1186" t="s">
        <v>1563</v>
      </c>
      <c r="L35" s="1200"/>
      <c r="M35" s="1185"/>
      <c r="N35" s="1764"/>
      <c r="O35" s="1765"/>
      <c r="P35" s="21"/>
      <c r="Q35" s="1235">
        <f t="shared" si="3"/>
        <v>0</v>
      </c>
      <c r="R35" s="1236">
        <f t="shared" si="4"/>
        <v>0</v>
      </c>
      <c r="S35" s="1233"/>
      <c r="T35" s="1233"/>
      <c r="U35" s="1233"/>
      <c r="V35" s="1233"/>
    </row>
    <row r="36" spans="2:22" ht="27" customHeight="1" x14ac:dyDescent="0.2">
      <c r="B36" s="1734" t="s">
        <v>1564</v>
      </c>
      <c r="C36" s="1735"/>
      <c r="D36" s="1822"/>
      <c r="E36" s="1823"/>
      <c r="F36" s="1823"/>
      <c r="G36" s="1824"/>
      <c r="H36" s="1243">
        <f>+H37+H38</f>
        <v>0</v>
      </c>
      <c r="I36" s="1244">
        <f>+I37+I38</f>
        <v>0</v>
      </c>
      <c r="J36" s="1232"/>
      <c r="K36" s="1734" t="s">
        <v>1564</v>
      </c>
      <c r="L36" s="1735"/>
      <c r="M36" s="1822"/>
      <c r="N36" s="1823"/>
      <c r="O36" s="1823"/>
      <c r="P36" s="1824"/>
      <c r="Q36" s="1243">
        <f>+Q37+Q38</f>
        <v>0</v>
      </c>
      <c r="R36" s="1244">
        <f>+R37+R38</f>
        <v>0</v>
      </c>
      <c r="S36" s="1233"/>
      <c r="T36" s="1233"/>
      <c r="U36" s="1233"/>
      <c r="V36" s="1233"/>
    </row>
    <row r="37" spans="2:22" ht="21.75" customHeight="1" x14ac:dyDescent="0.2">
      <c r="B37" s="1736" t="s">
        <v>1497</v>
      </c>
      <c r="C37" s="1737"/>
      <c r="D37" s="1185"/>
      <c r="E37" s="1738"/>
      <c r="F37" s="1739"/>
      <c r="G37" s="21"/>
      <c r="H37" s="1235">
        <f>+E37*G37</f>
        <v>0</v>
      </c>
      <c r="I37" s="1236">
        <f>+H37*$C$14</f>
        <v>0</v>
      </c>
      <c r="J37" s="1232"/>
      <c r="K37" s="1736" t="s">
        <v>1497</v>
      </c>
      <c r="L37" s="1737"/>
      <c r="M37" s="1185"/>
      <c r="N37" s="1738"/>
      <c r="O37" s="1739"/>
      <c r="P37" s="21"/>
      <c r="Q37" s="1235">
        <f>+N37*P37</f>
        <v>0</v>
      </c>
      <c r="R37" s="1236">
        <f>+Q37*$L$14</f>
        <v>0</v>
      </c>
      <c r="S37" s="1233"/>
      <c r="T37" s="1233"/>
      <c r="U37" s="1233"/>
      <c r="V37" s="1233"/>
    </row>
    <row r="38" spans="2:22" ht="21.75" customHeight="1" x14ac:dyDescent="0.2">
      <c r="B38" s="1736" t="s">
        <v>1565</v>
      </c>
      <c r="C38" s="1737"/>
      <c r="D38" s="1185"/>
      <c r="E38" s="1738"/>
      <c r="F38" s="1739"/>
      <c r="G38" s="21"/>
      <c r="H38" s="1235">
        <f>+E38*G38</f>
        <v>0</v>
      </c>
      <c r="I38" s="1236">
        <f>+H38*$C$14</f>
        <v>0</v>
      </c>
      <c r="J38" s="6"/>
      <c r="K38" s="1736" t="s">
        <v>1565</v>
      </c>
      <c r="L38" s="1737"/>
      <c r="M38" s="1185"/>
      <c r="N38" s="1738"/>
      <c r="O38" s="1739"/>
      <c r="P38" s="21"/>
      <c r="Q38" s="1235">
        <f>+N38*P38</f>
        <v>0</v>
      </c>
      <c r="R38" s="1236">
        <f>+Q38*$L$14</f>
        <v>0</v>
      </c>
    </row>
    <row r="39" spans="2:22" ht="21.75" customHeight="1" x14ac:dyDescent="0.2">
      <c r="B39" s="1734" t="s">
        <v>1541</v>
      </c>
      <c r="C39" s="1735"/>
      <c r="D39" s="1245" t="s">
        <v>71</v>
      </c>
      <c r="E39" s="1762"/>
      <c r="F39" s="1763"/>
      <c r="G39" s="1246"/>
      <c r="H39" s="1235">
        <f>+E39*(H17+H21+H22+H24+H29+H30+H36)</f>
        <v>0</v>
      </c>
      <c r="I39" s="1247">
        <f>+H39*C14</f>
        <v>0</v>
      </c>
      <c r="J39" s="6"/>
      <c r="K39" s="1734" t="s">
        <v>1541</v>
      </c>
      <c r="L39" s="1735"/>
      <c r="M39" s="1245" t="s">
        <v>71</v>
      </c>
      <c r="N39" s="1762"/>
      <c r="O39" s="1763"/>
      <c r="P39" s="1246"/>
      <c r="Q39" s="1235">
        <f>+N39*(Q17+Q21+Q22+Q24+Q29+Q30+Q36)</f>
        <v>0</v>
      </c>
      <c r="R39" s="1247">
        <f>+Q39*L14</f>
        <v>0</v>
      </c>
    </row>
    <row r="40" spans="2:22" ht="27.75" customHeight="1" x14ac:dyDescent="0.2">
      <c r="B40" s="1734" t="s">
        <v>1566</v>
      </c>
      <c r="C40" s="1735"/>
      <c r="D40" s="1742"/>
      <c r="E40" s="1743"/>
      <c r="F40" s="1743"/>
      <c r="G40" s="1744"/>
      <c r="H40" s="1235">
        <f>+H41+H42</f>
        <v>0</v>
      </c>
      <c r="I40" s="1247">
        <f>+I41+I42</f>
        <v>0</v>
      </c>
      <c r="J40" s="6"/>
      <c r="K40" s="1734" t="s">
        <v>1566</v>
      </c>
      <c r="L40" s="1735"/>
      <c r="M40" s="1742"/>
      <c r="N40" s="1743"/>
      <c r="O40" s="1743"/>
      <c r="P40" s="1744"/>
      <c r="Q40" s="1235">
        <f>+Q41+Q42</f>
        <v>0</v>
      </c>
      <c r="R40" s="1247">
        <f>+R41+R42</f>
        <v>0</v>
      </c>
    </row>
    <row r="41" spans="2:22" ht="21.75" customHeight="1" x14ac:dyDescent="0.2">
      <c r="B41" s="1736"/>
      <c r="C41" s="1737"/>
      <c r="D41" s="1185"/>
      <c r="E41" s="1738"/>
      <c r="F41" s="1739"/>
      <c r="G41" s="21"/>
      <c r="H41" s="1235">
        <f>+E41*G41</f>
        <v>0</v>
      </c>
      <c r="I41" s="1236">
        <f>+H41*$C$14</f>
        <v>0</v>
      </c>
      <c r="J41" s="1232"/>
      <c r="K41" s="1736"/>
      <c r="L41" s="1737"/>
      <c r="M41" s="1185"/>
      <c r="N41" s="1738"/>
      <c r="O41" s="1739"/>
      <c r="P41" s="21"/>
      <c r="Q41" s="1235">
        <f>+N41*P41</f>
        <v>0</v>
      </c>
      <c r="R41" s="1236">
        <f>+Q41*$L$14</f>
        <v>0</v>
      </c>
      <c r="S41" s="1233"/>
      <c r="T41" s="1233"/>
      <c r="U41" s="1233"/>
      <c r="V41" s="1233"/>
    </row>
    <row r="42" spans="2:22" ht="21.75" customHeight="1" thickBot="1" x14ac:dyDescent="0.25">
      <c r="B42" s="1736"/>
      <c r="C42" s="1737"/>
      <c r="D42" s="1185"/>
      <c r="E42" s="1738"/>
      <c r="F42" s="1739"/>
      <c r="G42" s="21"/>
      <c r="H42" s="1235">
        <f>+E42*G42</f>
        <v>0</v>
      </c>
      <c r="I42" s="1236">
        <f>+H42*$C$14</f>
        <v>0</v>
      </c>
      <c r="J42" s="6"/>
      <c r="K42" s="1736"/>
      <c r="L42" s="1737"/>
      <c r="M42" s="1185"/>
      <c r="N42" s="1738"/>
      <c r="O42" s="1739"/>
      <c r="P42" s="21"/>
      <c r="Q42" s="1235">
        <f>+N42*P42</f>
        <v>0</v>
      </c>
      <c r="R42" s="1236">
        <f>+Q42*$L$14</f>
        <v>0</v>
      </c>
    </row>
    <row r="43" spans="2:22" ht="23.25" customHeight="1" thickBot="1" x14ac:dyDescent="0.25">
      <c r="B43" s="1248" t="s">
        <v>1500</v>
      </c>
      <c r="C43" s="1249"/>
      <c r="D43" s="1249"/>
      <c r="E43" s="1249"/>
      <c r="F43" s="1249"/>
      <c r="G43" s="1250"/>
      <c r="H43" s="1251">
        <f>+H17+H21+H22+H24+H29+H30+H36+H39+H40</f>
        <v>0</v>
      </c>
      <c r="I43" s="1252">
        <f>+I17+I21+I40+I22+I24+I29+I30+I36+I39</f>
        <v>0</v>
      </c>
      <c r="J43" s="6"/>
      <c r="K43" s="1248" t="s">
        <v>1500</v>
      </c>
      <c r="L43" s="1249"/>
      <c r="M43" s="1249"/>
      <c r="N43" s="1249"/>
      <c r="O43" s="1249"/>
      <c r="P43" s="1250"/>
      <c r="Q43" s="1251">
        <f>+Q17+Q21+Q22+Q24+Q29+Q30+Q36+Q39+Q40</f>
        <v>0</v>
      </c>
      <c r="R43" s="1252">
        <f>+R17+R21+R40+R22+R24+R29+R30+R36+R39</f>
        <v>0</v>
      </c>
    </row>
    <row r="44" spans="2:22" ht="17.45" customHeight="1" thickBot="1" x14ac:dyDescent="0.25">
      <c r="B44" s="1248"/>
      <c r="C44" s="1249"/>
      <c r="D44" s="1249"/>
      <c r="E44" s="1249"/>
      <c r="F44" s="1249"/>
      <c r="G44" s="1250"/>
      <c r="H44" s="1251"/>
      <c r="I44" s="1252"/>
      <c r="J44" s="6"/>
      <c r="K44" s="1248"/>
      <c r="L44" s="1249"/>
      <c r="M44" s="1249"/>
      <c r="N44" s="1249"/>
      <c r="O44" s="1249"/>
      <c r="P44" s="1250"/>
      <c r="Q44" s="1251"/>
      <c r="R44" s="1252"/>
    </row>
    <row r="45" spans="2:22" ht="6.6" customHeight="1" x14ac:dyDescent="0.2">
      <c r="B45" s="196"/>
      <c r="I45" s="197"/>
      <c r="J45" s="6"/>
      <c r="K45" s="196"/>
      <c r="R45" s="197"/>
    </row>
    <row r="46" spans="2:22" s="185" customFormat="1" x14ac:dyDescent="0.2">
      <c r="B46" s="6"/>
      <c r="C46" s="6"/>
      <c r="D46" s="6"/>
      <c r="E46" s="6"/>
      <c r="F46" s="6"/>
      <c r="G46" s="6"/>
      <c r="H46" s="1253"/>
      <c r="I46" s="1253"/>
      <c r="J46" s="6"/>
      <c r="K46" s="6"/>
      <c r="L46" s="6"/>
      <c r="M46" s="6"/>
      <c r="N46" s="6"/>
      <c r="O46" s="6"/>
      <c r="P46" s="6"/>
      <c r="Q46" s="1253"/>
      <c r="R46" s="1253"/>
    </row>
    <row r="47" spans="2:22" s="185" customFormat="1" x14ac:dyDescent="0.2">
      <c r="B47" s="6"/>
      <c r="C47" s="6"/>
      <c r="D47" s="6"/>
      <c r="E47" s="6"/>
      <c r="F47" s="6"/>
      <c r="G47" s="6"/>
      <c r="H47" s="1253"/>
      <c r="I47" s="1253"/>
      <c r="J47" s="6"/>
      <c r="K47" s="6"/>
      <c r="L47" s="6"/>
      <c r="M47" s="6"/>
      <c r="N47" s="6"/>
      <c r="O47" s="6"/>
      <c r="P47" s="6"/>
      <c r="Q47" s="1253"/>
      <c r="R47" s="1253"/>
    </row>
    <row r="48" spans="2:22" s="185" customFormat="1" ht="12.75" hidden="1" customHeight="1" thickBot="1" x14ac:dyDescent="0.25">
      <c r="B48" s="6"/>
      <c r="C48" s="6"/>
      <c r="D48" s="6"/>
      <c r="E48" s="6"/>
      <c r="F48" s="6"/>
      <c r="G48" s="6"/>
      <c r="H48" s="24"/>
      <c r="I48" s="1254"/>
      <c r="J48" s="6"/>
      <c r="K48" s="6"/>
      <c r="L48" s="6"/>
      <c r="M48" s="6"/>
      <c r="N48" s="6"/>
      <c r="O48" s="6"/>
      <c r="P48" s="6"/>
      <c r="Q48" s="24"/>
      <c r="R48" s="1254"/>
    </row>
    <row r="49" spans="2:18" s="185" customFormat="1" ht="13.5" hidden="1" customHeight="1" thickBot="1" x14ac:dyDescent="0.25">
      <c r="B49" s="6"/>
      <c r="C49" s="6"/>
      <c r="D49" s="6"/>
      <c r="E49" s="6"/>
      <c r="F49" s="6"/>
      <c r="G49" s="6" t="s">
        <v>244</v>
      </c>
      <c r="H49" s="1255">
        <f>+I44/18</f>
        <v>0</v>
      </c>
      <c r="I49" s="6"/>
      <c r="J49" s="6"/>
      <c r="K49" s="6"/>
      <c r="L49" s="6"/>
      <c r="M49" s="6"/>
      <c r="N49" s="6"/>
      <c r="O49" s="6"/>
      <c r="P49" s="6" t="s">
        <v>244</v>
      </c>
      <c r="Q49" s="1255">
        <f>+R44/18</f>
        <v>0</v>
      </c>
      <c r="R49" s="6"/>
    </row>
    <row r="50" spans="2:18" s="185" customFormat="1" ht="13.5" hidden="1" customHeight="1" x14ac:dyDescent="0.2">
      <c r="B50" s="6"/>
      <c r="C50" s="6"/>
      <c r="D50" s="6"/>
      <c r="E50" s="6"/>
      <c r="F50" s="6"/>
      <c r="G50" s="6" t="s">
        <v>245</v>
      </c>
      <c r="H50" s="1255">
        <f>+H49*6</f>
        <v>0</v>
      </c>
      <c r="I50" s="6"/>
      <c r="J50" s="6"/>
      <c r="K50" s="6"/>
      <c r="L50" s="6"/>
      <c r="M50" s="6"/>
      <c r="N50" s="6"/>
      <c r="O50" s="6"/>
      <c r="P50" s="6" t="s">
        <v>245</v>
      </c>
      <c r="Q50" s="1255">
        <f>+Q49*6</f>
        <v>0</v>
      </c>
      <c r="R50" s="6"/>
    </row>
    <row r="51" spans="2:18" s="185" customFormat="1" ht="13.5" hidden="1" customHeight="1" x14ac:dyDescent="0.2">
      <c r="B51" s="6"/>
      <c r="C51" s="6"/>
      <c r="D51" s="6"/>
      <c r="E51" s="6"/>
      <c r="F51" s="6"/>
      <c r="G51" s="6" t="s">
        <v>246</v>
      </c>
      <c r="H51" s="1255">
        <f>+H49*12</f>
        <v>0</v>
      </c>
      <c r="I51" s="6"/>
      <c r="J51" s="6"/>
      <c r="K51" s="6"/>
      <c r="L51" s="6"/>
      <c r="M51" s="6"/>
      <c r="N51" s="6"/>
      <c r="O51" s="6"/>
      <c r="P51" s="6" t="s">
        <v>246</v>
      </c>
      <c r="Q51" s="1255">
        <f>+Q49*12</f>
        <v>0</v>
      </c>
      <c r="R51" s="6"/>
    </row>
    <row r="52" spans="2:18" s="185" customFormat="1" x14ac:dyDescent="0.2"/>
    <row r="53" spans="2:18" s="185" customFormat="1" x14ac:dyDescent="0.2">
      <c r="I53" s="1256"/>
      <c r="R53" s="1256"/>
    </row>
    <row r="54" spans="2:18" s="185" customFormat="1" x14ac:dyDescent="0.2"/>
    <row r="55" spans="2:18" s="185" customFormat="1" x14ac:dyDescent="0.2"/>
    <row r="56" spans="2:18" s="185" customFormat="1" x14ac:dyDescent="0.2"/>
    <row r="57" spans="2:18" s="185" customFormat="1" x14ac:dyDescent="0.2"/>
    <row r="58" spans="2:18" s="185" customFormat="1" x14ac:dyDescent="0.2"/>
    <row r="59" spans="2:18" s="185" customFormat="1" x14ac:dyDescent="0.2"/>
    <row r="60" spans="2:18" s="185" customFormat="1" x14ac:dyDescent="0.2"/>
    <row r="61" spans="2:18" s="185" customFormat="1" x14ac:dyDescent="0.2"/>
    <row r="62" spans="2:18" s="185" customFormat="1" x14ac:dyDescent="0.2"/>
    <row r="63" spans="2:18" s="185" customFormat="1" x14ac:dyDescent="0.2"/>
    <row r="64" spans="2:18" s="185" customFormat="1" x14ac:dyDescent="0.2"/>
    <row r="65" s="185" customFormat="1" x14ac:dyDescent="0.2"/>
    <row r="66" s="185" customFormat="1" x14ac:dyDescent="0.2"/>
    <row r="67" s="185" customFormat="1" x14ac:dyDescent="0.2"/>
    <row r="68" s="185" customFormat="1" x14ac:dyDescent="0.2"/>
    <row r="69" s="185" customFormat="1" x14ac:dyDescent="0.2"/>
    <row r="70" s="185" customFormat="1" x14ac:dyDescent="0.2"/>
    <row r="71" s="185" customFormat="1" x14ac:dyDescent="0.2"/>
    <row r="72" s="185" customFormat="1" x14ac:dyDescent="0.2"/>
    <row r="73" s="185" customFormat="1" x14ac:dyDescent="0.2"/>
    <row r="74" s="185" customFormat="1" x14ac:dyDescent="0.2"/>
    <row r="75" s="185" customFormat="1" x14ac:dyDescent="0.2"/>
    <row r="76" s="185" customFormat="1" x14ac:dyDescent="0.2"/>
    <row r="77" s="185" customFormat="1" x14ac:dyDescent="0.2"/>
    <row r="78" s="185" customFormat="1" x14ac:dyDescent="0.2"/>
    <row r="79" s="185" customFormat="1" x14ac:dyDescent="0.2"/>
    <row r="80" s="185" customFormat="1" x14ac:dyDescent="0.2"/>
    <row r="81" s="185" customFormat="1" x14ac:dyDescent="0.2"/>
    <row r="82" s="185" customFormat="1" x14ac:dyDescent="0.2"/>
    <row r="83" s="185" customFormat="1" x14ac:dyDescent="0.2"/>
    <row r="84" s="185" customFormat="1" x14ac:dyDescent="0.2"/>
    <row r="85" s="185" customFormat="1" x14ac:dyDescent="0.2"/>
    <row r="86" s="185" customFormat="1" x14ac:dyDescent="0.2"/>
    <row r="87" s="185" customFormat="1" x14ac:dyDescent="0.2"/>
    <row r="88" s="185" customFormat="1" x14ac:dyDescent="0.2"/>
    <row r="89" s="185" customFormat="1" x14ac:dyDescent="0.2"/>
    <row r="90" s="185" customFormat="1" x14ac:dyDescent="0.2"/>
    <row r="91" s="185" customFormat="1" x14ac:dyDescent="0.2"/>
    <row r="92" s="185" customFormat="1" x14ac:dyDescent="0.2"/>
    <row r="93" s="185" customFormat="1" x14ac:dyDescent="0.2"/>
    <row r="94" s="185" customFormat="1" x14ac:dyDescent="0.2"/>
    <row r="95" s="185" customFormat="1" x14ac:dyDescent="0.2"/>
    <row r="96" s="185" customFormat="1" x14ac:dyDescent="0.2"/>
    <row r="97" s="185" customFormat="1" x14ac:dyDescent="0.2"/>
    <row r="98" s="185" customFormat="1" x14ac:dyDescent="0.2"/>
    <row r="99" s="185" customFormat="1" x14ac:dyDescent="0.2"/>
    <row r="100" s="185" customFormat="1" x14ac:dyDescent="0.2"/>
    <row r="101" s="185" customFormat="1" x14ac:dyDescent="0.2"/>
    <row r="102" s="185" customFormat="1" x14ac:dyDescent="0.2"/>
  </sheetData>
  <sheetProtection algorithmName="SHA-512" hashValue="cDcpWLwvrGCFPLmPON+9MMqoxLhZEC2vxgcPhokgdB3iCLOHU/NnoPjK/ColG1d929TW9x8sYQM9reh1OHx6AQ==" saltValue="tei/hmWTWtDpKN6TcPyjzg==" spinCount="100000" sheet="1" objects="1" scenarios="1"/>
  <mergeCells count="125">
    <mergeCell ref="B42:C42"/>
    <mergeCell ref="E42:F42"/>
    <mergeCell ref="K42:L42"/>
    <mergeCell ref="N42:O42"/>
    <mergeCell ref="D24:G24"/>
    <mergeCell ref="M24:P24"/>
    <mergeCell ref="E26:F26"/>
    <mergeCell ref="N26:O26"/>
    <mergeCell ref="D30:G30"/>
    <mergeCell ref="M30:P30"/>
    <mergeCell ref="E32:F32"/>
    <mergeCell ref="N32:O32"/>
    <mergeCell ref="B36:C36"/>
    <mergeCell ref="D36:G36"/>
    <mergeCell ref="K36:L36"/>
    <mergeCell ref="M36:P36"/>
    <mergeCell ref="K27:L27"/>
    <mergeCell ref="N27:O27"/>
    <mergeCell ref="N28:O28"/>
    <mergeCell ref="K29:L29"/>
    <mergeCell ref="N29:O29"/>
    <mergeCell ref="N41:O41"/>
    <mergeCell ref="E39:F39"/>
    <mergeCell ref="K25:L25"/>
    <mergeCell ref="B19:C19"/>
    <mergeCell ref="E19:F19"/>
    <mergeCell ref="B17:C17"/>
    <mergeCell ref="L4:P5"/>
    <mergeCell ref="S15:T15"/>
    <mergeCell ref="B16:C16"/>
    <mergeCell ref="E16:F16"/>
    <mergeCell ref="K16:L16"/>
    <mergeCell ref="N16:O16"/>
    <mergeCell ref="C10:I10"/>
    <mergeCell ref="C14:D14"/>
    <mergeCell ref="C12:G12"/>
    <mergeCell ref="B6:I6"/>
    <mergeCell ref="C8:I8"/>
    <mergeCell ref="L10:R10"/>
    <mergeCell ref="L12:P12"/>
    <mergeCell ref="L14:M14"/>
    <mergeCell ref="N14:O14"/>
    <mergeCell ref="E14:F14"/>
    <mergeCell ref="Q2:R3"/>
    <mergeCell ref="Q4:R5"/>
    <mergeCell ref="L8:R8"/>
    <mergeCell ref="B4:B5"/>
    <mergeCell ref="H4:I5"/>
    <mergeCell ref="H2:I3"/>
    <mergeCell ref="C4:G5"/>
    <mergeCell ref="K17:L17"/>
    <mergeCell ref="M17:P17"/>
    <mergeCell ref="K4:K5"/>
    <mergeCell ref="K6:R6"/>
    <mergeCell ref="C2:G2"/>
    <mergeCell ref="L2:P2"/>
    <mergeCell ref="L3:P3"/>
    <mergeCell ref="K2:K3"/>
    <mergeCell ref="C3:G3"/>
    <mergeCell ref="B2:B3"/>
    <mergeCell ref="D17:G17"/>
    <mergeCell ref="E21:F21"/>
    <mergeCell ref="B22:C22"/>
    <mergeCell ref="N31:O31"/>
    <mergeCell ref="K39:L39"/>
    <mergeCell ref="N39:O39"/>
    <mergeCell ref="K38:L38"/>
    <mergeCell ref="E31:F31"/>
    <mergeCell ref="N33:O33"/>
    <mergeCell ref="N34:O34"/>
    <mergeCell ref="N35:O35"/>
    <mergeCell ref="E37:F37"/>
    <mergeCell ref="E33:F33"/>
    <mergeCell ref="E34:F34"/>
    <mergeCell ref="E35:F35"/>
    <mergeCell ref="N37:O37"/>
    <mergeCell ref="N38:O38"/>
    <mergeCell ref="K23:L23"/>
    <mergeCell ref="N23:O23"/>
    <mergeCell ref="D22:G22"/>
    <mergeCell ref="M40:P40"/>
    <mergeCell ref="B18:C18"/>
    <mergeCell ref="E18:F18"/>
    <mergeCell ref="B21:C21"/>
    <mergeCell ref="B23:C23"/>
    <mergeCell ref="E23:F23"/>
    <mergeCell ref="B20:C20"/>
    <mergeCell ref="E20:F20"/>
    <mergeCell ref="B30:C30"/>
    <mergeCell ref="E28:F28"/>
    <mergeCell ref="B24:C24"/>
    <mergeCell ref="M22:P22"/>
    <mergeCell ref="K18:L18"/>
    <mergeCell ref="N18:O18"/>
    <mergeCell ref="K24:L24"/>
    <mergeCell ref="K26:L26"/>
    <mergeCell ref="K19:L19"/>
    <mergeCell ref="N19:O19"/>
    <mergeCell ref="K20:L20"/>
    <mergeCell ref="N20:O20"/>
    <mergeCell ref="K21:L21"/>
    <mergeCell ref="N21:O21"/>
    <mergeCell ref="N25:O25"/>
    <mergeCell ref="K30:L30"/>
    <mergeCell ref="B40:C40"/>
    <mergeCell ref="K40:L40"/>
    <mergeCell ref="B41:C41"/>
    <mergeCell ref="B38:C38"/>
    <mergeCell ref="B39:C39"/>
    <mergeCell ref="B37:C37"/>
    <mergeCell ref="K37:L37"/>
    <mergeCell ref="E38:F38"/>
    <mergeCell ref="K22:L22"/>
    <mergeCell ref="E41:F41"/>
    <mergeCell ref="K41:L41"/>
    <mergeCell ref="D40:G40"/>
    <mergeCell ref="E29:F29"/>
    <mergeCell ref="B27:C27"/>
    <mergeCell ref="E27:F27"/>
    <mergeCell ref="B28:C28"/>
    <mergeCell ref="B29:C29"/>
    <mergeCell ref="B26:C26"/>
    <mergeCell ref="K28:L28"/>
    <mergeCell ref="B25:C25"/>
    <mergeCell ref="E25:F25"/>
  </mergeCells>
  <conditionalFormatting sqref="H44:I44">
    <cfRule type="cellIs" dxfId="208" priority="4" stopIfTrue="1" operator="greaterThan">
      <formula>0</formula>
    </cfRule>
  </conditionalFormatting>
  <conditionalFormatting sqref="Q44:R44">
    <cfRule type="cellIs" dxfId="207" priority="3" stopIfTrue="1" operator="greaterThan">
      <formula>0</formula>
    </cfRule>
  </conditionalFormatting>
  <conditionalFormatting sqref="H43:I43">
    <cfRule type="cellIs" dxfId="206" priority="2" stopIfTrue="1" operator="greaterThan">
      <formula>0</formula>
    </cfRule>
  </conditionalFormatting>
  <conditionalFormatting sqref="Q43:R43">
    <cfRule type="cellIs" dxfId="205" priority="1" stopIfTrue="1" operator="greaterThan">
      <formula>0</formula>
    </cfRule>
  </conditionalFormatting>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P98"/>
  <sheetViews>
    <sheetView topLeftCell="K1" zoomScale="90" zoomScaleNormal="90" workbookViewId="0">
      <selection activeCell="K2" sqref="K2:O3"/>
    </sheetView>
  </sheetViews>
  <sheetFormatPr baseColWidth="10" defaultRowHeight="12.75" x14ac:dyDescent="0.2"/>
  <cols>
    <col min="2" max="2" width="29" style="6" customWidth="1"/>
    <col min="3" max="3" width="4.85546875" style="6" customWidth="1"/>
    <col min="4" max="4" width="12.28515625" style="6" customWidth="1"/>
    <col min="5" max="5" width="15.140625" style="6" customWidth="1"/>
    <col min="6" max="6" width="16.42578125" style="6" customWidth="1"/>
    <col min="7" max="7" width="15.28515625" style="6" customWidth="1"/>
    <col min="8" max="8" width="21" style="6" customWidth="1"/>
    <col min="10" max="10" width="29" style="6" customWidth="1"/>
    <col min="11" max="11" width="6.7109375" style="6" customWidth="1"/>
    <col min="12" max="12" width="10.42578125" style="6" customWidth="1"/>
    <col min="13" max="13" width="7.42578125" style="6" customWidth="1"/>
    <col min="14" max="14" width="13.42578125" style="6" customWidth="1"/>
    <col min="15" max="15" width="21.85546875" style="6" customWidth="1"/>
    <col min="16" max="16" width="22" style="6" customWidth="1"/>
  </cols>
  <sheetData>
    <row r="1" spans="2:16" ht="13.5" thickBot="1" x14ac:dyDescent="0.25">
      <c r="B1" s="185"/>
      <c r="C1" s="185"/>
      <c r="D1" s="185"/>
      <c r="E1" s="185"/>
      <c r="F1" s="185"/>
      <c r="G1" s="185"/>
      <c r="H1" s="185"/>
      <c r="J1" s="185"/>
      <c r="K1" s="185"/>
      <c r="L1" s="185"/>
      <c r="M1" s="185"/>
      <c r="N1" s="185"/>
      <c r="O1" s="185"/>
      <c r="P1" s="185"/>
    </row>
    <row r="2" spans="2:16" ht="26.25" customHeight="1" x14ac:dyDescent="0.2">
      <c r="B2" s="1795" t="s">
        <v>1585</v>
      </c>
      <c r="C2" s="1848" t="s">
        <v>1601</v>
      </c>
      <c r="D2" s="1849"/>
      <c r="E2" s="1849"/>
      <c r="F2" s="1849"/>
      <c r="G2" s="1850"/>
      <c r="H2" s="1854"/>
      <c r="J2" s="1795" t="s">
        <v>1585</v>
      </c>
      <c r="K2" s="1848" t="s">
        <v>1601</v>
      </c>
      <c r="L2" s="1849"/>
      <c r="M2" s="1849"/>
      <c r="N2" s="1849"/>
      <c r="O2" s="1850"/>
      <c r="P2" s="1854"/>
    </row>
    <row r="3" spans="2:16" ht="25.5" customHeight="1" x14ac:dyDescent="0.2">
      <c r="B3" s="1796"/>
      <c r="C3" s="1851"/>
      <c r="D3" s="1852"/>
      <c r="E3" s="1852"/>
      <c r="F3" s="1852"/>
      <c r="G3" s="1853"/>
      <c r="H3" s="1855"/>
      <c r="J3" s="1796"/>
      <c r="K3" s="1851"/>
      <c r="L3" s="1852"/>
      <c r="M3" s="1852"/>
      <c r="N3" s="1852"/>
      <c r="O3" s="1853"/>
      <c r="P3" s="1855"/>
    </row>
    <row r="4" spans="2:16" x14ac:dyDescent="0.2">
      <c r="B4" s="1800"/>
      <c r="C4" s="1857" t="s">
        <v>1610</v>
      </c>
      <c r="D4" s="1858"/>
      <c r="E4" s="1858"/>
      <c r="F4" s="1858"/>
      <c r="G4" s="1859"/>
      <c r="H4" s="1855"/>
      <c r="J4" s="1800"/>
      <c r="K4" s="1857" t="s">
        <v>1610</v>
      </c>
      <c r="L4" s="1858"/>
      <c r="M4" s="1858"/>
      <c r="N4" s="1858"/>
      <c r="O4" s="1859"/>
      <c r="P4" s="1856"/>
    </row>
    <row r="5" spans="2:16" ht="21" customHeight="1" thickBot="1" x14ac:dyDescent="0.25">
      <c r="B5" s="1330" t="s">
        <v>1618</v>
      </c>
      <c r="C5" s="1780" t="s">
        <v>1620</v>
      </c>
      <c r="D5" s="1781"/>
      <c r="E5" s="1781"/>
      <c r="F5" s="1781"/>
      <c r="G5" s="1782"/>
      <c r="H5" s="1469" t="s">
        <v>1617</v>
      </c>
      <c r="J5" s="1330" t="s">
        <v>1618</v>
      </c>
      <c r="K5" s="1780" t="s">
        <v>1619</v>
      </c>
      <c r="L5" s="1781"/>
      <c r="M5" s="1781"/>
      <c r="N5" s="1781"/>
      <c r="O5" s="1782"/>
      <c r="P5" s="1330" t="s">
        <v>1617</v>
      </c>
    </row>
    <row r="6" spans="2:16" ht="38.25" customHeight="1" thickBot="1" x14ac:dyDescent="0.25">
      <c r="B6" s="1619" t="s">
        <v>1512</v>
      </c>
      <c r="C6" s="1620"/>
      <c r="D6" s="1620"/>
      <c r="E6" s="1620"/>
      <c r="F6" s="1620"/>
      <c r="G6" s="1620"/>
      <c r="H6" s="1621"/>
      <c r="J6" s="1619" t="s">
        <v>1512</v>
      </c>
      <c r="K6" s="1620"/>
      <c r="L6" s="1620"/>
      <c r="M6" s="1620"/>
      <c r="N6" s="1620"/>
      <c r="O6" s="1620"/>
      <c r="P6" s="1621"/>
    </row>
    <row r="7" spans="2:16" x14ac:dyDescent="0.2">
      <c r="B7" s="1211"/>
      <c r="C7" s="1212"/>
      <c r="D7" s="1212"/>
      <c r="E7" s="1212"/>
      <c r="F7" s="1213"/>
      <c r="G7" s="1213"/>
      <c r="H7" s="1214"/>
      <c r="J7" s="1211"/>
      <c r="K7" s="1212"/>
      <c r="L7" s="1212"/>
      <c r="M7" s="1212"/>
      <c r="N7" s="1213"/>
      <c r="O7" s="1213"/>
      <c r="P7" s="1214"/>
    </row>
    <row r="8" spans="2:16" ht="15.75" x14ac:dyDescent="0.2">
      <c r="B8" s="1215" t="str">
        <f>+[6]Objetivos!B7</f>
        <v>Entidad Formuladora</v>
      </c>
      <c r="C8" s="1773">
        <f>+[6]Objetivos!D7</f>
        <v>0</v>
      </c>
      <c r="D8" s="1773"/>
      <c r="E8" s="1773"/>
      <c r="F8" s="1773"/>
      <c r="G8" s="1773"/>
      <c r="H8" s="1774"/>
      <c r="J8" s="1215" t="str">
        <f>+B8</f>
        <v>Entidad Formuladora</v>
      </c>
      <c r="K8" s="1773">
        <f>+[6]Objetivos!M7</f>
        <v>0</v>
      </c>
      <c r="L8" s="1773"/>
      <c r="M8" s="1773"/>
      <c r="N8" s="1773"/>
      <c r="O8" s="1773"/>
      <c r="P8" s="1774"/>
    </row>
    <row r="9" spans="2:16" ht="5.25" customHeight="1" x14ac:dyDescent="0.2">
      <c r="B9" s="1215"/>
      <c r="C9" s="1216"/>
      <c r="D9" s="1216"/>
      <c r="E9" s="1216"/>
      <c r="F9" s="1216"/>
      <c r="G9" s="1216"/>
      <c r="H9" s="1217"/>
      <c r="J9" s="1215"/>
      <c r="K9" s="1216"/>
      <c r="L9" s="1216"/>
      <c r="M9" s="1216"/>
      <c r="N9" s="1216"/>
      <c r="O9" s="1216"/>
      <c r="P9" s="1217"/>
    </row>
    <row r="10" spans="2:16" ht="36" customHeight="1" x14ac:dyDescent="0.2">
      <c r="B10" s="1215" t="s">
        <v>0</v>
      </c>
      <c r="C10" s="1813">
        <f>+[6]Objetivos!B18</f>
        <v>0</v>
      </c>
      <c r="D10" s="1813"/>
      <c r="E10" s="1813"/>
      <c r="F10" s="1813"/>
      <c r="G10" s="1813"/>
      <c r="H10" s="1814"/>
      <c r="J10" s="1215" t="s">
        <v>0</v>
      </c>
      <c r="K10" s="1813">
        <f>+[6]Objetivos!K18</f>
        <v>0</v>
      </c>
      <c r="L10" s="1813"/>
      <c r="M10" s="1813"/>
      <c r="N10" s="1813"/>
      <c r="O10" s="1813"/>
      <c r="P10" s="1814"/>
    </row>
    <row r="11" spans="2:16" ht="6.75" customHeight="1" x14ac:dyDescent="0.2">
      <c r="B11" s="1215"/>
      <c r="C11" s="1218"/>
      <c r="D11" s="1218"/>
      <c r="E11" s="1218"/>
      <c r="F11" s="1218"/>
      <c r="G11" s="1218"/>
      <c r="H11" s="1219"/>
      <c r="J11" s="1215"/>
      <c r="K11" s="1218"/>
      <c r="L11" s="1218"/>
      <c r="M11" s="1218"/>
      <c r="N11" s="1218"/>
      <c r="O11" s="1218"/>
      <c r="P11" s="1219"/>
    </row>
    <row r="12" spans="2:16" ht="12.75" customHeight="1" x14ac:dyDescent="0.2">
      <c r="B12" s="1220" t="s">
        <v>1513</v>
      </c>
      <c r="C12" s="1467"/>
      <c r="D12" s="1467"/>
      <c r="E12" s="1467"/>
      <c r="F12" s="1467"/>
      <c r="G12" s="1467"/>
      <c r="H12" s="1222"/>
      <c r="J12" s="1220" t="s">
        <v>1514</v>
      </c>
      <c r="K12" s="1467"/>
      <c r="L12" s="1467"/>
      <c r="M12" s="1467"/>
      <c r="N12" s="1467"/>
      <c r="O12" s="1467"/>
      <c r="P12" s="1222"/>
    </row>
    <row r="13" spans="2:16" ht="13.5" thickBot="1" x14ac:dyDescent="0.25">
      <c r="B13" s="1226"/>
      <c r="C13" s="1227"/>
      <c r="D13" s="1227"/>
      <c r="E13" s="1227"/>
      <c r="F13" s="1227"/>
      <c r="G13" s="1227"/>
      <c r="H13" s="1228"/>
      <c r="J13" s="1226"/>
      <c r="K13" s="1227"/>
      <c r="L13" s="1227"/>
      <c r="M13" s="1227"/>
      <c r="N13" s="1227"/>
      <c r="O13" s="1227"/>
      <c r="P13" s="1228"/>
    </row>
    <row r="14" spans="2:16" ht="35.25" customHeight="1" thickBot="1" x14ac:dyDescent="0.25">
      <c r="B14" s="1619" t="s">
        <v>310</v>
      </c>
      <c r="C14" s="1621"/>
      <c r="D14" s="1514" t="s">
        <v>59</v>
      </c>
      <c r="E14" s="1837" t="s">
        <v>191</v>
      </c>
      <c r="F14" s="1838"/>
      <c r="G14" s="1495" t="s">
        <v>60</v>
      </c>
      <c r="H14" s="1516" t="s">
        <v>64</v>
      </c>
      <c r="J14" s="1619" t="s">
        <v>310</v>
      </c>
      <c r="K14" s="1621"/>
      <c r="L14" s="1514" t="s">
        <v>59</v>
      </c>
      <c r="M14" s="1837" t="s">
        <v>191</v>
      </c>
      <c r="N14" s="1838"/>
      <c r="O14" s="1495" t="s">
        <v>60</v>
      </c>
      <c r="P14" s="1516" t="s">
        <v>1567</v>
      </c>
    </row>
    <row r="15" spans="2:16" x14ac:dyDescent="0.2">
      <c r="B15" s="1783" t="s">
        <v>312</v>
      </c>
      <c r="C15" s="1784"/>
      <c r="D15" s="1860">
        <f>+H16+H17+H18</f>
        <v>0</v>
      </c>
      <c r="E15" s="1860"/>
      <c r="F15" s="1860"/>
      <c r="G15" s="1860"/>
      <c r="H15" s="1861"/>
      <c r="J15" s="1783" t="s">
        <v>312</v>
      </c>
      <c r="K15" s="1784"/>
      <c r="L15" s="1843">
        <f>+P16+P17+P18</f>
        <v>0</v>
      </c>
      <c r="M15" s="1831"/>
      <c r="N15" s="1831"/>
      <c r="O15" s="1831"/>
      <c r="P15" s="1832"/>
    </row>
    <row r="16" spans="2:16" x14ac:dyDescent="0.2">
      <c r="B16" s="1751"/>
      <c r="C16" s="1752"/>
      <c r="D16" s="1257"/>
      <c r="E16" s="1738"/>
      <c r="F16" s="1739"/>
      <c r="G16" s="1202"/>
      <c r="H16" s="1258">
        <f>+E16*G16</f>
        <v>0</v>
      </c>
      <c r="J16" s="1751"/>
      <c r="K16" s="1752"/>
      <c r="L16" s="1185"/>
      <c r="M16" s="1738"/>
      <c r="N16" s="1739"/>
      <c r="O16" s="1202"/>
      <c r="P16" s="1258">
        <f>+M16*O16</f>
        <v>0</v>
      </c>
    </row>
    <row r="17" spans="2:16" x14ac:dyDescent="0.2">
      <c r="B17" s="1753"/>
      <c r="C17" s="1754"/>
      <c r="D17" s="1257"/>
      <c r="E17" s="1738"/>
      <c r="F17" s="1739"/>
      <c r="G17" s="1202"/>
      <c r="H17" s="1258">
        <f>+E17*G17</f>
        <v>0</v>
      </c>
      <c r="J17" s="1753"/>
      <c r="K17" s="1754"/>
      <c r="L17" s="1185"/>
      <c r="M17" s="1738"/>
      <c r="N17" s="1739"/>
      <c r="O17" s="1202"/>
      <c r="P17" s="1258">
        <f>+M17*O17</f>
        <v>0</v>
      </c>
    </row>
    <row r="18" spans="2:16" x14ac:dyDescent="0.2">
      <c r="B18" s="1753"/>
      <c r="C18" s="1754"/>
      <c r="D18" s="1257"/>
      <c r="E18" s="1738"/>
      <c r="F18" s="1739"/>
      <c r="G18" s="1202"/>
      <c r="H18" s="1258">
        <f>+E18*G18</f>
        <v>0</v>
      </c>
      <c r="J18" s="1753"/>
      <c r="K18" s="1754"/>
      <c r="L18" s="1185"/>
      <c r="M18" s="1738"/>
      <c r="N18" s="1739"/>
      <c r="O18" s="1202"/>
      <c r="P18" s="1258">
        <f>+M18*O18</f>
        <v>0</v>
      </c>
    </row>
    <row r="19" spans="2:16" x14ac:dyDescent="0.2">
      <c r="B19" s="1734" t="s">
        <v>1544</v>
      </c>
      <c r="C19" s="1735"/>
      <c r="D19" s="1831">
        <f>+H20+H21+H22+H23+H24</f>
        <v>0</v>
      </c>
      <c r="E19" s="1831"/>
      <c r="F19" s="1831"/>
      <c r="G19" s="1831"/>
      <c r="H19" s="1832">
        <f>+H20+H21+H22+H23</f>
        <v>0</v>
      </c>
      <c r="J19" s="1734" t="s">
        <v>1544</v>
      </c>
      <c r="K19" s="1735"/>
      <c r="L19" s="1843">
        <f>+P20+P21+P22+P23+P24</f>
        <v>0</v>
      </c>
      <c r="M19" s="1831"/>
      <c r="N19" s="1831"/>
      <c r="O19" s="1831"/>
      <c r="P19" s="1832">
        <f>+P20+P21+P22+P23</f>
        <v>0</v>
      </c>
    </row>
    <row r="20" spans="2:16" x14ac:dyDescent="0.2">
      <c r="B20" s="1186" t="s">
        <v>1509</v>
      </c>
      <c r="C20" s="1259"/>
      <c r="D20" s="1257"/>
      <c r="E20" s="1760"/>
      <c r="F20" s="1761"/>
      <c r="G20" s="21"/>
      <c r="H20" s="1258">
        <f>+C20*E20*G20</f>
        <v>0</v>
      </c>
      <c r="J20" s="1186" t="s">
        <v>1509</v>
      </c>
      <c r="K20" s="1240"/>
      <c r="L20" s="1185"/>
      <c r="M20" s="1760"/>
      <c r="N20" s="1761"/>
      <c r="O20" s="21"/>
      <c r="P20" s="1258">
        <f>+K20*M20*O20</f>
        <v>0</v>
      </c>
    </row>
    <row r="21" spans="2:16" x14ac:dyDescent="0.2">
      <c r="B21" s="1186" t="s">
        <v>1510</v>
      </c>
      <c r="C21" s="1260"/>
      <c r="D21" s="1257"/>
      <c r="E21" s="1764"/>
      <c r="F21" s="1765"/>
      <c r="G21" s="21"/>
      <c r="H21" s="1258">
        <f t="shared" ref="H21:H23" si="0">+C21*E21*G21</f>
        <v>0</v>
      </c>
      <c r="J21" s="1186" t="s">
        <v>1510</v>
      </c>
      <c r="K21" s="1241"/>
      <c r="L21" s="1185"/>
      <c r="M21" s="1764"/>
      <c r="N21" s="1765"/>
      <c r="O21" s="21"/>
      <c r="P21" s="1258">
        <f t="shared" ref="P21:P23" si="1">+K21*M21*O21</f>
        <v>0</v>
      </c>
    </row>
    <row r="22" spans="2:16" x14ac:dyDescent="0.2">
      <c r="B22" s="1186" t="s">
        <v>1495</v>
      </c>
      <c r="C22" s="1261"/>
      <c r="D22" s="1257"/>
      <c r="E22" s="1764"/>
      <c r="F22" s="1765"/>
      <c r="G22" s="21"/>
      <c r="H22" s="1258">
        <f t="shared" si="0"/>
        <v>0</v>
      </c>
      <c r="J22" s="1186" t="s">
        <v>1495</v>
      </c>
      <c r="K22" s="389"/>
      <c r="L22" s="1185"/>
      <c r="M22" s="1764"/>
      <c r="N22" s="1765"/>
      <c r="O22" s="21"/>
      <c r="P22" s="1258">
        <f t="shared" si="1"/>
        <v>0</v>
      </c>
    </row>
    <row r="23" spans="2:16" x14ac:dyDescent="0.2">
      <c r="B23" s="1186" t="s">
        <v>1511</v>
      </c>
      <c r="C23" s="1261"/>
      <c r="D23" s="1257"/>
      <c r="E23" s="1764"/>
      <c r="F23" s="1765"/>
      <c r="G23" s="21"/>
      <c r="H23" s="1258">
        <f t="shared" si="0"/>
        <v>0</v>
      </c>
      <c r="J23" s="1186" t="s">
        <v>1511</v>
      </c>
      <c r="K23" s="389"/>
      <c r="L23" s="1185"/>
      <c r="M23" s="1764"/>
      <c r="N23" s="1765"/>
      <c r="O23" s="21"/>
      <c r="P23" s="1258">
        <f t="shared" si="1"/>
        <v>0</v>
      </c>
    </row>
    <row r="24" spans="2:16" x14ac:dyDescent="0.2">
      <c r="B24" s="1186" t="s">
        <v>1375</v>
      </c>
      <c r="C24" s="1261"/>
      <c r="D24" s="1257"/>
      <c r="E24" s="1764"/>
      <c r="F24" s="1765"/>
      <c r="G24" s="21"/>
      <c r="H24" s="1258">
        <f>+C24*E24*G24</f>
        <v>0</v>
      </c>
      <c r="J24" s="1186" t="s">
        <v>1375</v>
      </c>
      <c r="K24" s="389"/>
      <c r="L24" s="1185"/>
      <c r="M24" s="1764"/>
      <c r="N24" s="1765"/>
      <c r="O24" s="21"/>
      <c r="P24" s="1258">
        <f>+K24*M24*O24</f>
        <v>0</v>
      </c>
    </row>
    <row r="25" spans="2:16" x14ac:dyDescent="0.2">
      <c r="B25" s="1740" t="s">
        <v>1503</v>
      </c>
      <c r="C25" s="1741"/>
      <c r="D25" s="1831">
        <f>+H26+H27</f>
        <v>0</v>
      </c>
      <c r="E25" s="1831"/>
      <c r="F25" s="1831"/>
      <c r="G25" s="1831"/>
      <c r="H25" s="1832" t="e">
        <f>+#REF!+H26+H27</f>
        <v>#REF!</v>
      </c>
      <c r="J25" s="1740" t="s">
        <v>1503</v>
      </c>
      <c r="K25" s="1741"/>
      <c r="L25" s="1843">
        <f>+P26+P27</f>
        <v>0</v>
      </c>
      <c r="M25" s="1831"/>
      <c r="N25" s="1831"/>
      <c r="O25" s="1831"/>
      <c r="P25" s="1832" t="e">
        <f>+#REF!+P26+P27</f>
        <v>#REF!</v>
      </c>
    </row>
    <row r="26" spans="2:16" x14ac:dyDescent="0.2">
      <c r="B26" s="1841" t="s">
        <v>1488</v>
      </c>
      <c r="C26" s="1842"/>
      <c r="D26" s="1257"/>
      <c r="E26" s="1829"/>
      <c r="F26" s="1830"/>
      <c r="G26" s="21"/>
      <c r="H26" s="1258">
        <f>+E26*G26</f>
        <v>0</v>
      </c>
      <c r="J26" s="1841" t="s">
        <v>1488</v>
      </c>
      <c r="K26" s="1842"/>
      <c r="L26" s="1185"/>
      <c r="M26" s="1829"/>
      <c r="N26" s="1830"/>
      <c r="O26" s="21"/>
      <c r="P26" s="1258">
        <f>+M26*O26</f>
        <v>0</v>
      </c>
    </row>
    <row r="27" spans="2:16" x14ac:dyDescent="0.2">
      <c r="B27" s="1841" t="s">
        <v>1493</v>
      </c>
      <c r="C27" s="1842"/>
      <c r="D27" s="1257"/>
      <c r="E27" s="1745"/>
      <c r="F27" s="1746"/>
      <c r="G27" s="21"/>
      <c r="H27" s="1258">
        <f>+E27*G27</f>
        <v>0</v>
      </c>
      <c r="J27" s="1841" t="s">
        <v>1493</v>
      </c>
      <c r="K27" s="1842"/>
      <c r="L27" s="1185"/>
      <c r="M27" s="1745"/>
      <c r="N27" s="1746"/>
      <c r="O27" s="21"/>
      <c r="P27" s="1258">
        <f>+M27*O27</f>
        <v>0</v>
      </c>
    </row>
    <row r="28" spans="2:16" x14ac:dyDescent="0.2">
      <c r="B28" s="1734" t="s">
        <v>1504</v>
      </c>
      <c r="C28" s="1735"/>
      <c r="D28" s="1831">
        <f>+H29+H30+H31+H32</f>
        <v>0</v>
      </c>
      <c r="E28" s="1831"/>
      <c r="F28" s="1831"/>
      <c r="G28" s="1831"/>
      <c r="H28" s="1832">
        <f>+H29+H30+H31</f>
        <v>0</v>
      </c>
      <c r="J28" s="1734" t="s">
        <v>1504</v>
      </c>
      <c r="K28" s="1735"/>
      <c r="L28" s="1843">
        <f>+P29+P30+P31+P32</f>
        <v>0</v>
      </c>
      <c r="M28" s="1831"/>
      <c r="N28" s="1831"/>
      <c r="O28" s="1831"/>
      <c r="P28" s="1832">
        <f>+P29+P30+P31</f>
        <v>0</v>
      </c>
    </row>
    <row r="29" spans="2:16" x14ac:dyDescent="0.2">
      <c r="B29" s="1751" t="s">
        <v>1489</v>
      </c>
      <c r="C29" s="1752"/>
      <c r="D29" s="1257"/>
      <c r="E29" s="1745"/>
      <c r="F29" s="1746"/>
      <c r="G29" s="21"/>
      <c r="H29" s="1258">
        <f>+E29*G29</f>
        <v>0</v>
      </c>
      <c r="J29" s="1751" t="s">
        <v>1489</v>
      </c>
      <c r="K29" s="1752"/>
      <c r="L29" s="1185"/>
      <c r="M29" s="1745"/>
      <c r="N29" s="1746"/>
      <c r="O29" s="21"/>
      <c r="P29" s="1258">
        <f>+M29*O29</f>
        <v>0</v>
      </c>
    </row>
    <row r="30" spans="2:16" x14ac:dyDescent="0.2">
      <c r="B30" s="1751" t="s">
        <v>1490</v>
      </c>
      <c r="C30" s="1752"/>
      <c r="D30" s="1257"/>
      <c r="E30" s="1745"/>
      <c r="F30" s="1746"/>
      <c r="G30" s="21"/>
      <c r="H30" s="1258">
        <f>+E30*G30</f>
        <v>0</v>
      </c>
      <c r="J30" s="1751" t="s">
        <v>1490</v>
      </c>
      <c r="K30" s="1752"/>
      <c r="L30" s="1185"/>
      <c r="M30" s="1745"/>
      <c r="N30" s="1746"/>
      <c r="O30" s="21"/>
      <c r="P30" s="1258">
        <f>+M30*O30</f>
        <v>0</v>
      </c>
    </row>
    <row r="31" spans="2:16" x14ac:dyDescent="0.2">
      <c r="B31" s="1751" t="s">
        <v>1491</v>
      </c>
      <c r="C31" s="1752"/>
      <c r="D31" s="1257"/>
      <c r="E31" s="1745"/>
      <c r="F31" s="1746"/>
      <c r="G31" s="21"/>
      <c r="H31" s="1258">
        <f>+E31*G31</f>
        <v>0</v>
      </c>
      <c r="J31" s="1751" t="s">
        <v>1491</v>
      </c>
      <c r="K31" s="1752"/>
      <c r="L31" s="1185"/>
      <c r="M31" s="1745"/>
      <c r="N31" s="1746"/>
      <c r="O31" s="21"/>
      <c r="P31" s="1258">
        <f>+M31*O31</f>
        <v>0</v>
      </c>
    </row>
    <row r="32" spans="2:16" x14ac:dyDescent="0.2">
      <c r="B32" s="1749" t="s">
        <v>1505</v>
      </c>
      <c r="C32" s="1750"/>
      <c r="D32" s="1257"/>
      <c r="E32" s="1745"/>
      <c r="F32" s="1746"/>
      <c r="G32" s="21"/>
      <c r="H32" s="1258">
        <f>+E32*G32</f>
        <v>0</v>
      </c>
      <c r="J32" s="1844" t="s">
        <v>1505</v>
      </c>
      <c r="K32" s="1845"/>
      <c r="L32" s="1185"/>
      <c r="M32" s="1745"/>
      <c r="N32" s="1746"/>
      <c r="O32" s="21"/>
      <c r="P32" s="1258">
        <f>+M32*O32</f>
        <v>0</v>
      </c>
    </row>
    <row r="33" spans="2:16" x14ac:dyDescent="0.2">
      <c r="B33" s="1734" t="s">
        <v>1537</v>
      </c>
      <c r="C33" s="1735"/>
      <c r="D33" s="1831">
        <f>+H34+H35+H36+H37</f>
        <v>0</v>
      </c>
      <c r="E33" s="1831"/>
      <c r="F33" s="1831"/>
      <c r="G33" s="1831"/>
      <c r="H33" s="1832" t="e">
        <f>+H34+#REF!</f>
        <v>#REF!</v>
      </c>
      <c r="J33" s="1734" t="s">
        <v>1537</v>
      </c>
      <c r="K33" s="1735"/>
      <c r="L33" s="1843">
        <f>+P34+P35+P36+P37</f>
        <v>0</v>
      </c>
      <c r="M33" s="1831"/>
      <c r="N33" s="1831"/>
      <c r="O33" s="1831"/>
      <c r="P33" s="1832" t="e">
        <f>+P34+#REF!</f>
        <v>#REF!</v>
      </c>
    </row>
    <row r="34" spans="2:16" x14ac:dyDescent="0.2">
      <c r="B34" s="1736"/>
      <c r="C34" s="1737"/>
      <c r="D34" s="1257"/>
      <c r="E34" s="1738"/>
      <c r="F34" s="1739"/>
      <c r="G34" s="21"/>
      <c r="H34" s="1258">
        <f>+E34*G34</f>
        <v>0</v>
      </c>
      <c r="J34" s="1736"/>
      <c r="K34" s="1737"/>
      <c r="L34" s="1185"/>
      <c r="M34" s="1738"/>
      <c r="N34" s="1739"/>
      <c r="O34" s="21"/>
      <c r="P34" s="1258">
        <f>+M34*O34</f>
        <v>0</v>
      </c>
    </row>
    <row r="35" spans="2:16" ht="24" customHeight="1" x14ac:dyDescent="0.2">
      <c r="B35" s="1736"/>
      <c r="C35" s="1737"/>
      <c r="D35" s="1257"/>
      <c r="E35" s="1738"/>
      <c r="F35" s="1739"/>
      <c r="G35" s="21"/>
      <c r="H35" s="1258">
        <f>+E35*G35</f>
        <v>0</v>
      </c>
      <c r="J35" s="1736"/>
      <c r="K35" s="1737"/>
      <c r="L35" s="1185"/>
      <c r="M35" s="1738"/>
      <c r="N35" s="1739"/>
      <c r="O35" s="21"/>
      <c r="P35" s="1258">
        <f>+M35*O35</f>
        <v>0</v>
      </c>
    </row>
    <row r="36" spans="2:16" ht="24" customHeight="1" x14ac:dyDescent="0.2">
      <c r="B36" s="1736"/>
      <c r="C36" s="1737"/>
      <c r="D36" s="1257"/>
      <c r="E36" s="1738"/>
      <c r="F36" s="1739"/>
      <c r="G36" s="21"/>
      <c r="H36" s="1258">
        <f>+E36*G36</f>
        <v>0</v>
      </c>
      <c r="J36" s="1736"/>
      <c r="K36" s="1737"/>
      <c r="L36" s="1185"/>
      <c r="M36" s="1738"/>
      <c r="N36" s="1739"/>
      <c r="O36" s="21"/>
      <c r="P36" s="1258">
        <f>+M36*O36</f>
        <v>0</v>
      </c>
    </row>
    <row r="37" spans="2:16" ht="17.25" customHeight="1" x14ac:dyDescent="0.2">
      <c r="B37" s="1736"/>
      <c r="C37" s="1737"/>
      <c r="D37" s="1257"/>
      <c r="E37" s="1738"/>
      <c r="F37" s="1739"/>
      <c r="G37" s="21"/>
      <c r="H37" s="1258">
        <f>+E37*G37</f>
        <v>0</v>
      </c>
      <c r="J37" s="1736"/>
      <c r="K37" s="1737"/>
      <c r="L37" s="1185"/>
      <c r="M37" s="1738"/>
      <c r="N37" s="1739"/>
      <c r="O37" s="21"/>
      <c r="P37" s="1258">
        <f>+M37*O37</f>
        <v>0</v>
      </c>
    </row>
    <row r="38" spans="2:16" ht="29.25" customHeight="1" x14ac:dyDescent="0.2">
      <c r="B38" s="1734" t="s">
        <v>1568</v>
      </c>
      <c r="C38" s="1735"/>
      <c r="D38" s="1833">
        <f>+H39+H40+H41</f>
        <v>0</v>
      </c>
      <c r="E38" s="1833"/>
      <c r="F38" s="1833"/>
      <c r="G38" s="1833"/>
      <c r="H38" s="1834"/>
      <c r="J38" s="1734" t="s">
        <v>1568</v>
      </c>
      <c r="K38" s="1735"/>
      <c r="L38" s="1847">
        <f>+P39+P40+P41</f>
        <v>0</v>
      </c>
      <c r="M38" s="1833"/>
      <c r="N38" s="1833"/>
      <c r="O38" s="1833"/>
      <c r="P38" s="1834"/>
    </row>
    <row r="39" spans="2:16" x14ac:dyDescent="0.2">
      <c r="B39" s="1736"/>
      <c r="C39" s="1737"/>
      <c r="D39" s="1257"/>
      <c r="E39" s="1738"/>
      <c r="F39" s="1739"/>
      <c r="G39" s="21"/>
      <c r="H39" s="1258">
        <f>+E39*G39</f>
        <v>0</v>
      </c>
      <c r="J39" s="1736"/>
      <c r="K39" s="1737"/>
      <c r="L39" s="1185"/>
      <c r="M39" s="1738"/>
      <c r="N39" s="1739"/>
      <c r="O39" s="21"/>
      <c r="P39" s="1258">
        <f>+M39*O39</f>
        <v>0</v>
      </c>
    </row>
    <row r="40" spans="2:16" x14ac:dyDescent="0.2">
      <c r="B40" s="1736"/>
      <c r="C40" s="1737"/>
      <c r="D40" s="1257"/>
      <c r="E40" s="1738"/>
      <c r="F40" s="1739"/>
      <c r="G40" s="21"/>
      <c r="H40" s="1258">
        <f>+E40*G40</f>
        <v>0</v>
      </c>
      <c r="J40" s="1736"/>
      <c r="K40" s="1737"/>
      <c r="L40" s="1185"/>
      <c r="M40" s="1738"/>
      <c r="N40" s="1739"/>
      <c r="O40" s="21"/>
      <c r="P40" s="1258">
        <f>+M40*O40</f>
        <v>0</v>
      </c>
    </row>
    <row r="41" spans="2:16" ht="21" customHeight="1" x14ac:dyDescent="0.2">
      <c r="B41" s="1736"/>
      <c r="C41" s="1737"/>
      <c r="D41" s="1257"/>
      <c r="E41" s="1738"/>
      <c r="F41" s="1739"/>
      <c r="G41" s="21"/>
      <c r="H41" s="1258">
        <f>+E41*G41</f>
        <v>0</v>
      </c>
      <c r="J41" s="1736"/>
      <c r="K41" s="1737"/>
      <c r="L41" s="1185"/>
      <c r="M41" s="1738"/>
      <c r="N41" s="1739"/>
      <c r="O41" s="21"/>
      <c r="P41" s="1258">
        <f>+M41*O41</f>
        <v>0</v>
      </c>
    </row>
    <row r="42" spans="2:16" ht="16.5" customHeight="1" x14ac:dyDescent="0.2">
      <c r="B42" s="1839" t="s">
        <v>1569</v>
      </c>
      <c r="C42" s="1840"/>
      <c r="D42" s="1262" t="s">
        <v>71</v>
      </c>
      <c r="E42" s="1762"/>
      <c r="F42" s="1763"/>
      <c r="G42" s="1246"/>
      <c r="H42" s="1263">
        <f>+E42*(D15+D19+D25+D28+H32+D33+D38)</f>
        <v>0</v>
      </c>
      <c r="J42" s="1839" t="s">
        <v>1569</v>
      </c>
      <c r="K42" s="1840"/>
      <c r="L42" s="1245" t="s">
        <v>71</v>
      </c>
      <c r="M42" s="1762"/>
      <c r="N42" s="1763"/>
      <c r="O42" s="1246"/>
      <c r="P42" s="1264">
        <f>+M42*(L15+L19+L25+L28+P32+L33+L38)</f>
        <v>0</v>
      </c>
    </row>
    <row r="43" spans="2:16" ht="20.25" customHeight="1" x14ac:dyDescent="0.2">
      <c r="B43" s="1827" t="s">
        <v>1570</v>
      </c>
      <c r="C43" s="1828"/>
      <c r="D43" s="1865"/>
      <c r="E43" s="1866"/>
      <c r="F43" s="1866"/>
      <c r="G43" s="1867"/>
      <c r="H43" s="1846">
        <f>+H45+H46</f>
        <v>0</v>
      </c>
      <c r="J43" s="1827" t="s">
        <v>1570</v>
      </c>
      <c r="K43" s="1828"/>
      <c r="L43" s="1865"/>
      <c r="M43" s="1866"/>
      <c r="N43" s="1866"/>
      <c r="O43" s="1867"/>
      <c r="P43" s="1846">
        <f>+P45+P46</f>
        <v>0</v>
      </c>
    </row>
    <row r="44" spans="2:16" ht="16.5" customHeight="1" x14ac:dyDescent="0.2">
      <c r="B44" s="1835">
        <f>+C12</f>
        <v>0</v>
      </c>
      <c r="C44" s="1836"/>
      <c r="D44" s="1868"/>
      <c r="E44" s="1869"/>
      <c r="F44" s="1869"/>
      <c r="G44" s="1870"/>
      <c r="H44" s="1832"/>
      <c r="J44" s="1835">
        <f>+K12</f>
        <v>0</v>
      </c>
      <c r="K44" s="1836"/>
      <c r="L44" s="1868"/>
      <c r="M44" s="1869"/>
      <c r="N44" s="1869"/>
      <c r="O44" s="1870"/>
      <c r="P44" s="1832"/>
    </row>
    <row r="45" spans="2:16" x14ac:dyDescent="0.2">
      <c r="B45" s="1736"/>
      <c r="C45" s="1737"/>
      <c r="D45" s="1257"/>
      <c r="E45" s="1738"/>
      <c r="F45" s="1739"/>
      <c r="G45" s="21"/>
      <c r="H45" s="1258">
        <f>+E45*G45</f>
        <v>0</v>
      </c>
      <c r="J45" s="1736"/>
      <c r="K45" s="1737"/>
      <c r="L45" s="1257"/>
      <c r="M45" s="1738"/>
      <c r="N45" s="1739"/>
      <c r="O45" s="21"/>
      <c r="P45" s="1258">
        <f>+M45*O45</f>
        <v>0</v>
      </c>
    </row>
    <row r="46" spans="2:16" x14ac:dyDescent="0.2">
      <c r="B46" s="1736"/>
      <c r="C46" s="1737"/>
      <c r="D46" s="1257"/>
      <c r="E46" s="1738"/>
      <c r="F46" s="1739"/>
      <c r="G46" s="21"/>
      <c r="H46" s="1258">
        <f>+E46*G46</f>
        <v>0</v>
      </c>
      <c r="J46" s="1736"/>
      <c r="K46" s="1737"/>
      <c r="L46" s="1257"/>
      <c r="M46" s="1738"/>
      <c r="N46" s="1739"/>
      <c r="O46" s="21"/>
      <c r="P46" s="1258">
        <f>+M46*O46</f>
        <v>0</v>
      </c>
    </row>
    <row r="47" spans="2:16" ht="20.25" customHeight="1" thickBot="1" x14ac:dyDescent="0.25">
      <c r="B47" s="1825" t="s">
        <v>1571</v>
      </c>
      <c r="C47" s="1826"/>
      <c r="D47" s="1862">
        <f>+C12</f>
        <v>0</v>
      </c>
      <c r="E47" s="1863"/>
      <c r="F47" s="1863"/>
      <c r="G47" s="1864"/>
      <c r="H47" s="1265">
        <f>+D15+D19+D25+D28+H32+D33+D38+H42+H43</f>
        <v>0</v>
      </c>
      <c r="J47" s="1825" t="s">
        <v>1571</v>
      </c>
      <c r="K47" s="1826"/>
      <c r="L47" s="1862">
        <f>+K12</f>
        <v>0</v>
      </c>
      <c r="M47" s="1863"/>
      <c r="N47" s="1863"/>
      <c r="O47" s="1864"/>
      <c r="P47" s="1265">
        <f>+L15+L19+L25+L28+P32+L33+L38+P42+P43</f>
        <v>0</v>
      </c>
    </row>
    <row r="48" spans="2:16" s="1267" customFormat="1" ht="12" x14ac:dyDescent="0.2">
      <c r="B48" s="1266"/>
      <c r="C48" s="1266"/>
      <c r="D48" s="1266"/>
      <c r="E48" s="1266"/>
      <c r="F48" s="1266"/>
      <c r="G48" s="1266"/>
      <c r="H48" s="1266"/>
      <c r="J48" s="1266"/>
      <c r="K48" s="1266"/>
      <c r="L48" s="1266"/>
      <c r="M48" s="1266"/>
      <c r="N48" s="1266"/>
      <c r="O48" s="1266"/>
      <c r="P48" s="1266"/>
    </row>
    <row r="49" spans="2:16" x14ac:dyDescent="0.2">
      <c r="B49" s="185"/>
      <c r="C49" s="185"/>
      <c r="D49" s="185"/>
      <c r="E49" s="185"/>
      <c r="F49" s="185"/>
      <c r="G49" s="185"/>
      <c r="H49" s="185"/>
      <c r="J49" s="185"/>
      <c r="K49" s="185"/>
      <c r="L49" s="185"/>
      <c r="M49" s="185"/>
      <c r="N49" s="185"/>
      <c r="O49" s="185"/>
      <c r="P49" s="185"/>
    </row>
    <row r="50" spans="2:16" x14ac:dyDescent="0.2">
      <c r="B50" s="185"/>
      <c r="C50" s="185"/>
      <c r="D50" s="185"/>
      <c r="E50" s="185"/>
      <c r="F50" s="185"/>
      <c r="G50" s="185"/>
      <c r="H50" s="185"/>
      <c r="J50" s="185"/>
      <c r="K50" s="185"/>
      <c r="L50" s="185"/>
      <c r="M50" s="185"/>
      <c r="N50" s="185"/>
      <c r="O50" s="185"/>
      <c r="P50" s="185"/>
    </row>
    <row r="51" spans="2:16" x14ac:dyDescent="0.2">
      <c r="B51" s="185"/>
      <c r="C51" s="185"/>
      <c r="D51" s="185"/>
      <c r="E51" s="185"/>
      <c r="F51" s="185"/>
      <c r="G51" s="185"/>
      <c r="H51" s="185"/>
      <c r="J51" s="185"/>
      <c r="K51" s="185"/>
      <c r="L51" s="185"/>
      <c r="M51" s="185"/>
      <c r="N51" s="185"/>
      <c r="O51" s="185"/>
      <c r="P51" s="185"/>
    </row>
    <row r="52" spans="2:16" x14ac:dyDescent="0.2">
      <c r="B52" s="185"/>
      <c r="C52" s="185"/>
      <c r="D52" s="185"/>
      <c r="E52" s="185"/>
      <c r="F52" s="185"/>
      <c r="G52" s="185"/>
      <c r="H52" s="185"/>
      <c r="J52" s="185"/>
      <c r="K52" s="185"/>
      <c r="L52" s="185"/>
      <c r="M52" s="185"/>
      <c r="N52" s="185"/>
      <c r="O52" s="185"/>
      <c r="P52" s="185"/>
    </row>
    <row r="53" spans="2:16" x14ac:dyDescent="0.2">
      <c r="B53" s="185"/>
      <c r="C53" s="185"/>
      <c r="D53" s="185"/>
      <c r="E53" s="185"/>
      <c r="F53" s="185"/>
      <c r="G53" s="185"/>
      <c r="H53" s="185"/>
      <c r="J53" s="185"/>
      <c r="K53" s="185"/>
      <c r="L53" s="185"/>
      <c r="M53" s="185"/>
      <c r="N53" s="185"/>
      <c r="O53" s="185"/>
      <c r="P53" s="185"/>
    </row>
    <row r="54" spans="2:16" x14ac:dyDescent="0.2">
      <c r="B54" s="185"/>
      <c r="C54" s="185"/>
      <c r="D54" s="185"/>
      <c r="E54" s="185"/>
      <c r="F54" s="185"/>
      <c r="G54" s="185"/>
      <c r="H54" s="185"/>
      <c r="J54" s="185"/>
      <c r="K54" s="185"/>
      <c r="L54" s="185"/>
      <c r="M54" s="185"/>
      <c r="N54" s="185"/>
      <c r="O54" s="185"/>
      <c r="P54" s="185"/>
    </row>
    <row r="55" spans="2:16" x14ac:dyDescent="0.2">
      <c r="B55" s="185"/>
      <c r="C55" s="185"/>
      <c r="D55" s="185"/>
      <c r="E55" s="185"/>
      <c r="F55" s="185"/>
      <c r="G55" s="185"/>
      <c r="H55" s="185"/>
      <c r="J55" s="185"/>
      <c r="K55" s="185"/>
      <c r="L55" s="185"/>
      <c r="M55" s="185"/>
      <c r="N55" s="185"/>
      <c r="O55" s="185"/>
      <c r="P55" s="185"/>
    </row>
    <row r="56" spans="2:16" x14ac:dyDescent="0.2">
      <c r="B56" s="185"/>
      <c r="C56" s="185"/>
      <c r="D56" s="185"/>
      <c r="E56" s="185"/>
      <c r="F56" s="185"/>
      <c r="G56" s="185"/>
      <c r="H56" s="185"/>
      <c r="J56" s="185"/>
      <c r="K56" s="185"/>
      <c r="L56" s="185"/>
      <c r="M56" s="185"/>
      <c r="N56" s="185"/>
      <c r="O56" s="185"/>
      <c r="P56" s="185"/>
    </row>
    <row r="57" spans="2:16" x14ac:dyDescent="0.2">
      <c r="B57" s="185"/>
      <c r="C57" s="185"/>
      <c r="D57" s="185"/>
      <c r="E57" s="185"/>
      <c r="F57" s="185"/>
      <c r="G57" s="185"/>
      <c r="H57" s="185"/>
      <c r="J57" s="185"/>
      <c r="K57" s="185"/>
      <c r="L57" s="185"/>
      <c r="M57" s="185"/>
      <c r="N57" s="185"/>
      <c r="O57" s="185"/>
      <c r="P57" s="185"/>
    </row>
    <row r="58" spans="2:16" x14ac:dyDescent="0.2">
      <c r="B58" s="185"/>
      <c r="C58" s="185"/>
      <c r="D58" s="185"/>
      <c r="E58" s="185"/>
      <c r="F58" s="185"/>
      <c r="G58" s="185"/>
      <c r="H58" s="185"/>
      <c r="J58" s="185"/>
      <c r="K58" s="185"/>
      <c r="L58" s="185"/>
      <c r="M58" s="185"/>
      <c r="N58" s="185"/>
      <c r="O58" s="185"/>
      <c r="P58" s="185"/>
    </row>
    <row r="59" spans="2:16" x14ac:dyDescent="0.2">
      <c r="B59" s="185"/>
      <c r="C59" s="185"/>
      <c r="D59" s="185"/>
      <c r="E59" s="185"/>
      <c r="F59" s="185"/>
      <c r="G59" s="185"/>
      <c r="H59" s="185"/>
      <c r="J59" s="185"/>
      <c r="K59" s="185"/>
      <c r="L59" s="185"/>
      <c r="M59" s="185"/>
      <c r="N59" s="185"/>
      <c r="O59" s="185"/>
      <c r="P59" s="185"/>
    </row>
    <row r="60" spans="2:16" x14ac:dyDescent="0.2">
      <c r="B60" s="185"/>
      <c r="C60" s="185"/>
      <c r="D60" s="185"/>
      <c r="E60" s="185"/>
      <c r="F60" s="185"/>
      <c r="G60" s="185"/>
      <c r="H60" s="185"/>
      <c r="J60" s="185"/>
      <c r="K60" s="185"/>
      <c r="L60" s="185"/>
      <c r="M60" s="185"/>
      <c r="N60" s="185"/>
      <c r="O60" s="185"/>
      <c r="P60" s="185"/>
    </row>
    <row r="61" spans="2:16" x14ac:dyDescent="0.2">
      <c r="B61" s="185"/>
      <c r="C61" s="185"/>
      <c r="D61" s="185"/>
      <c r="E61" s="185"/>
      <c r="F61" s="185"/>
      <c r="G61" s="185"/>
      <c r="H61" s="185"/>
      <c r="J61" s="185"/>
      <c r="K61" s="185"/>
      <c r="L61" s="185"/>
      <c r="M61" s="185"/>
      <c r="N61" s="185"/>
      <c r="O61" s="185"/>
      <c r="P61" s="185"/>
    </row>
    <row r="62" spans="2:16" x14ac:dyDescent="0.2">
      <c r="B62" s="185"/>
      <c r="C62" s="185"/>
      <c r="D62" s="185"/>
      <c r="E62" s="185"/>
      <c r="F62" s="185"/>
      <c r="G62" s="185"/>
      <c r="H62" s="185"/>
      <c r="J62" s="185"/>
      <c r="K62" s="185"/>
      <c r="L62" s="185"/>
      <c r="M62" s="185"/>
      <c r="N62" s="185"/>
      <c r="O62" s="185"/>
      <c r="P62" s="185"/>
    </row>
    <row r="63" spans="2:16" x14ac:dyDescent="0.2">
      <c r="B63" s="185"/>
      <c r="C63" s="185"/>
      <c r="D63" s="185"/>
      <c r="E63" s="185"/>
      <c r="F63" s="185"/>
      <c r="G63" s="185"/>
      <c r="H63" s="185"/>
      <c r="J63" s="185"/>
      <c r="K63" s="185"/>
      <c r="L63" s="185"/>
      <c r="M63" s="185"/>
      <c r="N63" s="185"/>
      <c r="O63" s="185"/>
      <c r="P63" s="185"/>
    </row>
    <row r="64" spans="2:16" x14ac:dyDescent="0.2">
      <c r="B64" s="185"/>
      <c r="C64" s="185"/>
      <c r="D64" s="185"/>
      <c r="E64" s="185"/>
      <c r="F64" s="185"/>
      <c r="G64" s="185"/>
      <c r="H64" s="185"/>
      <c r="J64" s="185"/>
      <c r="K64" s="185"/>
      <c r="L64" s="185"/>
      <c r="M64" s="185"/>
      <c r="N64" s="185"/>
      <c r="O64" s="185"/>
      <c r="P64" s="185"/>
    </row>
    <row r="65" spans="2:16" x14ac:dyDescent="0.2">
      <c r="B65" s="185"/>
      <c r="C65" s="185"/>
      <c r="D65" s="185"/>
      <c r="E65" s="185"/>
      <c r="F65" s="185"/>
      <c r="G65" s="185"/>
      <c r="H65" s="185"/>
      <c r="J65" s="185"/>
      <c r="K65" s="185"/>
      <c r="L65" s="185"/>
      <c r="M65" s="185"/>
      <c r="N65" s="185"/>
      <c r="O65" s="185"/>
      <c r="P65" s="185"/>
    </row>
    <row r="66" spans="2:16" x14ac:dyDescent="0.2">
      <c r="B66" s="185"/>
      <c r="C66" s="185"/>
      <c r="D66" s="185"/>
      <c r="E66" s="185"/>
      <c r="F66" s="185"/>
      <c r="G66" s="185"/>
      <c r="H66" s="185"/>
      <c r="J66" s="185"/>
      <c r="K66" s="185"/>
      <c r="L66" s="185"/>
      <c r="M66" s="185"/>
      <c r="N66" s="185"/>
      <c r="O66" s="185"/>
      <c r="P66" s="185"/>
    </row>
    <row r="67" spans="2:16" x14ac:dyDescent="0.2">
      <c r="B67" s="185"/>
      <c r="C67" s="185"/>
      <c r="D67" s="185"/>
      <c r="E67" s="185"/>
      <c r="F67" s="185"/>
      <c r="G67" s="185"/>
      <c r="H67" s="185"/>
      <c r="J67" s="185"/>
      <c r="K67" s="185"/>
      <c r="L67" s="185"/>
      <c r="M67" s="185"/>
      <c r="N67" s="185"/>
      <c r="O67" s="185"/>
      <c r="P67" s="185"/>
    </row>
    <row r="68" spans="2:16" x14ac:dyDescent="0.2">
      <c r="B68" s="185"/>
      <c r="C68" s="185"/>
      <c r="D68" s="185"/>
      <c r="E68" s="185"/>
      <c r="F68" s="185"/>
      <c r="G68" s="185"/>
      <c r="H68" s="185"/>
      <c r="J68" s="185"/>
      <c r="K68" s="185"/>
      <c r="L68" s="185"/>
      <c r="M68" s="185"/>
      <c r="N68" s="185"/>
      <c r="O68" s="185"/>
      <c r="P68" s="185"/>
    </row>
    <row r="69" spans="2:16" x14ac:dyDescent="0.2">
      <c r="B69" s="185"/>
      <c r="C69" s="185"/>
      <c r="D69" s="185"/>
      <c r="E69" s="185"/>
      <c r="F69" s="185"/>
      <c r="G69" s="185"/>
      <c r="H69" s="185"/>
      <c r="J69" s="185"/>
      <c r="K69" s="185"/>
      <c r="L69" s="185"/>
      <c r="M69" s="185"/>
      <c r="N69" s="185"/>
      <c r="O69" s="185"/>
      <c r="P69" s="185"/>
    </row>
    <row r="70" spans="2:16" x14ac:dyDescent="0.2">
      <c r="B70" s="185"/>
      <c r="C70" s="185"/>
      <c r="D70" s="185"/>
      <c r="E70" s="185"/>
      <c r="F70" s="185"/>
      <c r="G70" s="185"/>
      <c r="H70" s="185"/>
      <c r="J70" s="185"/>
      <c r="K70" s="185"/>
      <c r="L70" s="185"/>
      <c r="M70" s="185"/>
      <c r="N70" s="185"/>
      <c r="O70" s="185"/>
      <c r="P70" s="185"/>
    </row>
    <row r="71" spans="2:16" x14ac:dyDescent="0.2">
      <c r="B71" s="185"/>
      <c r="C71" s="185"/>
      <c r="D71" s="185"/>
      <c r="E71" s="185"/>
      <c r="F71" s="185"/>
      <c r="G71" s="185"/>
      <c r="H71" s="185"/>
      <c r="J71" s="185"/>
      <c r="K71" s="185"/>
      <c r="L71" s="185"/>
      <c r="M71" s="185"/>
      <c r="N71" s="185"/>
      <c r="O71" s="185"/>
      <c r="P71" s="185"/>
    </row>
    <row r="72" spans="2:16" x14ac:dyDescent="0.2">
      <c r="B72" s="185"/>
      <c r="C72" s="185"/>
      <c r="D72" s="185"/>
      <c r="E72" s="185"/>
      <c r="F72" s="185"/>
      <c r="G72" s="185"/>
      <c r="H72" s="185"/>
      <c r="J72" s="185"/>
      <c r="K72" s="185"/>
      <c r="L72" s="185"/>
      <c r="M72" s="185"/>
      <c r="N72" s="185"/>
      <c r="O72" s="185"/>
      <c r="P72" s="185"/>
    </row>
    <row r="73" spans="2:16" x14ac:dyDescent="0.2">
      <c r="B73" s="185"/>
      <c r="C73" s="185"/>
      <c r="D73" s="185"/>
      <c r="E73" s="185"/>
      <c r="F73" s="185"/>
      <c r="G73" s="185"/>
      <c r="H73" s="185"/>
      <c r="J73" s="185"/>
      <c r="K73" s="185"/>
      <c r="L73" s="185"/>
      <c r="M73" s="185"/>
      <c r="N73" s="185"/>
      <c r="O73" s="185"/>
      <c r="P73" s="185"/>
    </row>
    <row r="74" spans="2:16" x14ac:dyDescent="0.2">
      <c r="B74" s="185"/>
      <c r="C74" s="185"/>
      <c r="D74" s="185"/>
      <c r="E74" s="185"/>
      <c r="F74" s="185"/>
      <c r="G74" s="185"/>
      <c r="H74" s="185"/>
      <c r="J74" s="185"/>
      <c r="K74" s="185"/>
      <c r="L74" s="185"/>
      <c r="M74" s="185"/>
      <c r="N74" s="185"/>
      <c r="O74" s="185"/>
      <c r="P74" s="185"/>
    </row>
    <row r="75" spans="2:16" x14ac:dyDescent="0.2">
      <c r="B75" s="185"/>
      <c r="C75" s="185"/>
      <c r="D75" s="185"/>
      <c r="E75" s="185"/>
      <c r="F75" s="185"/>
      <c r="G75" s="185"/>
      <c r="H75" s="185"/>
      <c r="J75" s="185"/>
      <c r="K75" s="185"/>
      <c r="L75" s="185"/>
      <c r="M75" s="185"/>
      <c r="N75" s="185"/>
      <c r="O75" s="185"/>
      <c r="P75" s="185"/>
    </row>
    <row r="76" spans="2:16" x14ac:dyDescent="0.2">
      <c r="B76" s="185"/>
      <c r="C76" s="185"/>
      <c r="D76" s="185"/>
      <c r="E76" s="185"/>
      <c r="F76" s="185"/>
      <c r="G76" s="185"/>
      <c r="H76" s="185"/>
      <c r="J76" s="185"/>
      <c r="K76" s="185"/>
      <c r="L76" s="185"/>
      <c r="M76" s="185"/>
      <c r="N76" s="185"/>
      <c r="O76" s="185"/>
      <c r="P76" s="185"/>
    </row>
    <row r="77" spans="2:16" x14ac:dyDescent="0.2">
      <c r="B77" s="185"/>
      <c r="C77" s="185"/>
      <c r="D77" s="185"/>
      <c r="E77" s="185"/>
      <c r="F77" s="185"/>
      <c r="G77" s="185"/>
      <c r="H77" s="185"/>
      <c r="J77" s="185"/>
      <c r="K77" s="185"/>
      <c r="L77" s="185"/>
      <c r="M77" s="185"/>
      <c r="N77" s="185"/>
      <c r="O77" s="185"/>
      <c r="P77" s="185"/>
    </row>
    <row r="78" spans="2:16" x14ac:dyDescent="0.2">
      <c r="B78" s="185"/>
      <c r="C78" s="185"/>
      <c r="D78" s="185"/>
      <c r="E78" s="185"/>
      <c r="F78" s="185"/>
      <c r="G78" s="185"/>
      <c r="H78" s="185"/>
      <c r="J78" s="185"/>
      <c r="K78" s="185"/>
      <c r="L78" s="185"/>
      <c r="M78" s="185"/>
      <c r="N78" s="185"/>
      <c r="O78" s="185"/>
      <c r="P78" s="185"/>
    </row>
    <row r="79" spans="2:16" x14ac:dyDescent="0.2">
      <c r="B79" s="185"/>
      <c r="C79" s="185"/>
      <c r="D79" s="185"/>
      <c r="E79" s="185"/>
      <c r="F79" s="185"/>
      <c r="G79" s="185"/>
      <c r="H79" s="185"/>
      <c r="J79" s="185"/>
      <c r="K79" s="185"/>
      <c r="L79" s="185"/>
      <c r="M79" s="185"/>
      <c r="N79" s="185"/>
      <c r="O79" s="185"/>
      <c r="P79" s="185"/>
    </row>
    <row r="80" spans="2:16" x14ac:dyDescent="0.2">
      <c r="B80" s="185"/>
      <c r="C80" s="185"/>
      <c r="D80" s="185"/>
      <c r="E80" s="185"/>
      <c r="F80" s="185"/>
      <c r="G80" s="185"/>
      <c r="H80" s="185"/>
      <c r="J80" s="185"/>
      <c r="K80" s="185"/>
      <c r="L80" s="185"/>
      <c r="M80" s="185"/>
      <c r="N80" s="185"/>
      <c r="O80" s="185"/>
      <c r="P80" s="185"/>
    </row>
    <row r="81" spans="2:16" x14ac:dyDescent="0.2">
      <c r="B81" s="185"/>
      <c r="C81" s="185"/>
      <c r="D81" s="185"/>
      <c r="E81" s="185"/>
      <c r="F81" s="185"/>
      <c r="G81" s="185"/>
      <c r="H81" s="185"/>
      <c r="J81" s="185"/>
      <c r="K81" s="185"/>
      <c r="L81" s="185"/>
      <c r="M81" s="185"/>
      <c r="N81" s="185"/>
      <c r="O81" s="185"/>
      <c r="P81" s="185"/>
    </row>
    <row r="82" spans="2:16" x14ac:dyDescent="0.2">
      <c r="B82" s="185"/>
      <c r="C82" s="185"/>
      <c r="D82" s="185"/>
      <c r="E82" s="185"/>
      <c r="F82" s="185"/>
      <c r="G82" s="185"/>
      <c r="H82" s="185"/>
      <c r="J82" s="185"/>
      <c r="K82" s="185"/>
      <c r="L82" s="185"/>
      <c r="M82" s="185"/>
      <c r="N82" s="185"/>
      <c r="O82" s="185"/>
      <c r="P82" s="185"/>
    </row>
    <row r="83" spans="2:16" x14ac:dyDescent="0.2">
      <c r="B83" s="185"/>
      <c r="C83" s="185"/>
      <c r="D83" s="185"/>
      <c r="E83" s="185"/>
      <c r="F83" s="185"/>
      <c r="G83" s="185"/>
      <c r="H83" s="185"/>
      <c r="J83" s="185"/>
      <c r="K83" s="185"/>
      <c r="L83" s="185"/>
      <c r="M83" s="185"/>
      <c r="N83" s="185"/>
      <c r="O83" s="185"/>
      <c r="P83" s="185"/>
    </row>
    <row r="84" spans="2:16" x14ac:dyDescent="0.2">
      <c r="B84" s="185"/>
      <c r="C84" s="185"/>
      <c r="D84" s="185"/>
      <c r="E84" s="185"/>
      <c r="F84" s="185"/>
      <c r="G84" s="185"/>
      <c r="H84" s="185"/>
      <c r="J84" s="185"/>
      <c r="K84" s="185"/>
      <c r="L84" s="185"/>
      <c r="M84" s="185"/>
      <c r="N84" s="185"/>
      <c r="O84" s="185"/>
      <c r="P84" s="185"/>
    </row>
    <row r="85" spans="2:16" x14ac:dyDescent="0.2">
      <c r="B85" s="185"/>
      <c r="C85" s="185"/>
      <c r="D85" s="185"/>
      <c r="E85" s="185"/>
      <c r="F85" s="185"/>
      <c r="G85" s="185"/>
      <c r="H85" s="185"/>
      <c r="J85" s="185"/>
      <c r="K85" s="185"/>
      <c r="L85" s="185"/>
      <c r="M85" s="185"/>
      <c r="N85" s="185"/>
      <c r="O85" s="185"/>
      <c r="P85" s="185"/>
    </row>
    <row r="86" spans="2:16" x14ac:dyDescent="0.2">
      <c r="B86" s="185"/>
      <c r="C86" s="185"/>
      <c r="D86" s="185"/>
      <c r="E86" s="185"/>
      <c r="F86" s="185"/>
      <c r="G86" s="185"/>
      <c r="H86" s="185"/>
      <c r="J86" s="185"/>
      <c r="K86" s="185"/>
      <c r="L86" s="185"/>
      <c r="M86" s="185"/>
      <c r="N86" s="185"/>
      <c r="O86" s="185"/>
      <c r="P86" s="185"/>
    </row>
    <row r="87" spans="2:16" x14ac:dyDescent="0.2">
      <c r="B87" s="185"/>
      <c r="C87" s="185"/>
      <c r="D87" s="185"/>
      <c r="E87" s="185"/>
      <c r="F87" s="185"/>
      <c r="G87" s="185"/>
      <c r="H87" s="185"/>
      <c r="J87" s="185"/>
      <c r="K87" s="185"/>
      <c r="L87" s="185"/>
      <c r="M87" s="185"/>
      <c r="N87" s="185"/>
      <c r="O87" s="185"/>
      <c r="P87" s="185"/>
    </row>
    <row r="88" spans="2:16" x14ac:dyDescent="0.2">
      <c r="B88" s="185"/>
      <c r="C88" s="185"/>
      <c r="D88" s="185"/>
      <c r="E88" s="185"/>
      <c r="F88" s="185"/>
      <c r="G88" s="185"/>
      <c r="H88" s="185"/>
      <c r="J88" s="185"/>
      <c r="K88" s="185"/>
      <c r="L88" s="185"/>
      <c r="M88" s="185"/>
      <c r="N88" s="185"/>
      <c r="O88" s="185"/>
      <c r="P88" s="185"/>
    </row>
    <row r="89" spans="2:16" x14ac:dyDescent="0.2">
      <c r="B89" s="185"/>
      <c r="C89" s="185"/>
      <c r="D89" s="185"/>
      <c r="E89" s="185"/>
      <c r="F89" s="185"/>
      <c r="G89" s="185"/>
      <c r="H89" s="185"/>
      <c r="J89" s="185"/>
      <c r="K89" s="185"/>
      <c r="L89" s="185"/>
      <c r="M89" s="185"/>
      <c r="N89" s="185"/>
      <c r="O89" s="185"/>
      <c r="P89" s="185"/>
    </row>
    <row r="90" spans="2:16" x14ac:dyDescent="0.2">
      <c r="B90" s="185"/>
      <c r="C90" s="185"/>
      <c r="D90" s="185"/>
      <c r="E90" s="185"/>
      <c r="F90" s="185"/>
      <c r="G90" s="185"/>
      <c r="H90" s="185"/>
      <c r="J90" s="185"/>
      <c r="K90" s="185"/>
      <c r="L90" s="185"/>
      <c r="M90" s="185"/>
      <c r="N90" s="185"/>
      <c r="O90" s="185"/>
      <c r="P90" s="185"/>
    </row>
    <row r="91" spans="2:16" x14ac:dyDescent="0.2">
      <c r="B91" s="185"/>
      <c r="C91" s="185"/>
      <c r="D91" s="185"/>
      <c r="E91" s="185"/>
      <c r="F91" s="185"/>
      <c r="G91" s="185"/>
      <c r="H91" s="185"/>
      <c r="J91" s="185"/>
      <c r="K91" s="185"/>
      <c r="L91" s="185"/>
      <c r="M91" s="185"/>
      <c r="N91" s="185"/>
      <c r="O91" s="185"/>
      <c r="P91" s="185"/>
    </row>
    <row r="92" spans="2:16" x14ac:dyDescent="0.2">
      <c r="B92" s="185"/>
      <c r="C92" s="185"/>
      <c r="D92" s="185"/>
      <c r="E92" s="185"/>
      <c r="F92" s="185"/>
      <c r="G92" s="185"/>
      <c r="H92" s="185"/>
      <c r="J92" s="185"/>
      <c r="K92" s="185"/>
      <c r="L92" s="185"/>
      <c r="M92" s="185"/>
      <c r="N92" s="185"/>
      <c r="O92" s="185"/>
      <c r="P92" s="185"/>
    </row>
    <row r="93" spans="2:16" x14ac:dyDescent="0.2">
      <c r="B93" s="185"/>
      <c r="C93" s="185"/>
      <c r="D93" s="185"/>
      <c r="E93" s="185"/>
      <c r="F93" s="185"/>
      <c r="G93" s="185"/>
      <c r="H93" s="185"/>
      <c r="J93" s="185"/>
      <c r="K93" s="185"/>
      <c r="L93" s="185"/>
      <c r="M93" s="185"/>
      <c r="N93" s="185"/>
      <c r="O93" s="185"/>
      <c r="P93" s="185"/>
    </row>
    <row r="94" spans="2:16" x14ac:dyDescent="0.2">
      <c r="B94" s="185"/>
      <c r="C94" s="185"/>
      <c r="D94" s="185"/>
      <c r="E94" s="185"/>
      <c r="F94" s="185"/>
      <c r="G94" s="185"/>
      <c r="H94" s="185"/>
      <c r="J94" s="185"/>
      <c r="K94" s="185"/>
      <c r="L94" s="185"/>
      <c r="M94" s="185"/>
      <c r="N94" s="185"/>
      <c r="O94" s="185"/>
      <c r="P94" s="185"/>
    </row>
    <row r="95" spans="2:16" x14ac:dyDescent="0.2">
      <c r="B95" s="185"/>
      <c r="C95" s="185"/>
      <c r="D95" s="185"/>
      <c r="E95" s="185"/>
      <c r="F95" s="185"/>
      <c r="G95" s="185"/>
      <c r="H95" s="185"/>
      <c r="J95" s="185"/>
      <c r="K95" s="185"/>
      <c r="L95" s="185"/>
      <c r="M95" s="185"/>
      <c r="N95" s="185"/>
      <c r="O95" s="185"/>
      <c r="P95" s="185"/>
    </row>
    <row r="96" spans="2:16" x14ac:dyDescent="0.2">
      <c r="B96" s="185"/>
      <c r="C96" s="185"/>
      <c r="D96" s="185"/>
      <c r="E96" s="185"/>
      <c r="F96" s="185"/>
      <c r="G96" s="185"/>
      <c r="H96" s="185"/>
      <c r="J96" s="185"/>
      <c r="K96" s="185"/>
      <c r="L96" s="185"/>
      <c r="M96" s="185"/>
      <c r="N96" s="185"/>
      <c r="O96" s="185"/>
      <c r="P96" s="185"/>
    </row>
    <row r="97" spans="2:16" x14ac:dyDescent="0.2">
      <c r="B97" s="185"/>
      <c r="C97" s="185"/>
      <c r="D97" s="185"/>
      <c r="E97" s="185"/>
      <c r="F97" s="185"/>
      <c r="G97" s="185"/>
      <c r="H97" s="185"/>
      <c r="J97" s="185"/>
      <c r="K97" s="185"/>
      <c r="L97" s="185"/>
      <c r="M97" s="185"/>
      <c r="N97" s="185"/>
      <c r="O97" s="185"/>
      <c r="P97" s="185"/>
    </row>
    <row r="98" spans="2:16" x14ac:dyDescent="0.2">
      <c r="B98" s="185"/>
      <c r="C98" s="185"/>
      <c r="D98" s="185"/>
      <c r="E98" s="185"/>
      <c r="F98" s="185"/>
      <c r="G98" s="185"/>
      <c r="H98" s="185"/>
      <c r="J98" s="185"/>
      <c r="K98" s="185"/>
      <c r="L98" s="185"/>
      <c r="M98" s="185"/>
      <c r="N98" s="185"/>
      <c r="O98" s="185"/>
      <c r="P98" s="185"/>
    </row>
  </sheetData>
  <sheetProtection algorithmName="SHA-512" hashValue="1VBeDdRk+dDH3CjgaUiMd2/ycytFNd2s2gct6f7DdU/qAKVAow3KgpANA++caQ6Cpm+E3LVprUusGV76QUeXzw==" saltValue="FathxdAy3mmjd7j1GBgbow==" spinCount="100000" sheet="1" objects="1" scenarios="1"/>
  <mergeCells count="142">
    <mergeCell ref="J45:K45"/>
    <mergeCell ref="M45:N45"/>
    <mergeCell ref="J46:K46"/>
    <mergeCell ref="M46:N46"/>
    <mergeCell ref="D47:G47"/>
    <mergeCell ref="J47:K47"/>
    <mergeCell ref="L47:O47"/>
    <mergeCell ref="J39:K39"/>
    <mergeCell ref="M39:N39"/>
    <mergeCell ref="J40:K40"/>
    <mergeCell ref="M40:N40"/>
    <mergeCell ref="J41:K41"/>
    <mergeCell ref="M41:N41"/>
    <mergeCell ref="J42:K42"/>
    <mergeCell ref="M42:N42"/>
    <mergeCell ref="D43:G44"/>
    <mergeCell ref="H43:H44"/>
    <mergeCell ref="J43:K43"/>
    <mergeCell ref="L43:O44"/>
    <mergeCell ref="J44:K44"/>
    <mergeCell ref="K8:P8"/>
    <mergeCell ref="C10:H10"/>
    <mergeCell ref="K10:P10"/>
    <mergeCell ref="J14:K14"/>
    <mergeCell ref="M14:N14"/>
    <mergeCell ref="D15:H15"/>
    <mergeCell ref="J15:K15"/>
    <mergeCell ref="L15:P15"/>
    <mergeCell ref="B15:C15"/>
    <mergeCell ref="K5:O5"/>
    <mergeCell ref="B6:H6"/>
    <mergeCell ref="J6:P6"/>
    <mergeCell ref="J2:J4"/>
    <mergeCell ref="B2:B4"/>
    <mergeCell ref="C2:G3"/>
    <mergeCell ref="K2:O3"/>
    <mergeCell ref="H2:H4"/>
    <mergeCell ref="P2:P4"/>
    <mergeCell ref="C4:G4"/>
    <mergeCell ref="K4:O4"/>
    <mergeCell ref="P43:P44"/>
    <mergeCell ref="J35:K35"/>
    <mergeCell ref="M35:N35"/>
    <mergeCell ref="J36:K36"/>
    <mergeCell ref="M36:N36"/>
    <mergeCell ref="J37:K37"/>
    <mergeCell ref="M37:N37"/>
    <mergeCell ref="J38:K38"/>
    <mergeCell ref="L38:P38"/>
    <mergeCell ref="J32:K32"/>
    <mergeCell ref="M32:N32"/>
    <mergeCell ref="J33:K33"/>
    <mergeCell ref="L33:P33"/>
    <mergeCell ref="J34:K34"/>
    <mergeCell ref="M34:N34"/>
    <mergeCell ref="J27:K27"/>
    <mergeCell ref="M27:N27"/>
    <mergeCell ref="J28:K28"/>
    <mergeCell ref="L28:P28"/>
    <mergeCell ref="J29:K29"/>
    <mergeCell ref="M29:N29"/>
    <mergeCell ref="J30:K30"/>
    <mergeCell ref="M30:N30"/>
    <mergeCell ref="J17:K17"/>
    <mergeCell ref="M17:N17"/>
    <mergeCell ref="J18:K18"/>
    <mergeCell ref="M18:N18"/>
    <mergeCell ref="J19:K19"/>
    <mergeCell ref="L19:P19"/>
    <mergeCell ref="M20:N20"/>
    <mergeCell ref="M21:N21"/>
    <mergeCell ref="J31:K31"/>
    <mergeCell ref="M31:N31"/>
    <mergeCell ref="D28:H28"/>
    <mergeCell ref="E29:F29"/>
    <mergeCell ref="M22:N22"/>
    <mergeCell ref="M23:N23"/>
    <mergeCell ref="M24:N24"/>
    <mergeCell ref="J25:K25"/>
    <mergeCell ref="L25:P25"/>
    <mergeCell ref="J26:K26"/>
    <mergeCell ref="M26:N26"/>
    <mergeCell ref="B33:C33"/>
    <mergeCell ref="B18:C18"/>
    <mergeCell ref="J16:K16"/>
    <mergeCell ref="M16:N16"/>
    <mergeCell ref="B42:C42"/>
    <mergeCell ref="E42:F42"/>
    <mergeCell ref="B30:C30"/>
    <mergeCell ref="E30:F30"/>
    <mergeCell ref="B31:C31"/>
    <mergeCell ref="E31:F31"/>
    <mergeCell ref="B26:C26"/>
    <mergeCell ref="B27:C27"/>
    <mergeCell ref="E27:F27"/>
    <mergeCell ref="B28:C28"/>
    <mergeCell ref="B16:C16"/>
    <mergeCell ref="E17:F17"/>
    <mergeCell ref="B41:C41"/>
    <mergeCell ref="E41:F41"/>
    <mergeCell ref="B39:C39"/>
    <mergeCell ref="B40:C40"/>
    <mergeCell ref="E40:F40"/>
    <mergeCell ref="B29:C29"/>
    <mergeCell ref="D19:H19"/>
    <mergeCell ref="D25:H25"/>
    <mergeCell ref="E16:F16"/>
    <mergeCell ref="B14:C14"/>
    <mergeCell ref="E14:F14"/>
    <mergeCell ref="C5:G5"/>
    <mergeCell ref="B25:C25"/>
    <mergeCell ref="E20:F20"/>
    <mergeCell ref="E21:F21"/>
    <mergeCell ref="E22:F22"/>
    <mergeCell ref="E24:F24"/>
    <mergeCell ref="E23:F23"/>
    <mergeCell ref="B17:C17"/>
    <mergeCell ref="C8:H8"/>
    <mergeCell ref="B47:C47"/>
    <mergeCell ref="B36:C36"/>
    <mergeCell ref="E36:F36"/>
    <mergeCell ref="B43:C43"/>
    <mergeCell ref="B38:C38"/>
    <mergeCell ref="E18:F18"/>
    <mergeCell ref="B19:C19"/>
    <mergeCell ref="E26:F26"/>
    <mergeCell ref="B46:C46"/>
    <mergeCell ref="B32:C32"/>
    <mergeCell ref="E32:F32"/>
    <mergeCell ref="B34:C34"/>
    <mergeCell ref="B35:C35"/>
    <mergeCell ref="E35:F35"/>
    <mergeCell ref="D33:H33"/>
    <mergeCell ref="E34:F34"/>
    <mergeCell ref="D38:H38"/>
    <mergeCell ref="E39:F39"/>
    <mergeCell ref="E46:F46"/>
    <mergeCell ref="B45:C45"/>
    <mergeCell ref="E45:F45"/>
    <mergeCell ref="B37:C37"/>
    <mergeCell ref="E37:F37"/>
    <mergeCell ref="B44:C44"/>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119"/>
  <sheetViews>
    <sheetView zoomScaleNormal="100" workbookViewId="0">
      <selection activeCell="V1" sqref="V1"/>
    </sheetView>
  </sheetViews>
  <sheetFormatPr baseColWidth="10" defaultRowHeight="12.75" x14ac:dyDescent="0.2"/>
  <cols>
    <col min="2" max="2" width="30.85546875" style="6" customWidth="1"/>
    <col min="3" max="3" width="4.85546875" style="6" customWidth="1"/>
    <col min="4" max="4" width="11.140625" style="6" customWidth="1"/>
    <col min="5" max="5" width="7.42578125" style="6" customWidth="1"/>
    <col min="6" max="6" width="13" style="6" customWidth="1"/>
    <col min="7" max="7" width="18.140625" style="6" customWidth="1"/>
    <col min="8" max="8" width="18.7109375" style="6" customWidth="1"/>
    <col min="10" max="21" width="0" hidden="1" customWidth="1"/>
  </cols>
  <sheetData>
    <row r="1" spans="1:23" ht="13.5" thickBot="1" x14ac:dyDescent="0.25">
      <c r="B1" s="185"/>
      <c r="C1" s="185"/>
      <c r="D1" s="185"/>
      <c r="E1" s="185"/>
      <c r="F1" s="185"/>
      <c r="G1" s="185"/>
      <c r="H1" s="185"/>
    </row>
    <row r="2" spans="1:23" ht="12.75" customHeight="1" x14ac:dyDescent="0.2">
      <c r="B2" s="1795" t="s">
        <v>1585</v>
      </c>
      <c r="C2" s="1848" t="s">
        <v>1601</v>
      </c>
      <c r="D2" s="1849"/>
      <c r="E2" s="1849"/>
      <c r="F2" s="1849"/>
      <c r="G2" s="1850"/>
      <c r="H2" s="1854"/>
    </row>
    <row r="3" spans="1:23" ht="31.5" customHeight="1" x14ac:dyDescent="0.2">
      <c r="B3" s="1796"/>
      <c r="C3" s="1851"/>
      <c r="D3" s="1852"/>
      <c r="E3" s="1852"/>
      <c r="F3" s="1852"/>
      <c r="G3" s="1853"/>
      <c r="H3" s="1855"/>
    </row>
    <row r="4" spans="1:23" x14ac:dyDescent="0.2">
      <c r="B4" s="1800"/>
      <c r="C4" s="1857" t="s">
        <v>1610</v>
      </c>
      <c r="D4" s="1858"/>
      <c r="E4" s="1858"/>
      <c r="F4" s="1858"/>
      <c r="G4" s="1859"/>
      <c r="H4" s="1856"/>
    </row>
    <row r="5" spans="1:23" ht="13.5" thickBot="1" x14ac:dyDescent="0.25">
      <c r="B5" s="1330" t="s">
        <v>1612</v>
      </c>
      <c r="C5" s="1881" t="s">
        <v>1620</v>
      </c>
      <c r="D5" s="1882"/>
      <c r="E5" s="1882"/>
      <c r="F5" s="1882"/>
      <c r="G5" s="1883"/>
      <c r="H5" s="1330" t="s">
        <v>1617</v>
      </c>
    </row>
    <row r="6" spans="1:23" ht="38.25" customHeight="1" thickBot="1" x14ac:dyDescent="0.25">
      <c r="B6" s="1619" t="s">
        <v>1572</v>
      </c>
      <c r="C6" s="1620"/>
      <c r="D6" s="1620"/>
      <c r="E6" s="1620"/>
      <c r="F6" s="1620"/>
      <c r="G6" s="1620"/>
      <c r="H6" s="1621"/>
    </row>
    <row r="7" spans="1:23" x14ac:dyDescent="0.2">
      <c r="B7" s="1211"/>
      <c r="C7" s="1212"/>
      <c r="D7" s="1212"/>
      <c r="E7" s="1212"/>
      <c r="F7" s="1213"/>
      <c r="G7" s="1213"/>
      <c r="H7" s="1214"/>
    </row>
    <row r="8" spans="1:23" ht="15.75" x14ac:dyDescent="0.2">
      <c r="B8" s="1215" t="str">
        <f>+[6]Objetivos!B7</f>
        <v>Entidad Formuladora</v>
      </c>
      <c r="C8" s="1773">
        <f>+[6]Objetivos!D7</f>
        <v>0</v>
      </c>
      <c r="D8" s="1773"/>
      <c r="E8" s="1773"/>
      <c r="F8" s="1773"/>
      <c r="G8" s="1773"/>
      <c r="H8" s="1774"/>
    </row>
    <row r="9" spans="1:23" ht="5.25" customHeight="1" x14ac:dyDescent="0.2">
      <c r="B9" s="1215"/>
      <c r="C9" s="1216"/>
      <c r="D9" s="1216"/>
      <c r="E9" s="1216"/>
      <c r="F9" s="1216"/>
      <c r="G9" s="1216"/>
      <c r="H9" s="1217"/>
    </row>
    <row r="10" spans="1:23" ht="33.75" customHeight="1" x14ac:dyDescent="0.2">
      <c r="B10" s="1215" t="s">
        <v>0</v>
      </c>
      <c r="C10" s="1813">
        <f>+[6]Objetivos!B18</f>
        <v>0</v>
      </c>
      <c r="D10" s="1813"/>
      <c r="E10" s="1813"/>
      <c r="F10" s="1813"/>
      <c r="G10" s="1813"/>
      <c r="H10" s="1814"/>
    </row>
    <row r="11" spans="1:23" s="6" customFormat="1" ht="35.25" customHeight="1" x14ac:dyDescent="0.2">
      <c r="A11" s="185"/>
      <c r="B11" s="1220" t="s">
        <v>1573</v>
      </c>
      <c r="C11" s="1875"/>
      <c r="D11" s="1876"/>
      <c r="E11" s="1818" t="s">
        <v>1574</v>
      </c>
      <c r="F11" s="1818"/>
      <c r="G11" s="1468"/>
      <c r="H11" s="1268"/>
      <c r="I11" s="185"/>
      <c r="J11" s="185"/>
      <c r="K11" s="185"/>
      <c r="L11" s="185"/>
      <c r="M11" s="185"/>
      <c r="N11" s="185"/>
      <c r="O11" s="185"/>
      <c r="P11" s="185"/>
      <c r="Q11" s="185"/>
      <c r="R11" s="185"/>
      <c r="S11" s="185"/>
      <c r="T11" s="185"/>
      <c r="U11" s="185"/>
      <c r="V11" s="185"/>
      <c r="W11" s="185"/>
    </row>
    <row r="12" spans="1:23" ht="12.75" customHeight="1" thickBot="1" x14ac:dyDescent="0.25">
      <c r="B12" s="1215"/>
      <c r="C12" s="1218"/>
      <c r="D12" s="1218"/>
      <c r="E12" s="1218"/>
      <c r="F12" s="1218"/>
      <c r="G12" s="1218"/>
      <c r="H12" s="1219"/>
    </row>
    <row r="13" spans="1:23" ht="23.25" customHeight="1" thickBot="1" x14ac:dyDescent="0.25">
      <c r="B13" s="1619" t="s">
        <v>310</v>
      </c>
      <c r="C13" s="1621"/>
      <c r="D13" s="1514" t="s">
        <v>59</v>
      </c>
      <c r="E13" s="1837" t="s">
        <v>191</v>
      </c>
      <c r="F13" s="1838"/>
      <c r="G13" s="1495" t="s">
        <v>60</v>
      </c>
      <c r="H13" s="1516" t="s">
        <v>64</v>
      </c>
    </row>
    <row r="14" spans="1:23" x14ac:dyDescent="0.2">
      <c r="B14" s="1783" t="s">
        <v>312</v>
      </c>
      <c r="C14" s="1784"/>
      <c r="D14" s="1843">
        <f>+H15+H16+H17</f>
        <v>0</v>
      </c>
      <c r="E14" s="1831"/>
      <c r="F14" s="1831"/>
      <c r="G14" s="1831"/>
      <c r="H14" s="1832"/>
    </row>
    <row r="15" spans="1:23" x14ac:dyDescent="0.2">
      <c r="B15" s="1751"/>
      <c r="C15" s="1752"/>
      <c r="D15" s="1185"/>
      <c r="E15" s="1738"/>
      <c r="F15" s="1739"/>
      <c r="G15" s="1202"/>
      <c r="H15" s="1258">
        <f>+E15*G15</f>
        <v>0</v>
      </c>
    </row>
    <row r="16" spans="1:23" x14ac:dyDescent="0.2">
      <c r="B16" s="1753"/>
      <c r="C16" s="1754"/>
      <c r="D16" s="1185"/>
      <c r="E16" s="1738"/>
      <c r="F16" s="1739"/>
      <c r="G16" s="1202"/>
      <c r="H16" s="1258">
        <f>+E16*G16</f>
        <v>0</v>
      </c>
    </row>
    <row r="17" spans="2:8" x14ac:dyDescent="0.2">
      <c r="B17" s="1753"/>
      <c r="C17" s="1754"/>
      <c r="D17" s="1185"/>
      <c r="E17" s="1738"/>
      <c r="F17" s="1739"/>
      <c r="G17" s="1202"/>
      <c r="H17" s="1258">
        <f>+E17*G17</f>
        <v>0</v>
      </c>
    </row>
    <row r="18" spans="2:8" x14ac:dyDescent="0.2">
      <c r="B18" s="1734" t="s">
        <v>1544</v>
      </c>
      <c r="C18" s="1735"/>
      <c r="D18" s="1843">
        <f>+H19+H20+H21+H22+H23</f>
        <v>0</v>
      </c>
      <c r="E18" s="1831"/>
      <c r="F18" s="1831"/>
      <c r="G18" s="1831"/>
      <c r="H18" s="1832">
        <f>+H19+H20+H21+H22</f>
        <v>0</v>
      </c>
    </row>
    <row r="19" spans="2:8" x14ac:dyDescent="0.2">
      <c r="B19" s="1186"/>
      <c r="C19" s="1240"/>
      <c r="D19" s="1185"/>
      <c r="E19" s="1879"/>
      <c r="F19" s="1880"/>
      <c r="G19" s="21"/>
      <c r="H19" s="1258">
        <f>+C19*E19*G19</f>
        <v>0</v>
      </c>
    </row>
    <row r="20" spans="2:8" x14ac:dyDescent="0.2">
      <c r="B20" s="1186"/>
      <c r="C20" s="1241"/>
      <c r="D20" s="1185"/>
      <c r="E20" s="1877"/>
      <c r="F20" s="1878"/>
      <c r="G20" s="21"/>
      <c r="H20" s="1258">
        <f t="shared" ref="H20:H22" si="0">+C20*E20*G20</f>
        <v>0</v>
      </c>
    </row>
    <row r="21" spans="2:8" x14ac:dyDescent="0.2">
      <c r="B21" s="1186"/>
      <c r="C21" s="389"/>
      <c r="D21" s="1185"/>
      <c r="E21" s="1877"/>
      <c r="F21" s="1878"/>
      <c r="G21" s="21"/>
      <c r="H21" s="1258">
        <f t="shared" si="0"/>
        <v>0</v>
      </c>
    </row>
    <row r="22" spans="2:8" x14ac:dyDescent="0.2">
      <c r="B22" s="1186"/>
      <c r="C22" s="389"/>
      <c r="D22" s="1185"/>
      <c r="E22" s="1877"/>
      <c r="F22" s="1878"/>
      <c r="G22" s="21"/>
      <c r="H22" s="1258">
        <f t="shared" si="0"/>
        <v>0</v>
      </c>
    </row>
    <row r="23" spans="2:8" x14ac:dyDescent="0.2">
      <c r="B23" s="1186"/>
      <c r="C23" s="389"/>
      <c r="D23" s="1185"/>
      <c r="E23" s="1877"/>
      <c r="F23" s="1878"/>
      <c r="G23" s="21"/>
      <c r="H23" s="1258">
        <f>+C23*E23*G23</f>
        <v>0</v>
      </c>
    </row>
    <row r="24" spans="2:8" x14ac:dyDescent="0.2">
      <c r="B24" s="1740" t="s">
        <v>1503</v>
      </c>
      <c r="C24" s="1741"/>
      <c r="D24" s="1843">
        <f>+H25+H26</f>
        <v>0</v>
      </c>
      <c r="E24" s="1831"/>
      <c r="F24" s="1831"/>
      <c r="G24" s="1831"/>
      <c r="H24" s="1832" t="e">
        <f>+#REF!+H25+H26</f>
        <v>#REF!</v>
      </c>
    </row>
    <row r="25" spans="2:8" x14ac:dyDescent="0.2">
      <c r="B25" s="1736" t="s">
        <v>1488</v>
      </c>
      <c r="C25" s="1737"/>
      <c r="D25" s="1185"/>
      <c r="E25" s="1829"/>
      <c r="F25" s="1830"/>
      <c r="G25" s="21"/>
      <c r="H25" s="1258">
        <f>+E25*G25</f>
        <v>0</v>
      </c>
    </row>
    <row r="26" spans="2:8" x14ac:dyDescent="0.2">
      <c r="B26" s="1736" t="s">
        <v>1493</v>
      </c>
      <c r="C26" s="1737"/>
      <c r="D26" s="1185"/>
      <c r="E26" s="1745"/>
      <c r="F26" s="1746"/>
      <c r="G26" s="21"/>
      <c r="H26" s="1258">
        <f>+E26*G26</f>
        <v>0</v>
      </c>
    </row>
    <row r="27" spans="2:8" x14ac:dyDescent="0.2">
      <c r="B27" s="1734" t="s">
        <v>1575</v>
      </c>
      <c r="C27" s="1735"/>
      <c r="D27" s="1843">
        <f>+H28+H29+H30</f>
        <v>0</v>
      </c>
      <c r="E27" s="1831"/>
      <c r="F27" s="1831"/>
      <c r="G27" s="1831"/>
      <c r="H27" s="1832">
        <f>+H28+H29+H30</f>
        <v>0</v>
      </c>
    </row>
    <row r="28" spans="2:8" x14ac:dyDescent="0.2">
      <c r="B28" s="1751" t="s">
        <v>1489</v>
      </c>
      <c r="C28" s="1752"/>
      <c r="D28" s="1185"/>
      <c r="E28" s="1745"/>
      <c r="F28" s="1746"/>
      <c r="G28" s="21"/>
      <c r="H28" s="1258">
        <f>+E28*G28</f>
        <v>0</v>
      </c>
    </row>
    <row r="29" spans="2:8" x14ac:dyDescent="0.2">
      <c r="B29" s="1751" t="s">
        <v>1490</v>
      </c>
      <c r="C29" s="1752"/>
      <c r="D29" s="1185"/>
      <c r="E29" s="1745"/>
      <c r="F29" s="1746"/>
      <c r="G29" s="21"/>
      <c r="H29" s="1258">
        <f>+E29*G29</f>
        <v>0</v>
      </c>
    </row>
    <row r="30" spans="2:8" x14ac:dyDescent="0.2">
      <c r="B30" s="1751" t="s">
        <v>1491</v>
      </c>
      <c r="C30" s="1752"/>
      <c r="D30" s="1185"/>
      <c r="E30" s="1745"/>
      <c r="F30" s="1746"/>
      <c r="G30" s="21"/>
      <c r="H30" s="1258">
        <f>+E30*G30</f>
        <v>0</v>
      </c>
    </row>
    <row r="31" spans="2:8" x14ac:dyDescent="0.2">
      <c r="B31" s="1844" t="s">
        <v>1505</v>
      </c>
      <c r="C31" s="1845"/>
      <c r="D31" s="1185"/>
      <c r="E31" s="1745"/>
      <c r="F31" s="1746"/>
      <c r="G31" s="21"/>
      <c r="H31" s="1258">
        <f>+E31*G31</f>
        <v>0</v>
      </c>
    </row>
    <row r="32" spans="2:8" ht="17.25" customHeight="1" x14ac:dyDescent="0.2">
      <c r="B32" s="1734" t="s">
        <v>1518</v>
      </c>
      <c r="C32" s="1735"/>
      <c r="D32" s="1847">
        <f>+H33+H34+H35+H36+H37+H38+H39+H40+H41+H42+H43+H44+H45</f>
        <v>0</v>
      </c>
      <c r="E32" s="1833"/>
      <c r="F32" s="1833"/>
      <c r="G32" s="1833"/>
      <c r="H32" s="1834"/>
    </row>
    <row r="33" spans="2:8" x14ac:dyDescent="0.2">
      <c r="B33" s="1736" t="s">
        <v>1498</v>
      </c>
      <c r="C33" s="1737"/>
      <c r="D33" s="1185"/>
      <c r="E33" s="1738"/>
      <c r="F33" s="1739"/>
      <c r="G33" s="21"/>
      <c r="H33" s="1258">
        <f t="shared" ref="H33:H45" si="1">+E33*G33</f>
        <v>0</v>
      </c>
    </row>
    <row r="34" spans="2:8" x14ac:dyDescent="0.2">
      <c r="B34" s="1736" t="s">
        <v>1519</v>
      </c>
      <c r="C34" s="1737"/>
      <c r="D34" s="1185"/>
      <c r="E34" s="1738"/>
      <c r="F34" s="1739"/>
      <c r="G34" s="21"/>
      <c r="H34" s="1258">
        <f t="shared" si="1"/>
        <v>0</v>
      </c>
    </row>
    <row r="35" spans="2:8" x14ac:dyDescent="0.2">
      <c r="B35" s="1736" t="s">
        <v>1520</v>
      </c>
      <c r="C35" s="1737"/>
      <c r="D35" s="1185"/>
      <c r="E35" s="1738"/>
      <c r="F35" s="1739"/>
      <c r="G35" s="21"/>
      <c r="H35" s="1258">
        <f t="shared" si="1"/>
        <v>0</v>
      </c>
    </row>
    <row r="36" spans="2:8" x14ac:dyDescent="0.2">
      <c r="B36" s="1736" t="s">
        <v>1521</v>
      </c>
      <c r="C36" s="1737"/>
      <c r="D36" s="1185"/>
      <c r="E36" s="1738"/>
      <c r="F36" s="1739"/>
      <c r="G36" s="21"/>
      <c r="H36" s="1258">
        <f t="shared" si="1"/>
        <v>0</v>
      </c>
    </row>
    <row r="37" spans="2:8" x14ac:dyDescent="0.2">
      <c r="B37" s="1736" t="s">
        <v>1522</v>
      </c>
      <c r="C37" s="1737"/>
      <c r="D37" s="1185"/>
      <c r="E37" s="1738"/>
      <c r="F37" s="1739"/>
      <c r="G37" s="21"/>
      <c r="H37" s="1258">
        <f t="shared" si="1"/>
        <v>0</v>
      </c>
    </row>
    <row r="38" spans="2:8" x14ac:dyDescent="0.2">
      <c r="B38" s="1736" t="s">
        <v>1523</v>
      </c>
      <c r="C38" s="1737"/>
      <c r="D38" s="1185"/>
      <c r="E38" s="1738"/>
      <c r="F38" s="1739"/>
      <c r="G38" s="21"/>
      <c r="H38" s="1258">
        <f t="shared" si="1"/>
        <v>0</v>
      </c>
    </row>
    <row r="39" spans="2:8" x14ac:dyDescent="0.2">
      <c r="B39" s="1736" t="s">
        <v>1524</v>
      </c>
      <c r="C39" s="1737"/>
      <c r="D39" s="1185"/>
      <c r="E39" s="1738"/>
      <c r="F39" s="1739"/>
      <c r="G39" s="21"/>
      <c r="H39" s="1258">
        <f t="shared" si="1"/>
        <v>0</v>
      </c>
    </row>
    <row r="40" spans="2:8" x14ac:dyDescent="0.2">
      <c r="B40" s="1736" t="s">
        <v>1525</v>
      </c>
      <c r="C40" s="1737"/>
      <c r="D40" s="1185"/>
      <c r="E40" s="1738"/>
      <c r="F40" s="1739"/>
      <c r="G40" s="21"/>
      <c r="H40" s="1258">
        <f t="shared" si="1"/>
        <v>0</v>
      </c>
    </row>
    <row r="41" spans="2:8" x14ac:dyDescent="0.2">
      <c r="B41" s="1736" t="s">
        <v>1526</v>
      </c>
      <c r="C41" s="1737"/>
      <c r="D41" s="1185"/>
      <c r="E41" s="1738"/>
      <c r="F41" s="1739"/>
      <c r="G41" s="21"/>
      <c r="H41" s="1258">
        <f t="shared" si="1"/>
        <v>0</v>
      </c>
    </row>
    <row r="42" spans="2:8" x14ac:dyDescent="0.2">
      <c r="B42" s="1736" t="s">
        <v>1527</v>
      </c>
      <c r="C42" s="1737"/>
      <c r="D42" s="1185"/>
      <c r="E42" s="1738"/>
      <c r="F42" s="1739"/>
      <c r="G42" s="21"/>
      <c r="H42" s="1258">
        <f t="shared" si="1"/>
        <v>0</v>
      </c>
    </row>
    <row r="43" spans="2:8" ht="22.5" customHeight="1" x14ac:dyDescent="0.2">
      <c r="B43" s="1736" t="s">
        <v>1528</v>
      </c>
      <c r="C43" s="1737"/>
      <c r="D43" s="1185"/>
      <c r="E43" s="1738"/>
      <c r="F43" s="1739"/>
      <c r="G43" s="21"/>
      <c r="H43" s="1258">
        <f t="shared" si="1"/>
        <v>0</v>
      </c>
    </row>
    <row r="44" spans="2:8" x14ac:dyDescent="0.2">
      <c r="B44" s="1736" t="s">
        <v>1529</v>
      </c>
      <c r="C44" s="1737"/>
      <c r="D44" s="1185"/>
      <c r="E44" s="1738"/>
      <c r="F44" s="1739"/>
      <c r="G44" s="21"/>
      <c r="H44" s="1258">
        <f t="shared" si="1"/>
        <v>0</v>
      </c>
    </row>
    <row r="45" spans="2:8" x14ac:dyDescent="0.2">
      <c r="B45" s="1736" t="s">
        <v>1375</v>
      </c>
      <c r="C45" s="1737"/>
      <c r="D45" s="1185"/>
      <c r="E45" s="1738"/>
      <c r="F45" s="1739"/>
      <c r="G45" s="21"/>
      <c r="H45" s="1258">
        <f t="shared" si="1"/>
        <v>0</v>
      </c>
    </row>
    <row r="46" spans="2:8" ht="31.5" customHeight="1" x14ac:dyDescent="0.2">
      <c r="B46" s="1734" t="s">
        <v>1530</v>
      </c>
      <c r="C46" s="1735"/>
      <c r="D46" s="1185"/>
      <c r="E46" s="1889">
        <f>+H47+H48</f>
        <v>0</v>
      </c>
      <c r="F46" s="1890"/>
      <c r="G46" s="1890"/>
      <c r="H46" s="1891"/>
    </row>
    <row r="47" spans="2:8" ht="15" customHeight="1" x14ac:dyDescent="0.2">
      <c r="B47" s="1736" t="s">
        <v>1531</v>
      </c>
      <c r="C47" s="1737"/>
      <c r="D47" s="1185"/>
      <c r="E47" s="1738"/>
      <c r="F47" s="1739"/>
      <c r="G47" s="21"/>
      <c r="H47" s="1258">
        <f t="shared" ref="H47:H48" si="2">+E47*G47</f>
        <v>0</v>
      </c>
    </row>
    <row r="48" spans="2:8" ht="15.75" customHeight="1" x14ac:dyDescent="0.2">
      <c r="B48" s="1736" t="s">
        <v>1532</v>
      </c>
      <c r="C48" s="1737"/>
      <c r="D48" s="1185"/>
      <c r="E48" s="1738"/>
      <c r="F48" s="1739"/>
      <c r="G48" s="21"/>
      <c r="H48" s="1258">
        <f t="shared" si="2"/>
        <v>0</v>
      </c>
    </row>
    <row r="49" spans="2:8" ht="27.75" customHeight="1" x14ac:dyDescent="0.2">
      <c r="B49" s="1734" t="s">
        <v>1576</v>
      </c>
      <c r="C49" s="1735"/>
      <c r="D49" s="1847">
        <f>+H50+H51+H52+H53</f>
        <v>0</v>
      </c>
      <c r="E49" s="1833"/>
      <c r="F49" s="1833"/>
      <c r="G49" s="1833"/>
      <c r="H49" s="1834"/>
    </row>
    <row r="50" spans="2:8" x14ac:dyDescent="0.2">
      <c r="B50" s="1736" t="s">
        <v>1497</v>
      </c>
      <c r="C50" s="1737"/>
      <c r="D50" s="1185"/>
      <c r="E50" s="1738"/>
      <c r="F50" s="1739"/>
      <c r="G50" s="21"/>
      <c r="H50" s="1269">
        <f>+E50*G50</f>
        <v>0</v>
      </c>
    </row>
    <row r="51" spans="2:8" x14ac:dyDescent="0.2">
      <c r="B51" s="1736" t="s">
        <v>1577</v>
      </c>
      <c r="C51" s="1737"/>
      <c r="D51" s="1185"/>
      <c r="E51" s="1738"/>
      <c r="F51" s="1739"/>
      <c r="G51" s="21"/>
      <c r="H51" s="1269">
        <f>+E51*G51</f>
        <v>0</v>
      </c>
    </row>
    <row r="52" spans="2:8" x14ac:dyDescent="0.2">
      <c r="B52" s="1736" t="s">
        <v>1578</v>
      </c>
      <c r="C52" s="1737"/>
      <c r="D52" s="1185"/>
      <c r="E52" s="1738"/>
      <c r="F52" s="1739"/>
      <c r="G52" s="21"/>
      <c r="H52" s="1269">
        <f>+E52*G52</f>
        <v>0</v>
      </c>
    </row>
    <row r="53" spans="2:8" x14ac:dyDescent="0.2">
      <c r="B53" s="1736" t="s">
        <v>1202</v>
      </c>
      <c r="C53" s="1737"/>
      <c r="D53" s="1185"/>
      <c r="E53" s="1738"/>
      <c r="F53" s="1739"/>
      <c r="G53" s="21"/>
      <c r="H53" s="1269">
        <f>+E53*G53</f>
        <v>0</v>
      </c>
    </row>
    <row r="54" spans="2:8" ht="18" customHeight="1" x14ac:dyDescent="0.2">
      <c r="B54" s="1839" t="s">
        <v>1542</v>
      </c>
      <c r="C54" s="1840"/>
      <c r="D54" s="1245" t="s">
        <v>71</v>
      </c>
      <c r="E54" s="1873"/>
      <c r="F54" s="1874"/>
      <c r="G54" s="1246"/>
      <c r="H54" s="1258">
        <f>+E54*(D14+D18+D24+D27+H31+D32+E46+D49)</f>
        <v>0</v>
      </c>
    </row>
    <row r="55" spans="2:8" x14ac:dyDescent="0.2">
      <c r="B55" s="1736"/>
      <c r="C55" s="1737"/>
      <c r="D55" s="1185"/>
      <c r="E55" s="1738"/>
      <c r="F55" s="1739"/>
      <c r="G55" s="21"/>
      <c r="H55" s="1269">
        <f>+E55*G55</f>
        <v>0</v>
      </c>
    </row>
    <row r="56" spans="2:8" ht="23.25" customHeight="1" x14ac:dyDescent="0.2">
      <c r="B56" s="1734" t="s">
        <v>1579</v>
      </c>
      <c r="C56" s="1735"/>
      <c r="D56" s="1847">
        <f>+H57+H58</f>
        <v>0</v>
      </c>
      <c r="E56" s="1833"/>
      <c r="F56" s="1833"/>
      <c r="G56" s="1833"/>
      <c r="H56" s="1834"/>
    </row>
    <row r="57" spans="2:8" ht="15.75" customHeight="1" x14ac:dyDescent="0.2">
      <c r="B57" s="1736"/>
      <c r="C57" s="1737"/>
      <c r="D57" s="1185"/>
      <c r="E57" s="1738"/>
      <c r="F57" s="1739"/>
      <c r="G57" s="21"/>
      <c r="H57" s="1258">
        <f>+E57*G57</f>
        <v>0</v>
      </c>
    </row>
    <row r="58" spans="2:8" ht="17.25" customHeight="1" thickBot="1" x14ac:dyDescent="0.25">
      <c r="B58" s="1736"/>
      <c r="C58" s="1737"/>
      <c r="D58" s="1185"/>
      <c r="E58" s="1738"/>
      <c r="F58" s="1739"/>
      <c r="G58" s="21"/>
      <c r="H58" s="1258">
        <f>+E58*G58</f>
        <v>0</v>
      </c>
    </row>
    <row r="59" spans="2:8" ht="13.5" thickBot="1" x14ac:dyDescent="0.25">
      <c r="B59" s="1892" t="s">
        <v>1580</v>
      </c>
      <c r="C59" s="1893"/>
      <c r="D59" s="1893"/>
      <c r="E59" s="1893"/>
      <c r="F59" s="1893"/>
      <c r="G59" s="1894"/>
      <c r="H59" s="1270">
        <f>+D14+D18+D24+D27+H31+D32+E46+D49+D56</f>
        <v>0</v>
      </c>
    </row>
    <row r="61" spans="2:8" hidden="1" x14ac:dyDescent="0.2">
      <c r="B61" s="185"/>
      <c r="C61" s="185"/>
      <c r="D61" s="185"/>
      <c r="E61" s="185"/>
      <c r="F61" s="185"/>
      <c r="G61" s="185"/>
      <c r="H61" s="1271"/>
    </row>
    <row r="62" spans="2:8" hidden="1" x14ac:dyDescent="0.2">
      <c r="B62" s="185"/>
      <c r="C62" s="185"/>
      <c r="D62" s="185"/>
      <c r="E62" s="1895" t="s">
        <v>1483</v>
      </c>
      <c r="F62" s="1896"/>
      <c r="G62" s="1272" t="s">
        <v>384</v>
      </c>
      <c r="H62" s="1187" t="s">
        <v>1499</v>
      </c>
    </row>
    <row r="63" spans="2:8" hidden="1" x14ac:dyDescent="0.2">
      <c r="B63" s="169"/>
      <c r="C63" s="1183"/>
      <c r="D63" s="169"/>
      <c r="E63" s="1871" t="s">
        <v>1478</v>
      </c>
      <c r="F63" s="1872"/>
      <c r="G63" s="1179"/>
      <c r="H63" s="1188">
        <f>+H59*G63</f>
        <v>0</v>
      </c>
    </row>
    <row r="64" spans="2:8" hidden="1" x14ac:dyDescent="0.2">
      <c r="B64" s="169"/>
      <c r="C64" s="1183"/>
      <c r="D64" s="169"/>
      <c r="E64" s="1871" t="s">
        <v>1479</v>
      </c>
      <c r="F64" s="1872"/>
      <c r="G64" s="1179"/>
      <c r="H64" s="1189">
        <f>+H59*G64</f>
        <v>0</v>
      </c>
    </row>
    <row r="65" spans="2:8" hidden="1" x14ac:dyDescent="0.2">
      <c r="B65" s="168"/>
      <c r="C65" s="1183"/>
      <c r="D65" s="169"/>
      <c r="E65" s="1871" t="s">
        <v>1480</v>
      </c>
      <c r="F65" s="1872"/>
      <c r="G65" s="1179"/>
      <c r="H65" s="1188">
        <f>+H59*G65</f>
        <v>0</v>
      </c>
    </row>
    <row r="66" spans="2:8" hidden="1" x14ac:dyDescent="0.2">
      <c r="B66" s="170"/>
      <c r="C66" s="1184"/>
      <c r="D66" s="172"/>
      <c r="E66" s="1871" t="s">
        <v>1477</v>
      </c>
      <c r="F66" s="1872"/>
      <c r="G66" s="1179"/>
      <c r="H66" s="1188">
        <f>+H65*G66</f>
        <v>0</v>
      </c>
    </row>
    <row r="67" spans="2:8" hidden="1" x14ac:dyDescent="0.2">
      <c r="B67" s="170"/>
      <c r="C67" s="170"/>
      <c r="D67" s="170"/>
      <c r="E67" s="1884" t="s">
        <v>1543</v>
      </c>
      <c r="F67" s="1885"/>
      <c r="G67" s="1885"/>
      <c r="H67" s="1273">
        <f>SUM(H63:H66)</f>
        <v>0</v>
      </c>
    </row>
    <row r="68" spans="2:8" ht="13.5" hidden="1" thickBot="1" x14ac:dyDescent="0.25">
      <c r="B68" s="185"/>
      <c r="C68" s="185"/>
      <c r="D68" s="185"/>
      <c r="E68" s="1886" t="s">
        <v>1545</v>
      </c>
      <c r="F68" s="1887"/>
      <c r="G68" s="1888"/>
      <c r="H68" s="1190">
        <f>SUM(H63:H66)+H59</f>
        <v>0</v>
      </c>
    </row>
    <row r="69" spans="2:8" x14ac:dyDescent="0.2">
      <c r="B69" s="185"/>
      <c r="C69" s="185"/>
      <c r="D69" s="185"/>
      <c r="E69" s="185"/>
      <c r="F69" s="185"/>
      <c r="G69" s="185"/>
      <c r="H69" s="1256"/>
    </row>
    <row r="70" spans="2:8" x14ac:dyDescent="0.2">
      <c r="B70" s="185"/>
      <c r="C70" s="185"/>
      <c r="D70" s="185"/>
      <c r="E70" s="185"/>
      <c r="F70" s="185"/>
      <c r="G70" s="185"/>
      <c r="H70" s="185"/>
    </row>
    <row r="71" spans="2:8" x14ac:dyDescent="0.2">
      <c r="B71" s="185"/>
      <c r="C71" s="185"/>
      <c r="D71" s="185"/>
      <c r="E71" s="185"/>
      <c r="F71" s="185"/>
      <c r="G71" s="185"/>
      <c r="H71" s="185"/>
    </row>
    <row r="72" spans="2:8" x14ac:dyDescent="0.2">
      <c r="B72" s="185"/>
      <c r="C72" s="185"/>
      <c r="D72" s="185"/>
      <c r="E72" s="185"/>
      <c r="F72" s="185"/>
      <c r="G72" s="185"/>
      <c r="H72" s="185"/>
    </row>
    <row r="73" spans="2:8" x14ac:dyDescent="0.2">
      <c r="B73" s="185"/>
      <c r="C73" s="185"/>
      <c r="D73" s="185"/>
      <c r="E73" s="185"/>
      <c r="F73" s="185"/>
      <c r="G73" s="185"/>
      <c r="H73" s="185"/>
    </row>
    <row r="74" spans="2:8" x14ac:dyDescent="0.2">
      <c r="B74" s="185"/>
      <c r="C74" s="185"/>
      <c r="D74" s="185"/>
      <c r="E74" s="185"/>
      <c r="F74" s="185"/>
      <c r="G74" s="185"/>
      <c r="H74" s="185"/>
    </row>
    <row r="75" spans="2:8" x14ac:dyDescent="0.2">
      <c r="B75" s="185"/>
      <c r="C75" s="185"/>
      <c r="D75" s="185"/>
      <c r="E75" s="185"/>
      <c r="F75" s="185"/>
      <c r="G75" s="185"/>
      <c r="H75" s="185"/>
    </row>
    <row r="76" spans="2:8" x14ac:dyDescent="0.2">
      <c r="B76" s="185"/>
      <c r="C76" s="185"/>
      <c r="D76" s="185"/>
      <c r="E76" s="185"/>
      <c r="F76" s="185"/>
      <c r="G76" s="185"/>
      <c r="H76" s="185"/>
    </row>
    <row r="77" spans="2:8" x14ac:dyDescent="0.2">
      <c r="B77" s="185"/>
      <c r="C77" s="185"/>
      <c r="D77" s="185"/>
      <c r="E77" s="185"/>
      <c r="F77" s="185"/>
      <c r="G77" s="185"/>
      <c r="H77" s="185"/>
    </row>
    <row r="78" spans="2:8" x14ac:dyDescent="0.2">
      <c r="B78" s="185"/>
      <c r="C78" s="185"/>
      <c r="D78" s="185"/>
      <c r="E78" s="185"/>
      <c r="F78" s="185"/>
      <c r="G78" s="185"/>
      <c r="H78" s="185"/>
    </row>
    <row r="79" spans="2:8" x14ac:dyDescent="0.2">
      <c r="B79" s="185"/>
      <c r="C79" s="185"/>
      <c r="D79" s="185"/>
      <c r="E79" s="185"/>
      <c r="F79" s="185"/>
      <c r="G79" s="185"/>
      <c r="H79" s="185"/>
    </row>
    <row r="80" spans="2:8" x14ac:dyDescent="0.2">
      <c r="B80" s="185"/>
      <c r="C80" s="185"/>
      <c r="D80" s="185"/>
      <c r="E80" s="185"/>
      <c r="F80" s="185"/>
      <c r="G80" s="185"/>
      <c r="H80" s="185"/>
    </row>
    <row r="81" spans="2:8" x14ac:dyDescent="0.2">
      <c r="B81" s="185"/>
      <c r="C81" s="185"/>
      <c r="D81" s="185"/>
      <c r="E81" s="185"/>
      <c r="F81" s="185"/>
      <c r="G81" s="185"/>
      <c r="H81" s="185"/>
    </row>
    <row r="82" spans="2:8" x14ac:dyDescent="0.2">
      <c r="B82" s="185"/>
      <c r="C82" s="185"/>
      <c r="D82" s="185"/>
      <c r="E82" s="185"/>
      <c r="F82" s="185"/>
      <c r="G82" s="185"/>
      <c r="H82" s="185"/>
    </row>
    <row r="83" spans="2:8" x14ac:dyDescent="0.2">
      <c r="B83" s="185"/>
      <c r="C83" s="185"/>
      <c r="D83" s="185"/>
      <c r="E83" s="185"/>
      <c r="F83" s="185"/>
      <c r="G83" s="185"/>
      <c r="H83" s="185"/>
    </row>
    <row r="84" spans="2:8" x14ac:dyDescent="0.2">
      <c r="B84" s="185"/>
      <c r="C84" s="185"/>
      <c r="D84" s="185"/>
      <c r="E84" s="185"/>
      <c r="F84" s="185"/>
      <c r="G84" s="185"/>
      <c r="H84" s="185"/>
    </row>
    <row r="85" spans="2:8" x14ac:dyDescent="0.2">
      <c r="B85" s="185"/>
      <c r="C85" s="185"/>
      <c r="D85" s="185"/>
      <c r="E85" s="185"/>
      <c r="F85" s="185"/>
      <c r="G85" s="185"/>
      <c r="H85" s="185"/>
    </row>
    <row r="86" spans="2:8" x14ac:dyDescent="0.2">
      <c r="B86" s="185"/>
      <c r="C86" s="185"/>
      <c r="D86" s="185"/>
      <c r="E86" s="185"/>
      <c r="F86" s="185"/>
      <c r="G86" s="185"/>
      <c r="H86" s="185"/>
    </row>
    <row r="87" spans="2:8" x14ac:dyDescent="0.2">
      <c r="B87" s="185"/>
      <c r="C87" s="185"/>
      <c r="D87" s="185"/>
      <c r="E87" s="185"/>
      <c r="F87" s="185"/>
      <c r="G87" s="185"/>
      <c r="H87" s="185"/>
    </row>
    <row r="88" spans="2:8" x14ac:dyDescent="0.2">
      <c r="B88" s="185"/>
      <c r="C88" s="185"/>
      <c r="D88" s="185"/>
      <c r="E88" s="185"/>
      <c r="F88" s="185"/>
      <c r="G88" s="185"/>
      <c r="H88" s="185"/>
    </row>
    <row r="89" spans="2:8" x14ac:dyDescent="0.2">
      <c r="B89" s="185"/>
      <c r="C89" s="185"/>
      <c r="D89" s="185"/>
      <c r="E89" s="185"/>
      <c r="F89" s="185"/>
      <c r="G89" s="185"/>
      <c r="H89" s="185"/>
    </row>
    <row r="90" spans="2:8" x14ac:dyDescent="0.2">
      <c r="B90" s="185"/>
      <c r="C90" s="185"/>
      <c r="D90" s="185"/>
      <c r="E90" s="185"/>
      <c r="F90" s="185"/>
      <c r="G90" s="185"/>
      <c r="H90" s="185"/>
    </row>
    <row r="91" spans="2:8" x14ac:dyDescent="0.2">
      <c r="B91" s="185"/>
      <c r="C91" s="185"/>
      <c r="D91" s="185"/>
      <c r="E91" s="185"/>
      <c r="F91" s="185"/>
      <c r="G91" s="185"/>
      <c r="H91" s="185"/>
    </row>
    <row r="92" spans="2:8" x14ac:dyDescent="0.2">
      <c r="B92" s="185"/>
      <c r="C92" s="185"/>
      <c r="D92" s="185"/>
      <c r="E92" s="185"/>
      <c r="F92" s="185"/>
      <c r="G92" s="185"/>
      <c r="H92" s="185"/>
    </row>
    <row r="93" spans="2:8" x14ac:dyDescent="0.2">
      <c r="B93" s="185"/>
      <c r="C93" s="185"/>
      <c r="D93" s="185"/>
      <c r="E93" s="185"/>
      <c r="F93" s="185"/>
      <c r="G93" s="185"/>
      <c r="H93" s="185"/>
    </row>
    <row r="94" spans="2:8" x14ac:dyDescent="0.2">
      <c r="B94" s="185"/>
      <c r="C94" s="185"/>
      <c r="D94" s="185"/>
      <c r="E94" s="185"/>
      <c r="F94" s="185"/>
      <c r="G94" s="185"/>
      <c r="H94" s="185"/>
    </row>
    <row r="95" spans="2:8" x14ac:dyDescent="0.2">
      <c r="B95" s="185"/>
      <c r="C95" s="185"/>
      <c r="D95" s="185"/>
      <c r="E95" s="185"/>
      <c r="F95" s="185"/>
      <c r="G95" s="185"/>
      <c r="H95" s="185"/>
    </row>
    <row r="96" spans="2:8" x14ac:dyDescent="0.2">
      <c r="B96" s="185"/>
      <c r="C96" s="185"/>
      <c r="D96" s="185"/>
      <c r="E96" s="185"/>
      <c r="F96" s="185"/>
      <c r="G96" s="185"/>
      <c r="H96" s="185"/>
    </row>
    <row r="97" spans="2:8" x14ac:dyDescent="0.2">
      <c r="B97" s="185"/>
      <c r="C97" s="185"/>
      <c r="D97" s="185"/>
      <c r="E97" s="185"/>
      <c r="F97" s="185"/>
      <c r="G97" s="185"/>
      <c r="H97" s="185"/>
    </row>
    <row r="98" spans="2:8" x14ac:dyDescent="0.2">
      <c r="B98" s="185"/>
      <c r="C98" s="185"/>
      <c r="D98" s="185"/>
      <c r="E98" s="185"/>
      <c r="F98" s="185"/>
      <c r="G98" s="185"/>
      <c r="H98" s="185"/>
    </row>
    <row r="99" spans="2:8" x14ac:dyDescent="0.2">
      <c r="B99" s="185"/>
      <c r="C99" s="185"/>
      <c r="D99" s="185"/>
      <c r="E99" s="185"/>
      <c r="F99" s="185"/>
      <c r="G99" s="185"/>
      <c r="H99" s="185"/>
    </row>
    <row r="100" spans="2:8" x14ac:dyDescent="0.2">
      <c r="B100" s="185"/>
      <c r="C100" s="185"/>
      <c r="D100" s="185"/>
      <c r="E100" s="185"/>
      <c r="F100" s="185"/>
      <c r="G100" s="185"/>
      <c r="H100" s="185"/>
    </row>
    <row r="101" spans="2:8" x14ac:dyDescent="0.2">
      <c r="B101" s="185"/>
      <c r="C101" s="185"/>
      <c r="D101" s="185"/>
      <c r="E101" s="185"/>
      <c r="F101" s="185"/>
      <c r="G101" s="185"/>
      <c r="H101" s="185"/>
    </row>
    <row r="102" spans="2:8" x14ac:dyDescent="0.2">
      <c r="B102" s="185"/>
      <c r="C102" s="185"/>
      <c r="D102" s="185"/>
      <c r="E102" s="185"/>
      <c r="F102" s="185"/>
      <c r="G102" s="185"/>
      <c r="H102" s="185"/>
    </row>
    <row r="103" spans="2:8" x14ac:dyDescent="0.2">
      <c r="B103" s="185"/>
      <c r="C103" s="185"/>
      <c r="D103" s="185"/>
      <c r="E103" s="185"/>
      <c r="F103" s="185"/>
      <c r="G103" s="185"/>
      <c r="H103" s="185"/>
    </row>
    <row r="104" spans="2:8" x14ac:dyDescent="0.2">
      <c r="B104" s="185"/>
      <c r="C104" s="185"/>
      <c r="D104" s="185"/>
      <c r="E104" s="185"/>
      <c r="F104" s="185"/>
      <c r="G104" s="185"/>
      <c r="H104" s="185"/>
    </row>
    <row r="105" spans="2:8" x14ac:dyDescent="0.2">
      <c r="B105" s="185"/>
      <c r="C105" s="185"/>
      <c r="D105" s="185"/>
      <c r="E105" s="185"/>
      <c r="F105" s="185"/>
      <c r="G105" s="185"/>
      <c r="H105" s="185"/>
    </row>
    <row r="106" spans="2:8" x14ac:dyDescent="0.2">
      <c r="B106" s="185"/>
      <c r="C106" s="185"/>
      <c r="D106" s="185"/>
      <c r="E106" s="185"/>
      <c r="F106" s="185"/>
      <c r="G106" s="185"/>
      <c r="H106" s="185"/>
    </row>
    <row r="107" spans="2:8" x14ac:dyDescent="0.2">
      <c r="B107" s="185"/>
      <c r="C107" s="185"/>
      <c r="D107" s="185"/>
      <c r="E107" s="185"/>
      <c r="F107" s="185"/>
      <c r="G107" s="185"/>
      <c r="H107" s="185"/>
    </row>
    <row r="108" spans="2:8" x14ac:dyDescent="0.2">
      <c r="B108" s="185"/>
      <c r="C108" s="185"/>
      <c r="D108" s="185"/>
      <c r="E108" s="185"/>
      <c r="F108" s="185"/>
      <c r="G108" s="185"/>
      <c r="H108" s="185"/>
    </row>
    <row r="109" spans="2:8" x14ac:dyDescent="0.2">
      <c r="B109" s="185"/>
      <c r="C109" s="185"/>
      <c r="D109" s="185"/>
      <c r="E109" s="185"/>
      <c r="F109" s="185"/>
      <c r="G109" s="185"/>
      <c r="H109" s="185"/>
    </row>
    <row r="110" spans="2:8" x14ac:dyDescent="0.2">
      <c r="B110" s="185"/>
      <c r="C110" s="185"/>
      <c r="D110" s="185"/>
      <c r="E110" s="185"/>
      <c r="F110" s="185"/>
      <c r="G110" s="185"/>
      <c r="H110" s="185"/>
    </row>
    <row r="111" spans="2:8" x14ac:dyDescent="0.2">
      <c r="B111" s="185"/>
      <c r="C111" s="185"/>
      <c r="D111" s="185"/>
      <c r="E111" s="185"/>
      <c r="F111" s="185"/>
      <c r="G111" s="185"/>
      <c r="H111" s="185"/>
    </row>
    <row r="112" spans="2:8" x14ac:dyDescent="0.2">
      <c r="B112" s="185"/>
      <c r="C112" s="185"/>
      <c r="D112" s="185"/>
      <c r="E112" s="185"/>
      <c r="F112" s="185"/>
      <c r="G112" s="185"/>
      <c r="H112" s="185"/>
    </row>
    <row r="113" spans="2:8" x14ac:dyDescent="0.2">
      <c r="B113" s="185"/>
      <c r="C113" s="185"/>
      <c r="D113" s="185"/>
      <c r="E113" s="185"/>
      <c r="F113" s="185"/>
      <c r="G113" s="185"/>
      <c r="H113" s="185"/>
    </row>
    <row r="114" spans="2:8" x14ac:dyDescent="0.2">
      <c r="B114" s="185"/>
      <c r="C114" s="185"/>
      <c r="D114" s="185"/>
      <c r="E114" s="185"/>
      <c r="F114" s="185"/>
      <c r="G114" s="185"/>
      <c r="H114" s="185"/>
    </row>
    <row r="115" spans="2:8" x14ac:dyDescent="0.2">
      <c r="B115" s="185"/>
      <c r="C115" s="185"/>
      <c r="D115" s="185"/>
      <c r="E115" s="185"/>
      <c r="F115" s="185"/>
      <c r="G115" s="185"/>
      <c r="H115" s="185"/>
    </row>
    <row r="116" spans="2:8" x14ac:dyDescent="0.2">
      <c r="B116" s="185"/>
      <c r="C116" s="185"/>
      <c r="D116" s="185"/>
      <c r="E116" s="185"/>
      <c r="F116" s="185"/>
      <c r="G116" s="185"/>
      <c r="H116" s="185"/>
    </row>
    <row r="117" spans="2:8" x14ac:dyDescent="0.2">
      <c r="B117" s="185"/>
      <c r="C117" s="185"/>
      <c r="D117" s="185"/>
      <c r="E117" s="185"/>
      <c r="F117" s="185"/>
      <c r="G117" s="185"/>
      <c r="H117" s="185"/>
    </row>
    <row r="118" spans="2:8" x14ac:dyDescent="0.2">
      <c r="B118" s="185"/>
      <c r="C118" s="185"/>
      <c r="D118" s="185"/>
      <c r="E118" s="185"/>
      <c r="F118" s="185"/>
      <c r="G118" s="185"/>
      <c r="H118" s="185"/>
    </row>
    <row r="119" spans="2:8" x14ac:dyDescent="0.2">
      <c r="B119" s="185"/>
      <c r="C119" s="185"/>
      <c r="D119" s="185"/>
      <c r="E119" s="185"/>
      <c r="F119" s="185"/>
      <c r="G119" s="185"/>
      <c r="H119" s="185"/>
    </row>
  </sheetData>
  <sheetProtection algorithmName="SHA-512" hashValue="L60zGeoL3ksKVHeDLoPtLuZAcdWdW0a6IMSd+e8jqUJopwlRtTcgUVAD3HcEnR489EpezbePNy2gldzsl52SRA==" saltValue="0MdjVFwBHLCF952UdRFvIg==" spinCount="100000" sheet="1" objects="1" scenarios="1"/>
  <mergeCells count="105">
    <mergeCell ref="B2:B4"/>
    <mergeCell ref="C4:G4"/>
    <mergeCell ref="H2:H4"/>
    <mergeCell ref="C5:G5"/>
    <mergeCell ref="E63:F63"/>
    <mergeCell ref="E67:G67"/>
    <mergeCell ref="E68:G68"/>
    <mergeCell ref="E33:F33"/>
    <mergeCell ref="E46:H46"/>
    <mergeCell ref="E48:F48"/>
    <mergeCell ref="D49:H49"/>
    <mergeCell ref="E51:F51"/>
    <mergeCell ref="D56:H56"/>
    <mergeCell ref="E57:F57"/>
    <mergeCell ref="B59:G59"/>
    <mergeCell ref="E62:F62"/>
    <mergeCell ref="B50:C50"/>
    <mergeCell ref="E50:F50"/>
    <mergeCell ref="B52:C52"/>
    <mergeCell ref="E52:F52"/>
    <mergeCell ref="B48:C48"/>
    <mergeCell ref="B49:C49"/>
    <mergeCell ref="B40:C40"/>
    <mergeCell ref="E40:F40"/>
    <mergeCell ref="B6:H6"/>
    <mergeCell ref="C8:H8"/>
    <mergeCell ref="C10:H10"/>
    <mergeCell ref="D14:H14"/>
    <mergeCell ref="D18:H18"/>
    <mergeCell ref="D24:H24"/>
    <mergeCell ref="D27:H27"/>
    <mergeCell ref="B34:C34"/>
    <mergeCell ref="E34:F34"/>
    <mergeCell ref="B32:C32"/>
    <mergeCell ref="B31:C31"/>
    <mergeCell ref="E31:F31"/>
    <mergeCell ref="B30:C30"/>
    <mergeCell ref="E30:F30"/>
    <mergeCell ref="D32:H32"/>
    <mergeCell ref="B28:C28"/>
    <mergeCell ref="B29:C29"/>
    <mergeCell ref="E29:F29"/>
    <mergeCell ref="E28:F28"/>
    <mergeCell ref="C2:G3"/>
    <mergeCell ref="C11:D11"/>
    <mergeCell ref="E11:F11"/>
    <mergeCell ref="B27:C27"/>
    <mergeCell ref="B26:C26"/>
    <mergeCell ref="E26:F26"/>
    <mergeCell ref="B17:C17"/>
    <mergeCell ref="E17:F17"/>
    <mergeCell ref="B24:C24"/>
    <mergeCell ref="B25:C25"/>
    <mergeCell ref="E25:F25"/>
    <mergeCell ref="E22:F22"/>
    <mergeCell ref="E23:F23"/>
    <mergeCell ref="B16:C16"/>
    <mergeCell ref="E16:F16"/>
    <mergeCell ref="B14:C14"/>
    <mergeCell ref="B15:C15"/>
    <mergeCell ref="E15:F15"/>
    <mergeCell ref="B13:C13"/>
    <mergeCell ref="E13:F13"/>
    <mergeCell ref="E20:F20"/>
    <mergeCell ref="E21:F21"/>
    <mergeCell ref="B18:C18"/>
    <mergeCell ref="E19:F19"/>
    <mergeCell ref="B46:C46"/>
    <mergeCell ref="B33:C33"/>
    <mergeCell ref="B47:C47"/>
    <mergeCell ref="E47:F47"/>
    <mergeCell ref="E66:F66"/>
    <mergeCell ref="E64:F64"/>
    <mergeCell ref="E65:F65"/>
    <mergeCell ref="B57:C57"/>
    <mergeCell ref="B58:C58"/>
    <mergeCell ref="E58:F58"/>
    <mergeCell ref="B56:C56"/>
    <mergeCell ref="B55:C55"/>
    <mergeCell ref="E55:F55"/>
    <mergeCell ref="B54:C54"/>
    <mergeCell ref="E54:F54"/>
    <mergeCell ref="B51:C51"/>
    <mergeCell ref="B53:C53"/>
    <mergeCell ref="E53:F53"/>
    <mergeCell ref="B44:C44"/>
    <mergeCell ref="E44:F44"/>
    <mergeCell ref="B45:C45"/>
    <mergeCell ref="E45:F45"/>
    <mergeCell ref="B35:C35"/>
    <mergeCell ref="E35:F35"/>
    <mergeCell ref="B43:C43"/>
    <mergeCell ref="E43:F43"/>
    <mergeCell ref="B42:C42"/>
    <mergeCell ref="E42:F42"/>
    <mergeCell ref="B36:C36"/>
    <mergeCell ref="E36:F36"/>
    <mergeCell ref="B37:C37"/>
    <mergeCell ref="E37:F37"/>
    <mergeCell ref="B39:C39"/>
    <mergeCell ref="E39:F39"/>
    <mergeCell ref="B41:C41"/>
    <mergeCell ref="E41:F41"/>
    <mergeCell ref="B38:C38"/>
    <mergeCell ref="E38:F38"/>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pageSetUpPr fitToPage="1"/>
  </sheetPr>
  <dimension ref="A1:AU91"/>
  <sheetViews>
    <sheetView showGridLines="0" zoomScaleNormal="100" workbookViewId="0">
      <selection activeCell="AJ10" sqref="AJ10"/>
    </sheetView>
  </sheetViews>
  <sheetFormatPr baseColWidth="10" defaultColWidth="11.42578125" defaultRowHeight="12.75" x14ac:dyDescent="0.2"/>
  <cols>
    <col min="1" max="1" width="2.140625" style="185" customWidth="1"/>
    <col min="2" max="2" width="30.5703125" style="6" customWidth="1"/>
    <col min="3" max="3" width="5.5703125" style="6" customWidth="1"/>
    <col min="4" max="4" width="16" style="6" customWidth="1"/>
    <col min="5" max="5" width="7.42578125" style="6" customWidth="1"/>
    <col min="6" max="6" width="12.85546875" style="6" customWidth="1"/>
    <col min="7" max="7" width="10.42578125" style="6" customWidth="1"/>
    <col min="8" max="8" width="12.7109375" style="6" customWidth="1"/>
    <col min="9" max="9" width="13.5703125" style="6" customWidth="1"/>
    <col min="10" max="10" width="3.28515625" style="185" customWidth="1"/>
    <col min="11" max="11" width="29.5703125" style="185" hidden="1" customWidth="1"/>
    <col min="12" max="12" width="5" style="185" hidden="1" customWidth="1"/>
    <col min="13" max="13" width="7.42578125" style="185" hidden="1" customWidth="1"/>
    <col min="14" max="14" width="5.85546875" style="185" hidden="1" customWidth="1"/>
    <col min="15" max="15" width="5.7109375" style="185" hidden="1" customWidth="1"/>
    <col min="16" max="16" width="10" style="185" hidden="1" customWidth="1"/>
    <col min="17" max="17" width="11.140625" style="185" hidden="1" customWidth="1"/>
    <col min="18" max="18" width="10.85546875" style="185" hidden="1" customWidth="1"/>
    <col min="19" max="19" width="2.42578125" style="185" hidden="1" customWidth="1"/>
    <col min="20" max="20" width="25.5703125" style="185" hidden="1" customWidth="1"/>
    <col min="21" max="21" width="4.140625" style="185" hidden="1" customWidth="1"/>
    <col min="22" max="22" width="9.42578125" style="185" hidden="1" customWidth="1"/>
    <col min="23" max="23" width="7.140625" style="185" hidden="1" customWidth="1"/>
    <col min="24" max="24" width="6.7109375" style="185" hidden="1" customWidth="1"/>
    <col min="25" max="25" width="11.42578125" style="185" hidden="1" customWidth="1"/>
    <col min="26" max="26" width="13.5703125" style="185" hidden="1" customWidth="1"/>
    <col min="27" max="27" width="12.28515625" style="185" hidden="1" customWidth="1"/>
    <col min="28" max="32" width="11.42578125" style="185" hidden="1" customWidth="1"/>
    <col min="33" max="47" width="11.42578125" style="185"/>
    <col min="48" max="16384" width="11.42578125" style="6"/>
  </cols>
  <sheetData>
    <row r="1" spans="1:33" s="185" customFormat="1" ht="13.5" thickBot="1" x14ac:dyDescent="0.25">
      <c r="B1" s="1480"/>
    </row>
    <row r="2" spans="1:33" ht="35.25" customHeight="1" x14ac:dyDescent="0.2">
      <c r="A2" s="1478"/>
      <c r="B2" s="1949" t="s">
        <v>1585</v>
      </c>
      <c r="C2" s="1790" t="s">
        <v>1601</v>
      </c>
      <c r="D2" s="1790"/>
      <c r="E2" s="1790"/>
      <c r="F2" s="1790"/>
      <c r="G2" s="1791"/>
      <c r="H2" s="1766"/>
      <c r="I2" s="1767"/>
      <c r="J2" s="1242"/>
      <c r="K2" s="1804" t="s">
        <v>138</v>
      </c>
      <c r="L2" s="1804"/>
      <c r="M2" s="1804"/>
      <c r="N2" s="1804"/>
      <c r="O2" s="1804"/>
      <c r="P2" s="1804"/>
      <c r="Q2" s="1804"/>
      <c r="R2" s="1804"/>
      <c r="T2" s="1804" t="s">
        <v>138</v>
      </c>
      <c r="U2" s="1804"/>
      <c r="V2" s="1804"/>
      <c r="W2" s="1804"/>
      <c r="X2" s="1804"/>
      <c r="Y2" s="1804"/>
      <c r="Z2" s="1804"/>
      <c r="AA2" s="1804"/>
    </row>
    <row r="3" spans="1:33" ht="15.75" customHeight="1" x14ac:dyDescent="0.2">
      <c r="A3" s="1478"/>
      <c r="B3" s="1950"/>
      <c r="C3" s="1951" t="s">
        <v>1610</v>
      </c>
      <c r="D3" s="1952"/>
      <c r="E3" s="1952"/>
      <c r="F3" s="1952"/>
      <c r="G3" s="1952"/>
      <c r="H3" s="1953"/>
      <c r="I3" s="1769"/>
      <c r="J3" s="1274"/>
      <c r="K3" s="1930" t="s">
        <v>162</v>
      </c>
      <c r="L3" s="1930"/>
      <c r="M3" s="1930"/>
      <c r="N3" s="1930"/>
      <c r="O3" s="1930"/>
      <c r="P3" s="1930"/>
      <c r="Q3" s="1930"/>
      <c r="R3" s="1930"/>
      <c r="T3" s="1930" t="s">
        <v>162</v>
      </c>
      <c r="U3" s="1930"/>
      <c r="V3" s="1930"/>
      <c r="W3" s="1930"/>
      <c r="X3" s="1930"/>
      <c r="Y3" s="1930"/>
      <c r="Z3" s="1930"/>
      <c r="AA3" s="1930"/>
    </row>
    <row r="4" spans="1:33" ht="12" customHeight="1" x14ac:dyDescent="0.2">
      <c r="B4" s="1775" t="s">
        <v>1612</v>
      </c>
      <c r="C4" s="1777" t="s">
        <v>1620</v>
      </c>
      <c r="D4" s="1778"/>
      <c r="E4" s="1778"/>
      <c r="F4" s="1778"/>
      <c r="G4" s="1779"/>
      <c r="H4" s="1770" t="s">
        <v>1617</v>
      </c>
      <c r="I4" s="1771"/>
      <c r="J4" s="1275"/>
      <c r="K4" s="1932"/>
      <c r="L4" s="1932"/>
      <c r="M4" s="1932"/>
      <c r="N4" s="1932"/>
      <c r="O4" s="1933"/>
      <c r="P4" s="1933"/>
      <c r="Q4" s="1933"/>
      <c r="R4" s="1933"/>
      <c r="T4" s="1932" t="s">
        <v>161</v>
      </c>
      <c r="U4" s="1932"/>
      <c r="V4" s="1932"/>
      <c r="W4" s="1932"/>
      <c r="X4" s="1933">
        <v>23</v>
      </c>
      <c r="Y4" s="1933"/>
      <c r="Z4" s="1933"/>
      <c r="AA4" s="1933"/>
    </row>
    <row r="5" spans="1:33" ht="7.5" customHeight="1" thickBot="1" x14ac:dyDescent="0.25">
      <c r="B5" s="1776"/>
      <c r="C5" s="1780"/>
      <c r="D5" s="1781"/>
      <c r="E5" s="1781"/>
      <c r="F5" s="1781"/>
      <c r="G5" s="1782"/>
      <c r="H5" s="1648"/>
      <c r="I5" s="1772"/>
      <c r="J5" s="1274"/>
      <c r="K5" s="1938" t="s">
        <v>221</v>
      </c>
      <c r="L5" s="1938"/>
      <c r="M5" s="1938"/>
      <c r="N5" s="1938"/>
      <c r="O5" s="1938"/>
      <c r="P5" s="1938"/>
      <c r="Q5" s="1938"/>
      <c r="R5" s="1938"/>
      <c r="T5" s="1938" t="s">
        <v>166</v>
      </c>
      <c r="U5" s="1938"/>
      <c r="V5" s="1938"/>
      <c r="W5" s="1938"/>
      <c r="X5" s="1938"/>
      <c r="Y5" s="1938"/>
      <c r="Z5" s="1938"/>
      <c r="AA5" s="1938"/>
    </row>
    <row r="6" spans="1:33" ht="16.5" customHeight="1" thickBot="1" x14ac:dyDescent="0.25">
      <c r="B6" s="1615" t="str">
        <f>+C2</f>
        <v>ESTABLECIMIENTO PARA PROYECTOS DE RESTAURACIÓN</v>
      </c>
      <c r="C6" s="1616"/>
      <c r="D6" s="1616"/>
      <c r="E6" s="1616"/>
      <c r="F6" s="1616"/>
      <c r="G6" s="1616"/>
      <c r="H6" s="1616"/>
      <c r="I6" s="1931"/>
      <c r="K6" s="1934" t="s">
        <v>188</v>
      </c>
      <c r="L6" s="1935"/>
      <c r="M6" s="1935"/>
      <c r="N6" s="1935"/>
      <c r="O6" s="1936">
        <v>2010</v>
      </c>
      <c r="P6" s="1936"/>
      <c r="Q6" s="1936"/>
      <c r="R6" s="1937"/>
      <c r="T6" s="1934" t="s">
        <v>188</v>
      </c>
      <c r="U6" s="1935"/>
      <c r="V6" s="1935"/>
      <c r="W6" s="1935"/>
      <c r="X6" s="1936">
        <v>3</v>
      </c>
      <c r="Y6" s="1936"/>
      <c r="Z6" s="1936"/>
      <c r="AA6" s="1937"/>
    </row>
    <row r="7" spans="1:33" ht="4.5" customHeight="1" x14ac:dyDescent="0.2">
      <c r="B7" s="1211"/>
      <c r="C7" s="1212"/>
      <c r="D7" s="1212"/>
      <c r="E7" s="1212"/>
      <c r="F7" s="1213"/>
      <c r="G7" s="1213"/>
      <c r="H7" s="1213"/>
      <c r="I7" s="1214"/>
      <c r="K7" s="1276"/>
      <c r="L7" s="1276"/>
      <c r="M7" s="1276"/>
      <c r="N7" s="1276"/>
      <c r="O7" s="1275"/>
      <c r="P7" s="1275"/>
      <c r="Q7" s="1275"/>
      <c r="R7" s="1275"/>
      <c r="T7" s="1276"/>
      <c r="U7" s="1276"/>
      <c r="V7" s="1276"/>
      <c r="W7" s="1276"/>
      <c r="X7" s="1275"/>
      <c r="Y7" s="1275"/>
      <c r="Z7" s="1275"/>
      <c r="AA7" s="1275"/>
    </row>
    <row r="8" spans="1:33" ht="21" customHeight="1" x14ac:dyDescent="0.2">
      <c r="B8" s="1215" t="str">
        <f>+[6]Objetivos!B7</f>
        <v>Entidad Formuladora</v>
      </c>
      <c r="C8" s="1773">
        <f>+[6]Aisl.!C8</f>
        <v>0</v>
      </c>
      <c r="D8" s="1773"/>
      <c r="E8" s="1773"/>
      <c r="F8" s="1773"/>
      <c r="G8" s="1773"/>
      <c r="H8" s="1773"/>
      <c r="I8" s="1774"/>
      <c r="K8" s="1945" t="s">
        <v>189</v>
      </c>
      <c r="L8" s="1946"/>
      <c r="M8" s="1946"/>
      <c r="N8" s="1946"/>
      <c r="O8" s="1947">
        <f>+C8</f>
        <v>0</v>
      </c>
      <c r="P8" s="1947"/>
      <c r="Q8" s="1947"/>
      <c r="R8" s="1948"/>
      <c r="T8" s="1945" t="s">
        <v>189</v>
      </c>
      <c r="U8" s="1946"/>
      <c r="V8" s="1946"/>
      <c r="W8" s="1946"/>
      <c r="X8" s="1947">
        <f>+O8</f>
        <v>0</v>
      </c>
      <c r="Y8" s="1947"/>
      <c r="Z8" s="1947"/>
      <c r="AA8" s="1948"/>
    </row>
    <row r="9" spans="1:33" ht="9" customHeight="1" x14ac:dyDescent="0.2">
      <c r="B9" s="1215"/>
      <c r="C9" s="1216"/>
      <c r="D9" s="1216"/>
      <c r="E9" s="1216"/>
      <c r="F9" s="1216"/>
      <c r="G9" s="1216"/>
      <c r="H9" s="1216"/>
      <c r="I9" s="1217"/>
      <c r="K9" s="1277"/>
      <c r="L9" s="1278"/>
      <c r="M9" s="1278"/>
      <c r="N9" s="1278"/>
      <c r="O9" s="1279"/>
      <c r="P9" s="1279"/>
      <c r="Q9" s="1279"/>
      <c r="R9" s="1280"/>
      <c r="T9" s="1277"/>
      <c r="U9" s="1278"/>
      <c r="V9" s="1278"/>
      <c r="W9" s="1278"/>
      <c r="X9" s="1279"/>
      <c r="Y9" s="1279"/>
      <c r="Z9" s="1279"/>
      <c r="AA9" s="1280"/>
    </row>
    <row r="10" spans="1:33" ht="54" customHeight="1" x14ac:dyDescent="0.2">
      <c r="B10" s="1215" t="s">
        <v>0</v>
      </c>
      <c r="C10" s="1813">
        <f>+[6]Establecimiento!X9</f>
        <v>0</v>
      </c>
      <c r="D10" s="1813"/>
      <c r="E10" s="1813"/>
      <c r="F10" s="1813"/>
      <c r="G10" s="1813"/>
      <c r="H10" s="1813"/>
      <c r="I10" s="1814"/>
      <c r="K10" s="1281" t="s">
        <v>0</v>
      </c>
      <c r="L10" s="1939">
        <f>+C10</f>
        <v>0</v>
      </c>
      <c r="M10" s="1940"/>
      <c r="N10" s="1940"/>
      <c r="O10" s="1940"/>
      <c r="P10" s="1940"/>
      <c r="Q10" s="1940"/>
      <c r="R10" s="1941"/>
      <c r="T10" s="1281" t="s">
        <v>0</v>
      </c>
      <c r="U10" s="1939">
        <f>+L10</f>
        <v>0</v>
      </c>
      <c r="V10" s="1940"/>
      <c r="W10" s="1940"/>
      <c r="X10" s="1940"/>
      <c r="Y10" s="1940"/>
      <c r="Z10" s="1940"/>
      <c r="AA10" s="1941"/>
    </row>
    <row r="11" spans="1:33" ht="9" customHeight="1" x14ac:dyDescent="0.2">
      <c r="B11" s="1215"/>
      <c r="C11" s="1223"/>
      <c r="D11" s="1223"/>
      <c r="E11" s="1223"/>
      <c r="F11" s="1223"/>
      <c r="G11" s="1223"/>
      <c r="H11" s="1223"/>
      <c r="I11" s="1224"/>
      <c r="K11" s="1281"/>
      <c r="L11" s="1282"/>
      <c r="M11" s="1283"/>
      <c r="N11" s="1284"/>
      <c r="O11" s="1284"/>
      <c r="P11" s="1284"/>
      <c r="Q11" s="1284"/>
      <c r="R11" s="1284"/>
      <c r="T11" s="1281"/>
      <c r="U11" s="1282"/>
      <c r="V11" s="1283"/>
      <c r="W11" s="1284"/>
      <c r="X11" s="1284"/>
      <c r="Y11" s="1284"/>
      <c r="Z11" s="1284"/>
      <c r="AA11" s="1284"/>
    </row>
    <row r="12" spans="1:33" ht="24.75" customHeight="1" x14ac:dyDescent="0.2">
      <c r="B12" s="1220" t="s">
        <v>1404</v>
      </c>
      <c r="C12" s="1942">
        <f>[6]Objetivos!K25+[6]Objetivos!K26+[6]Objetivos!K27+[6]Objetivos!K28+[6]Objetivos!K29+[6]Objetivos!K30</f>
        <v>0</v>
      </c>
      <c r="D12" s="1942"/>
      <c r="E12" s="1285" t="s">
        <v>3</v>
      </c>
      <c r="F12" s="1286" t="s">
        <v>1405</v>
      </c>
      <c r="H12" s="1329">
        <f>+[6]Establecimiento!AS27</f>
        <v>0</v>
      </c>
      <c r="I12" s="1287" t="s">
        <v>3</v>
      </c>
      <c r="K12" s="1288" t="s">
        <v>190</v>
      </c>
      <c r="L12" s="1943">
        <f>+C12</f>
        <v>0</v>
      </c>
      <c r="M12" s="1944"/>
      <c r="N12" s="1289" t="s">
        <v>3</v>
      </c>
      <c r="T12" s="1288" t="s">
        <v>190</v>
      </c>
      <c r="U12" s="1943">
        <f>+L12</f>
        <v>0</v>
      </c>
      <c r="V12" s="1944"/>
      <c r="W12" s="1289" t="s">
        <v>3</v>
      </c>
    </row>
    <row r="13" spans="1:33" ht="9" customHeight="1" thickBot="1" x14ac:dyDescent="0.25">
      <c r="B13" s="1226"/>
      <c r="C13" s="1227"/>
      <c r="D13" s="1227"/>
      <c r="E13" s="1227"/>
      <c r="F13" s="1227"/>
      <c r="G13" s="1227"/>
      <c r="H13" s="1227"/>
      <c r="I13" s="1228"/>
      <c r="AD13" s="1804"/>
      <c r="AE13" s="1804"/>
    </row>
    <row r="14" spans="1:33" ht="38.25" customHeight="1" thickBot="1" x14ac:dyDescent="0.25">
      <c r="B14" s="1619" t="s">
        <v>310</v>
      </c>
      <c r="C14" s="1621"/>
      <c r="D14" s="1514" t="s">
        <v>59</v>
      </c>
      <c r="E14" s="1837" t="s">
        <v>191</v>
      </c>
      <c r="F14" s="1838"/>
      <c r="G14" s="1495" t="s">
        <v>60</v>
      </c>
      <c r="H14" s="1515" t="s">
        <v>192</v>
      </c>
      <c r="I14" s="1516" t="s">
        <v>193</v>
      </c>
      <c r="K14" s="1958" t="s">
        <v>58</v>
      </c>
      <c r="L14" s="1959"/>
      <c r="M14" s="1290" t="s">
        <v>59</v>
      </c>
      <c r="N14" s="1954" t="s">
        <v>191</v>
      </c>
      <c r="O14" s="1955"/>
      <c r="P14" s="1291" t="s">
        <v>60</v>
      </c>
      <c r="Q14" s="1292" t="s">
        <v>192</v>
      </c>
      <c r="R14" s="1293" t="s">
        <v>193</v>
      </c>
      <c r="T14" s="1958" t="s">
        <v>58</v>
      </c>
      <c r="U14" s="1959"/>
      <c r="V14" s="1290" t="s">
        <v>59</v>
      </c>
      <c r="W14" s="1954" t="s">
        <v>191</v>
      </c>
      <c r="X14" s="1955"/>
      <c r="Y14" s="1291" t="s">
        <v>60</v>
      </c>
      <c r="Z14" s="1292" t="s">
        <v>192</v>
      </c>
      <c r="AA14" s="1293" t="s">
        <v>193</v>
      </c>
      <c r="AC14" s="388"/>
      <c r="AD14" s="1229" t="s">
        <v>1252</v>
      </c>
      <c r="AE14" s="1229" t="s">
        <v>63</v>
      </c>
      <c r="AF14" s="1229" t="s">
        <v>107</v>
      </c>
    </row>
    <row r="15" spans="1:33" ht="33.75" customHeight="1" x14ac:dyDescent="0.2">
      <c r="B15" s="1783" t="s">
        <v>312</v>
      </c>
      <c r="C15" s="1784"/>
      <c r="D15" s="1185"/>
      <c r="E15" s="1956"/>
      <c r="F15" s="1957"/>
      <c r="G15" s="21"/>
      <c r="H15" s="1294">
        <f>+E15*G15</f>
        <v>0</v>
      </c>
      <c r="I15" s="1295" t="e">
        <f>+H15/($C$12+H12)</f>
        <v>#DIV/0!</v>
      </c>
      <c r="K15" s="1904" t="s">
        <v>194</v>
      </c>
      <c r="L15" s="1905"/>
      <c r="M15" s="1296" t="s">
        <v>195</v>
      </c>
      <c r="N15" s="1907">
        <v>0</v>
      </c>
      <c r="O15" s="1908"/>
      <c r="P15" s="1297">
        <v>0</v>
      </c>
      <c r="Q15" s="1298">
        <f>+N15*P15</f>
        <v>0</v>
      </c>
      <c r="R15" s="1299" t="e">
        <f>+Q15/$C$12</f>
        <v>#DIV/0!</v>
      </c>
      <c r="T15" s="1904" t="s">
        <v>194</v>
      </c>
      <c r="U15" s="1905"/>
      <c r="V15" s="1296" t="s">
        <v>195</v>
      </c>
      <c r="W15" s="1907">
        <v>0</v>
      </c>
      <c r="X15" s="1908"/>
      <c r="Y15" s="1297">
        <v>0</v>
      </c>
      <c r="Z15" s="1298">
        <f>+W15*Y15</f>
        <v>0</v>
      </c>
      <c r="AA15" s="1299" t="e">
        <f>+Z15/$C$12</f>
        <v>#DIV/0!</v>
      </c>
      <c r="AC15" s="1233" t="s">
        <v>212</v>
      </c>
      <c r="AD15" s="1233">
        <f>+IF([6]Objetivos!K25&gt;0,1,0)</f>
        <v>0</v>
      </c>
      <c r="AE15" s="1234">
        <f>+IF(AD15&gt;0,$E$17/$AD$22,0)</f>
        <v>0</v>
      </c>
      <c r="AF15" s="1234">
        <f t="shared" ref="AF15:AF21" si="0">+IF(AD15&gt;0,$E$29/$AD$22,0)</f>
        <v>0</v>
      </c>
      <c r="AG15" s="1233"/>
    </row>
    <row r="16" spans="1:33" ht="25.5" customHeight="1" x14ac:dyDescent="0.2">
      <c r="B16" s="1734" t="s">
        <v>1581</v>
      </c>
      <c r="C16" s="1735"/>
      <c r="D16" s="1124"/>
      <c r="E16" s="1300"/>
      <c r="F16" s="1300"/>
      <c r="G16" s="1300"/>
      <c r="H16" s="1300"/>
      <c r="I16" s="1301" t="e">
        <f>+I17+I18</f>
        <v>#DIV/0!</v>
      </c>
      <c r="K16" s="1904" t="s">
        <v>196</v>
      </c>
      <c r="L16" s="1905"/>
      <c r="M16" s="1904"/>
      <c r="N16" s="1905"/>
      <c r="O16" s="1905"/>
      <c r="P16" s="1905"/>
      <c r="Q16" s="1905"/>
      <c r="R16" s="1906"/>
      <c r="T16" s="1904" t="s">
        <v>196</v>
      </c>
      <c r="U16" s="1905"/>
      <c r="V16" s="1904"/>
      <c r="W16" s="1905"/>
      <c r="X16" s="1905"/>
      <c r="Y16" s="1905"/>
      <c r="Z16" s="1905"/>
      <c r="AA16" s="1906"/>
      <c r="AC16" s="1233" t="s">
        <v>270</v>
      </c>
      <c r="AD16" s="1233">
        <f>+IF([6]Objetivos!K26&gt;0,1,0)</f>
        <v>0</v>
      </c>
      <c r="AE16" s="1234">
        <f t="shared" ref="AE16:AE21" si="1">+IF(AD16&gt;0,$E$17/$AD$22,0)</f>
        <v>0</v>
      </c>
      <c r="AF16" s="1234">
        <f t="shared" si="0"/>
        <v>0</v>
      </c>
      <c r="AG16" s="1233"/>
    </row>
    <row r="17" spans="2:35" ht="19.5" customHeight="1" x14ac:dyDescent="0.2">
      <c r="B17" s="1841">
        <f>+EVENTOS!C12</f>
        <v>0</v>
      </c>
      <c r="C17" s="1842"/>
      <c r="D17" s="1185"/>
      <c r="E17" s="1902">
        <f>+EVENTOS!C14</f>
        <v>0</v>
      </c>
      <c r="F17" s="1903"/>
      <c r="G17" s="1302">
        <f>+EVENTOS!H43</f>
        <v>0</v>
      </c>
      <c r="H17" s="1294">
        <f>+E17*G17</f>
        <v>0</v>
      </c>
      <c r="I17" s="1295" t="e">
        <f>+H17/($C$12+H12)</f>
        <v>#DIV/0!</v>
      </c>
      <c r="K17" s="1912" t="s">
        <v>197</v>
      </c>
      <c r="L17" s="1913"/>
      <c r="M17" s="1296" t="s">
        <v>198</v>
      </c>
      <c r="N17" s="1914">
        <v>0</v>
      </c>
      <c r="O17" s="1915"/>
      <c r="P17" s="1297">
        <v>0</v>
      </c>
      <c r="Q17" s="1298">
        <f>+N17*P17</f>
        <v>0</v>
      </c>
      <c r="R17" s="1299" t="e">
        <f>+Q17/$C$12</f>
        <v>#DIV/0!</v>
      </c>
      <c r="T17" s="1912" t="s">
        <v>197</v>
      </c>
      <c r="U17" s="1913"/>
      <c r="V17" s="1296" t="s">
        <v>198</v>
      </c>
      <c r="W17" s="1914">
        <v>0</v>
      </c>
      <c r="X17" s="1915"/>
      <c r="Y17" s="1297">
        <v>0</v>
      </c>
      <c r="Z17" s="1298">
        <f>+W17*Y17</f>
        <v>0</v>
      </c>
      <c r="AA17" s="1299" t="e">
        <f>+Z17/$C$12</f>
        <v>#DIV/0!</v>
      </c>
      <c r="AC17" s="1233" t="s">
        <v>1167</v>
      </c>
      <c r="AD17" s="1233">
        <f>+IF([6]Objetivos!K27&gt;0,1,0)</f>
        <v>0</v>
      </c>
      <c r="AE17" s="1234">
        <f t="shared" si="1"/>
        <v>0</v>
      </c>
      <c r="AF17" s="1234">
        <f t="shared" si="0"/>
        <v>0</v>
      </c>
      <c r="AG17" s="1233"/>
    </row>
    <row r="18" spans="2:35" ht="19.5" customHeight="1" x14ac:dyDescent="0.2">
      <c r="B18" s="1841">
        <f>+EVENTOS!L12</f>
        <v>0</v>
      </c>
      <c r="C18" s="1842"/>
      <c r="D18" s="1185"/>
      <c r="E18" s="1902">
        <f>+EVENTOS!L14</f>
        <v>0</v>
      </c>
      <c r="F18" s="1903"/>
      <c r="G18" s="1302">
        <f>+EVENTOS!Q43</f>
        <v>0</v>
      </c>
      <c r="H18" s="1294">
        <f>+E18*G18</f>
        <v>0</v>
      </c>
      <c r="I18" s="1295" t="e">
        <f>+H18/($C$12+H12)</f>
        <v>#DIV/0!</v>
      </c>
      <c r="K18" s="1912" t="s">
        <v>199</v>
      </c>
      <c r="L18" s="1913"/>
      <c r="M18" s="1296" t="s">
        <v>223</v>
      </c>
      <c r="N18" s="1914">
        <v>0</v>
      </c>
      <c r="O18" s="1915"/>
      <c r="P18" s="1297">
        <v>0</v>
      </c>
      <c r="Q18" s="1298">
        <v>0</v>
      </c>
      <c r="R18" s="1299" t="e">
        <f>+Q18/$C$12</f>
        <v>#DIV/0!</v>
      </c>
      <c r="T18" s="1912" t="s">
        <v>199</v>
      </c>
      <c r="U18" s="1913"/>
      <c r="V18" s="1296" t="s">
        <v>200</v>
      </c>
      <c r="W18" s="1914">
        <v>0</v>
      </c>
      <c r="X18" s="1915"/>
      <c r="Y18" s="1297">
        <v>0</v>
      </c>
      <c r="Z18" s="1298">
        <f>+W18*Y18</f>
        <v>0</v>
      </c>
      <c r="AA18" s="1299" t="e">
        <f>+Z18/$C$12</f>
        <v>#DIV/0!</v>
      </c>
      <c r="AC18" s="1233" t="s">
        <v>271</v>
      </c>
      <c r="AD18" s="1233">
        <f>+IF([6]Objetivos!K28&gt;0,1,0)</f>
        <v>0</v>
      </c>
      <c r="AE18" s="1234">
        <f t="shared" si="1"/>
        <v>0</v>
      </c>
      <c r="AF18" s="1234">
        <f t="shared" si="0"/>
        <v>0</v>
      </c>
      <c r="AG18" s="1233"/>
    </row>
    <row r="19" spans="2:35" ht="19.5" customHeight="1" x14ac:dyDescent="0.2">
      <c r="B19" s="1841" t="s">
        <v>1517</v>
      </c>
      <c r="C19" s="1842"/>
      <c r="D19" s="1303"/>
      <c r="E19" s="1738"/>
      <c r="F19" s="1739"/>
      <c r="G19" s="21"/>
      <c r="H19" s="1294">
        <f>+E19*G19</f>
        <v>0</v>
      </c>
      <c r="I19" s="1295" t="e">
        <f>+H19/($C$12+H12)</f>
        <v>#DIV/0!</v>
      </c>
      <c r="K19" s="1904" t="s">
        <v>222</v>
      </c>
      <c r="L19" s="1905"/>
      <c r="M19" s="1904"/>
      <c r="N19" s="1905"/>
      <c r="O19" s="1905"/>
      <c r="P19" s="1905"/>
      <c r="Q19" s="1905"/>
      <c r="R19" s="1906"/>
      <c r="T19" s="1904" t="s">
        <v>201</v>
      </c>
      <c r="U19" s="1905"/>
      <c r="V19" s="1904"/>
      <c r="W19" s="1905"/>
      <c r="X19" s="1905"/>
      <c r="Y19" s="1905"/>
      <c r="Z19" s="1905"/>
      <c r="AA19" s="1906"/>
      <c r="AC19" s="1233" t="s">
        <v>214</v>
      </c>
      <c r="AD19" s="1233">
        <f>+IF([6]Objetivos!K29&gt;0,1,0)</f>
        <v>0</v>
      </c>
      <c r="AE19" s="1234">
        <f t="shared" si="1"/>
        <v>0</v>
      </c>
      <c r="AF19" s="1234">
        <f t="shared" si="0"/>
        <v>0</v>
      </c>
      <c r="AG19" s="1233"/>
    </row>
    <row r="20" spans="2:35" ht="19.5" customHeight="1" x14ac:dyDescent="0.2">
      <c r="B20" s="1749" t="s">
        <v>1582</v>
      </c>
      <c r="C20" s="1750"/>
      <c r="D20" s="1749"/>
      <c r="E20" s="1911"/>
      <c r="F20" s="1911"/>
      <c r="G20" s="1911"/>
      <c r="H20" s="1911"/>
      <c r="I20" s="1750"/>
      <c r="K20" s="1304" t="s">
        <v>224</v>
      </c>
      <c r="L20" s="1305">
        <f>+C21</f>
        <v>0</v>
      </c>
      <c r="M20" s="1296" t="s">
        <v>90</v>
      </c>
      <c r="N20" s="1306">
        <v>0</v>
      </c>
      <c r="O20" s="1307">
        <v>0</v>
      </c>
      <c r="P20" s="1297">
        <v>0</v>
      </c>
      <c r="Q20" s="1298">
        <f>+L20*N20*O20*P20</f>
        <v>0</v>
      </c>
      <c r="R20" s="1299" t="e">
        <f>+Q20/$C$12</f>
        <v>#DIV/0!</v>
      </c>
      <c r="T20" s="1304" t="s">
        <v>202</v>
      </c>
      <c r="U20" s="1305">
        <v>1</v>
      </c>
      <c r="V20" s="1296" t="s">
        <v>90</v>
      </c>
      <c r="W20" s="1306">
        <v>0</v>
      </c>
      <c r="X20" s="1308">
        <v>0</v>
      </c>
      <c r="Y20" s="1297">
        <v>0</v>
      </c>
      <c r="Z20" s="1298">
        <f>+U20*W20*X20*Y20</f>
        <v>0</v>
      </c>
      <c r="AA20" s="1299" t="e">
        <f>+Z20/$C$12</f>
        <v>#DIV/0!</v>
      </c>
      <c r="AC20" s="1233" t="s">
        <v>235</v>
      </c>
      <c r="AD20" s="1233">
        <f>+IF([6]Objetivos!K30&gt;0,1,0)</f>
        <v>0</v>
      </c>
      <c r="AE20" s="1234">
        <f t="shared" si="1"/>
        <v>0</v>
      </c>
      <c r="AF20" s="1234">
        <f t="shared" si="0"/>
        <v>0</v>
      </c>
      <c r="AG20" s="1233"/>
    </row>
    <row r="21" spans="2:35" ht="19.5" customHeight="1" x14ac:dyDescent="0.2">
      <c r="B21" s="1186" t="s">
        <v>313</v>
      </c>
      <c r="C21" s="1240"/>
      <c r="D21" s="1185" t="s">
        <v>90</v>
      </c>
      <c r="E21" s="1309"/>
      <c r="F21" s="1192"/>
      <c r="G21" s="21"/>
      <c r="H21" s="1294">
        <f>+C21*E21*F21*G21</f>
        <v>0</v>
      </c>
      <c r="I21" s="1295" t="e">
        <f>+H21/($C$12+H12)</f>
        <v>#DIV/0!</v>
      </c>
      <c r="K21" s="1304" t="s">
        <v>203</v>
      </c>
      <c r="L21" s="1310">
        <v>0</v>
      </c>
      <c r="M21" s="1296" t="s">
        <v>90</v>
      </c>
      <c r="N21" s="1306">
        <v>0</v>
      </c>
      <c r="O21" s="1311">
        <v>0</v>
      </c>
      <c r="P21" s="1297">
        <v>0</v>
      </c>
      <c r="Q21" s="1298">
        <f>+L21*N21*O21*P21</f>
        <v>0</v>
      </c>
      <c r="R21" s="1299" t="e">
        <f>+Q21/$C$12</f>
        <v>#DIV/0!</v>
      </c>
      <c r="T21" s="1304" t="s">
        <v>203</v>
      </c>
      <c r="U21" s="1310">
        <v>0</v>
      </c>
      <c r="V21" s="1296" t="s">
        <v>90</v>
      </c>
      <c r="W21" s="1306">
        <v>0</v>
      </c>
      <c r="X21" s="1311">
        <v>0</v>
      </c>
      <c r="Y21" s="1297">
        <v>0</v>
      </c>
      <c r="Z21" s="1298">
        <f>+U21*W21*X21*Y21</f>
        <v>0</v>
      </c>
      <c r="AA21" s="1299" t="e">
        <f>+Z21/$C$12</f>
        <v>#DIV/0!</v>
      </c>
      <c r="AC21" s="1233" t="s">
        <v>215</v>
      </c>
      <c r="AD21" s="1233">
        <f>+IF([6]Objetivos!K31&gt;0,1,0)</f>
        <v>0</v>
      </c>
      <c r="AE21" s="1234">
        <f t="shared" si="1"/>
        <v>0</v>
      </c>
      <c r="AF21" s="1234">
        <f t="shared" si="0"/>
        <v>0</v>
      </c>
      <c r="AG21" s="1233"/>
    </row>
    <row r="22" spans="2:35" ht="19.5" customHeight="1" x14ac:dyDescent="0.2">
      <c r="B22" s="1186" t="s">
        <v>314</v>
      </c>
      <c r="C22" s="1241"/>
      <c r="D22" s="1185" t="s">
        <v>90</v>
      </c>
      <c r="E22" s="1309"/>
      <c r="F22" s="1192"/>
      <c r="G22" s="21"/>
      <c r="H22" s="1294">
        <f>+C22*E22*F22*G22</f>
        <v>0</v>
      </c>
      <c r="I22" s="1295" t="e">
        <f>+H22/($C$12+H12)</f>
        <v>#DIV/0!</v>
      </c>
      <c r="K22" s="1304" t="s">
        <v>204</v>
      </c>
      <c r="L22" s="1310">
        <f>+C23</f>
        <v>0</v>
      </c>
      <c r="M22" s="1296" t="s">
        <v>90</v>
      </c>
      <c r="N22" s="1306">
        <v>0</v>
      </c>
      <c r="O22" s="1311">
        <v>0</v>
      </c>
      <c r="P22" s="1297">
        <v>0</v>
      </c>
      <c r="Q22" s="1298">
        <f>+L22*N22*O22*P22</f>
        <v>0</v>
      </c>
      <c r="R22" s="1299" t="e">
        <f>+Q22/$C$12</f>
        <v>#DIV/0!</v>
      </c>
      <c r="T22" s="1304" t="s">
        <v>204</v>
      </c>
      <c r="U22" s="1310">
        <v>1</v>
      </c>
      <c r="V22" s="1296" t="s">
        <v>90</v>
      </c>
      <c r="W22" s="1306">
        <v>0</v>
      </c>
      <c r="X22" s="1311">
        <v>0</v>
      </c>
      <c r="Y22" s="1297">
        <v>0</v>
      </c>
      <c r="Z22" s="1298">
        <f>+U22*W22*X22*Y22</f>
        <v>0</v>
      </c>
      <c r="AA22" s="1299" t="e">
        <f>+Z22/$C$12</f>
        <v>#DIV/0!</v>
      </c>
      <c r="AC22" s="1233" t="s">
        <v>1253</v>
      </c>
      <c r="AD22" s="1242">
        <f>SUM(AD15:AD21)</f>
        <v>0</v>
      </c>
      <c r="AE22" s="1242">
        <f t="shared" ref="AE22:AF22" si="2">SUM(AE15:AE21)</f>
        <v>0</v>
      </c>
      <c r="AF22" s="1242">
        <f t="shared" si="2"/>
        <v>0</v>
      </c>
      <c r="AG22" s="1233"/>
    </row>
    <row r="23" spans="2:35" ht="19.5" customHeight="1" x14ac:dyDescent="0.2">
      <c r="B23" s="1186" t="s">
        <v>315</v>
      </c>
      <c r="C23" s="389"/>
      <c r="D23" s="1185" t="s">
        <v>90</v>
      </c>
      <c r="E23" s="1309"/>
      <c r="F23" s="1192"/>
      <c r="G23" s="21"/>
      <c r="H23" s="1294">
        <f>+C23*E23*F23*G23</f>
        <v>0</v>
      </c>
      <c r="I23" s="1295" t="e">
        <f>+H23/($C$12+$H$12)</f>
        <v>#DIV/0!</v>
      </c>
      <c r="K23" s="1304" t="s">
        <v>226</v>
      </c>
      <c r="L23" s="1310">
        <f>+C24</f>
        <v>0</v>
      </c>
      <c r="M23" s="1296" t="s">
        <v>90</v>
      </c>
      <c r="N23" s="1312">
        <v>0</v>
      </c>
      <c r="O23" s="1311">
        <v>0</v>
      </c>
      <c r="P23" s="1297">
        <v>0</v>
      </c>
      <c r="Q23" s="1298">
        <f>+L23*N23*O23*P23</f>
        <v>0</v>
      </c>
      <c r="R23" s="1299" t="e">
        <f>+Q23/$C$12</f>
        <v>#DIV/0!</v>
      </c>
      <c r="T23" s="1304" t="s">
        <v>205</v>
      </c>
      <c r="U23" s="1310">
        <v>0</v>
      </c>
      <c r="V23" s="1296" t="s">
        <v>90</v>
      </c>
      <c r="W23" s="1312">
        <v>0</v>
      </c>
      <c r="X23" s="1311">
        <v>0</v>
      </c>
      <c r="Y23" s="1297">
        <v>0</v>
      </c>
      <c r="Z23" s="1298">
        <f>+U23*W23*X23*Y23</f>
        <v>0</v>
      </c>
      <c r="AA23" s="1299" t="e">
        <f>+Z23/$C$12</f>
        <v>#DIV/0!</v>
      </c>
      <c r="AC23" s="1233"/>
      <c r="AD23" s="1233"/>
      <c r="AE23" s="1233"/>
      <c r="AF23" s="1233"/>
      <c r="AG23" s="1233"/>
    </row>
    <row r="24" spans="2:35" ht="19.5" customHeight="1" x14ac:dyDescent="0.2">
      <c r="B24" s="1186" t="s">
        <v>1546</v>
      </c>
      <c r="C24" s="389"/>
      <c r="D24" s="1185" t="s">
        <v>90</v>
      </c>
      <c r="E24" s="1309"/>
      <c r="F24" s="1192"/>
      <c r="G24" s="21"/>
      <c r="H24" s="1294">
        <f>+C24*E24*F24*G24</f>
        <v>0</v>
      </c>
      <c r="I24" s="1295" t="e">
        <f t="shared" ref="I24:I25" si="3">+H24/($C$12+$H$12)</f>
        <v>#DIV/0!</v>
      </c>
      <c r="K24" s="1313"/>
      <c r="L24" s="1314"/>
      <c r="M24" s="1296"/>
      <c r="N24" s="1314"/>
      <c r="O24" s="1315"/>
      <c r="P24" s="1297"/>
      <c r="Q24" s="1297"/>
      <c r="R24" s="1316"/>
      <c r="T24" s="1313"/>
      <c r="U24" s="1314"/>
      <c r="V24" s="1296"/>
      <c r="W24" s="1314"/>
      <c r="X24" s="1315"/>
      <c r="Y24" s="1297"/>
      <c r="Z24" s="1297"/>
      <c r="AA24" s="1316"/>
      <c r="AC24" s="1233"/>
      <c r="AD24" s="1233"/>
      <c r="AE24" s="1233"/>
      <c r="AF24" s="1233"/>
      <c r="AG24" s="1233"/>
    </row>
    <row r="25" spans="2:35" ht="26.25" customHeight="1" x14ac:dyDescent="0.2">
      <c r="B25" s="1186" t="s">
        <v>1413</v>
      </c>
      <c r="C25" s="1200">
        <f>+C21+C22+C23+C24</f>
        <v>0</v>
      </c>
      <c r="D25" s="1185" t="s">
        <v>90</v>
      </c>
      <c r="E25" s="1309"/>
      <c r="F25" s="1192"/>
      <c r="G25" s="21"/>
      <c r="H25" s="1294">
        <f>+C25*E25*F25*G25</f>
        <v>0</v>
      </c>
      <c r="I25" s="1295" t="e">
        <f t="shared" si="3"/>
        <v>#DIV/0!</v>
      </c>
      <c r="K25" s="1909" t="s">
        <v>227</v>
      </c>
      <c r="L25" s="1910"/>
      <c r="M25" s="1904"/>
      <c r="N25" s="1905"/>
      <c r="O25" s="1905"/>
      <c r="P25" s="1905"/>
      <c r="Q25" s="1905"/>
      <c r="R25" s="1906"/>
      <c r="T25" s="1904" t="s">
        <v>206</v>
      </c>
      <c r="U25" s="1905"/>
      <c r="V25" s="1904"/>
      <c r="W25" s="1905"/>
      <c r="X25" s="1905"/>
      <c r="Y25" s="1905"/>
      <c r="Z25" s="1905"/>
      <c r="AA25" s="1906"/>
      <c r="AC25" s="1233"/>
      <c r="AD25" s="1233"/>
      <c r="AE25" s="1233"/>
      <c r="AF25" s="1233"/>
      <c r="AG25" s="1233"/>
    </row>
    <row r="26" spans="2:35" ht="21.75" hidden="1" customHeight="1" x14ac:dyDescent="0.2">
      <c r="B26" s="1734" t="s">
        <v>1540</v>
      </c>
      <c r="C26" s="1735"/>
      <c r="D26" s="1124"/>
      <c r="E26" s="1300"/>
      <c r="F26" s="1300"/>
      <c r="G26" s="1300"/>
      <c r="H26" s="1300"/>
      <c r="I26" s="1301" t="e">
        <f>IF([6]Establecimiento!AV27&gt;0,SUM(I27:I30),SUM(I28:I30))</f>
        <v>#DIV/0!</v>
      </c>
      <c r="K26" s="1912" t="s">
        <v>228</v>
      </c>
      <c r="L26" s="1913"/>
      <c r="M26" s="1296" t="s">
        <v>91</v>
      </c>
      <c r="N26" s="1907">
        <v>0</v>
      </c>
      <c r="O26" s="1908"/>
      <c r="P26" s="1297">
        <v>0</v>
      </c>
      <c r="Q26" s="1298">
        <f>+N26*P26</f>
        <v>0</v>
      </c>
      <c r="R26" s="1299" t="e">
        <f>+Q26/$C$12</f>
        <v>#DIV/0!</v>
      </c>
      <c r="T26" s="1912" t="s">
        <v>207</v>
      </c>
      <c r="U26" s="1913"/>
      <c r="V26" s="1296" t="s">
        <v>91</v>
      </c>
      <c r="W26" s="1907">
        <v>0</v>
      </c>
      <c r="X26" s="1908"/>
      <c r="Y26" s="1297">
        <v>0</v>
      </c>
      <c r="Z26" s="1298">
        <f>+W26*Y26</f>
        <v>0</v>
      </c>
      <c r="AA26" s="1299" t="e">
        <f>+Z26/$C$12</f>
        <v>#DIV/0!</v>
      </c>
    </row>
    <row r="27" spans="2:35" ht="27.75" customHeight="1" x14ac:dyDescent="0.2">
      <c r="B27" s="1841">
        <f>+'ESTUDIOS DOCUMENTOS'!C12</f>
        <v>0</v>
      </c>
      <c r="C27" s="1842"/>
      <c r="D27" s="1185"/>
      <c r="E27" s="1919"/>
      <c r="F27" s="1920"/>
      <c r="G27" s="1246">
        <f>+'ESTUDIOS DOCUMENTOS'!H47</f>
        <v>0</v>
      </c>
      <c r="H27" s="1294">
        <f>+G27*E27</f>
        <v>0</v>
      </c>
      <c r="I27" s="1295" t="e">
        <f>+H27/($C$12+$H$12)</f>
        <v>#DIV/0!</v>
      </c>
      <c r="K27" s="1912" t="s">
        <v>228</v>
      </c>
      <c r="L27" s="1913"/>
      <c r="M27" s="1296" t="s">
        <v>91</v>
      </c>
      <c r="N27" s="1907">
        <v>0</v>
      </c>
      <c r="O27" s="1908"/>
      <c r="P27" s="1297">
        <v>0</v>
      </c>
      <c r="Q27" s="1298">
        <f>+N27*P27</f>
        <v>0</v>
      </c>
      <c r="R27" s="1299" t="e">
        <f>+Q27/$C$12</f>
        <v>#DIV/0!</v>
      </c>
      <c r="T27" s="1912" t="s">
        <v>207</v>
      </c>
      <c r="U27" s="1913"/>
      <c r="V27" s="1296" t="s">
        <v>91</v>
      </c>
      <c r="W27" s="1907">
        <v>0</v>
      </c>
      <c r="X27" s="1908"/>
      <c r="Y27" s="1297">
        <v>0</v>
      </c>
      <c r="Z27" s="1298">
        <f>+W27*Y27</f>
        <v>0</v>
      </c>
      <c r="AA27" s="1299" t="e">
        <f>+Z27/$C$12</f>
        <v>#DIV/0!</v>
      </c>
    </row>
    <row r="28" spans="2:35" ht="21.75" customHeight="1" x14ac:dyDescent="0.2">
      <c r="B28" s="1841">
        <f>+'ESTUDIOS DOCUMENTOS'!K12</f>
        <v>0</v>
      </c>
      <c r="C28" s="1842"/>
      <c r="D28" s="1185"/>
      <c r="E28" s="1919"/>
      <c r="F28" s="1920"/>
      <c r="G28" s="1246">
        <f>+'ESTUDIOS DOCUMENTOS'!P47</f>
        <v>0</v>
      </c>
      <c r="H28" s="1294">
        <f>+E28*G28</f>
        <v>0</v>
      </c>
      <c r="I28" s="1295" t="e">
        <f>+H28/($C$12+$H$12)</f>
        <v>#DIV/0!</v>
      </c>
      <c r="K28" s="1912" t="s">
        <v>229</v>
      </c>
      <c r="L28" s="1921"/>
      <c r="M28" s="1296" t="s">
        <v>107</v>
      </c>
      <c r="N28" s="1907">
        <v>0</v>
      </c>
      <c r="O28" s="1908"/>
      <c r="P28" s="1297">
        <v>0</v>
      </c>
      <c r="Q28" s="1298">
        <f>+N28*P28</f>
        <v>0</v>
      </c>
      <c r="R28" s="1299" t="e">
        <f>+Q28/$C$12</f>
        <v>#DIV/0!</v>
      </c>
      <c r="T28" s="1912" t="s">
        <v>208</v>
      </c>
      <c r="U28" s="1921"/>
      <c r="V28" s="1296" t="s">
        <v>107</v>
      </c>
      <c r="W28" s="1907">
        <v>0</v>
      </c>
      <c r="X28" s="1908"/>
      <c r="Y28" s="1297">
        <v>0</v>
      </c>
      <c r="Z28" s="1298">
        <f>+W28*Y28</f>
        <v>0</v>
      </c>
      <c r="AA28" s="1299" t="e">
        <f>+Z28/$C$12</f>
        <v>#DIV/0!</v>
      </c>
    </row>
    <row r="29" spans="2:35" ht="25.5" customHeight="1" thickBot="1" x14ac:dyDescent="0.25">
      <c r="B29" s="1734" t="s">
        <v>1583</v>
      </c>
      <c r="C29" s="1735"/>
      <c r="D29" s="1185" t="s">
        <v>1533</v>
      </c>
      <c r="E29" s="1919"/>
      <c r="F29" s="1920"/>
      <c r="G29" s="1246">
        <f>+'MONITOREO Y SEGUIMIENTO'!H59</f>
        <v>0</v>
      </c>
      <c r="H29" s="1294">
        <f>+E29*G29</f>
        <v>0</v>
      </c>
      <c r="I29" s="1295" t="e">
        <f t="shared" ref="I29:I30" si="4">+H29/($C$12+$H$12)</f>
        <v>#DIV/0!</v>
      </c>
      <c r="K29" s="1928" t="s">
        <v>230</v>
      </c>
      <c r="L29" s="1929"/>
      <c r="M29" s="1317" t="s">
        <v>62</v>
      </c>
      <c r="N29" s="1924">
        <v>0</v>
      </c>
      <c r="O29" s="1925"/>
      <c r="P29" s="1318">
        <v>0</v>
      </c>
      <c r="Q29" s="1319">
        <f>+N29*P29</f>
        <v>0</v>
      </c>
      <c r="R29" s="1320" t="e">
        <f>+Q29/$C$12</f>
        <v>#DIV/0!</v>
      </c>
      <c r="T29" s="1928" t="s">
        <v>208</v>
      </c>
      <c r="U29" s="1929"/>
      <c r="V29" s="1317" t="s">
        <v>107</v>
      </c>
      <c r="W29" s="1924">
        <v>0</v>
      </c>
      <c r="X29" s="1925"/>
      <c r="Y29" s="1318">
        <v>0</v>
      </c>
      <c r="Z29" s="1319">
        <f>+W29*Y29</f>
        <v>0</v>
      </c>
      <c r="AA29" s="1320" t="e">
        <f>+Z29/$C$12</f>
        <v>#DIV/0!</v>
      </c>
    </row>
    <row r="30" spans="2:35" ht="29.25" customHeight="1" thickBot="1" x14ac:dyDescent="0.25">
      <c r="B30" s="1922" t="s">
        <v>1584</v>
      </c>
      <c r="C30" s="1923"/>
      <c r="D30" s="1321" t="s">
        <v>384</v>
      </c>
      <c r="E30" s="1926"/>
      <c r="F30" s="1927"/>
      <c r="G30" s="1322"/>
      <c r="H30" s="1255">
        <f>(H15+H17+H18+H19+H21+H22+H23+H24+H25+H27+H28+H29)*E30</f>
        <v>0</v>
      </c>
      <c r="I30" s="1295" t="e">
        <f t="shared" si="4"/>
        <v>#DIV/0!</v>
      </c>
      <c r="K30" s="1916" t="s">
        <v>220</v>
      </c>
      <c r="L30" s="1917"/>
      <c r="M30" s="1917"/>
      <c r="N30" s="1917"/>
      <c r="O30" s="1917"/>
      <c r="P30" s="1918"/>
      <c r="Q30" s="1323" t="e">
        <f>+#REF!+Q15+Q17+Q18+Q20+Q21+Q22+Q23+Q27+Q28+Q29</f>
        <v>#REF!</v>
      </c>
      <c r="R30" s="1324" t="e">
        <f>+#REF!+R15+R17+R18+R20+R21+R22+R23+R27+R28+R29</f>
        <v>#REF!</v>
      </c>
      <c r="T30" s="1916" t="s">
        <v>209</v>
      </c>
      <c r="U30" s="1917"/>
      <c r="V30" s="1917"/>
      <c r="W30" s="1917"/>
      <c r="X30" s="1917"/>
      <c r="Y30" s="1918"/>
      <c r="Z30" s="1323" t="e">
        <f>+#REF!+Z15+Z17+Z18+Z20+Z21+Z22+Z23+Z27+Z28</f>
        <v>#REF!</v>
      </c>
      <c r="AA30" s="1324" t="e">
        <f>+#REF!+AA15+AA17+AA18+AA20+AA21+AA22+AA23+AA27+AA28</f>
        <v>#REF!</v>
      </c>
      <c r="AB30" s="185">
        <f>I31*C12</f>
        <v>0</v>
      </c>
      <c r="AG30" s="213"/>
      <c r="AH30" s="213"/>
      <c r="AI30" s="213"/>
    </row>
    <row r="31" spans="2:35" ht="17.45" customHeight="1" thickBot="1" x14ac:dyDescent="0.25">
      <c r="B31" s="1892" t="s">
        <v>220</v>
      </c>
      <c r="C31" s="1893"/>
      <c r="D31" s="1893"/>
      <c r="E31" s="1893"/>
      <c r="F31" s="1893"/>
      <c r="G31" s="1894"/>
      <c r="H31" s="1325">
        <f>H30+H29+H28+H27+H25+H24+H23+H22+H21+H18+H17+H15+H19</f>
        <v>0</v>
      </c>
      <c r="I31" s="1325">
        <f>IFERROR(I30+I29+I28+I27+I25+I24+I23+I22+I21+I18+I17+I15+I19,0)</f>
        <v>0</v>
      </c>
    </row>
    <row r="32" spans="2:35" ht="6.6" customHeight="1" thickBot="1" x14ac:dyDescent="0.25">
      <c r="B32" s="196"/>
      <c r="I32" s="197"/>
    </row>
    <row r="33" spans="2:9" s="185" customFormat="1" ht="33.6" customHeight="1" thickBot="1" x14ac:dyDescent="0.25">
      <c r="B33" s="1897" t="s">
        <v>225</v>
      </c>
      <c r="C33" s="1898"/>
      <c r="D33" s="1898"/>
      <c r="E33" s="1898"/>
      <c r="F33" s="1898"/>
      <c r="G33" s="1899"/>
      <c r="H33" s="1900">
        <f>IFERROR(((H31)/([6]FINANC!J19-[6]FINANC!J18)),0)</f>
        <v>0</v>
      </c>
      <c r="I33" s="1901"/>
    </row>
    <row r="34" spans="2:9" s="185" customFormat="1" ht="13.5" thickBot="1" x14ac:dyDescent="0.25">
      <c r="H34" s="1271"/>
      <c r="I34" s="1271"/>
    </row>
    <row r="35" spans="2:9" s="185" customFormat="1" ht="28.5" customHeight="1" thickBot="1" x14ac:dyDescent="0.25">
      <c r="B35" s="1897" t="s">
        <v>1547</v>
      </c>
      <c r="C35" s="1898"/>
      <c r="D35" s="1898"/>
      <c r="E35" s="1898"/>
      <c r="F35" s="1898"/>
      <c r="G35" s="1898"/>
      <c r="H35" s="1201">
        <f>IFERROR(((H21+H22+H23+H24+H25)/([6]FINANC!J19-[6]FINANC!J18)),0)</f>
        <v>0</v>
      </c>
      <c r="I35" s="1271"/>
    </row>
    <row r="36" spans="2:9" s="185" customFormat="1" ht="12.75" customHeight="1" x14ac:dyDescent="0.2">
      <c r="H36" s="486"/>
      <c r="I36" s="1326"/>
    </row>
    <row r="37" spans="2:9" s="185" customFormat="1" ht="13.5" hidden="1" customHeight="1" thickBot="1" x14ac:dyDescent="0.25">
      <c r="G37" s="185" t="s">
        <v>244</v>
      </c>
      <c r="H37" s="1319">
        <f>+I31/18</f>
        <v>0</v>
      </c>
    </row>
    <row r="38" spans="2:9" s="185" customFormat="1" ht="13.5" hidden="1" customHeight="1" thickBot="1" x14ac:dyDescent="0.25">
      <c r="G38" s="185" t="s">
        <v>245</v>
      </c>
      <c r="H38" s="1319">
        <f>+H37*6</f>
        <v>0</v>
      </c>
    </row>
    <row r="39" spans="2:9" s="185" customFormat="1" ht="13.5" hidden="1" customHeight="1" thickBot="1" x14ac:dyDescent="0.25">
      <c r="G39" s="185" t="s">
        <v>246</v>
      </c>
      <c r="H39" s="1319">
        <f>+H37*12</f>
        <v>0</v>
      </c>
    </row>
    <row r="40" spans="2:9" s="185" customFormat="1" hidden="1" x14ac:dyDescent="0.2"/>
    <row r="41" spans="2:9" s="185" customFormat="1" x14ac:dyDescent="0.2"/>
    <row r="42" spans="2:9" s="185" customFormat="1" x14ac:dyDescent="0.2"/>
    <row r="43" spans="2:9" s="185" customFormat="1" x14ac:dyDescent="0.2"/>
    <row r="44" spans="2:9" s="185" customFormat="1" x14ac:dyDescent="0.2"/>
    <row r="45" spans="2:9" s="185" customFormat="1" x14ac:dyDescent="0.2"/>
    <row r="46" spans="2:9" s="185" customFormat="1" x14ac:dyDescent="0.2"/>
    <row r="47" spans="2:9" s="185" customFormat="1" x14ac:dyDescent="0.2"/>
    <row r="48" spans="2:9" s="185" customFormat="1" x14ac:dyDescent="0.2"/>
    <row r="49" s="185" customFormat="1" x14ac:dyDescent="0.2"/>
    <row r="50" s="185" customFormat="1" x14ac:dyDescent="0.2"/>
    <row r="51" s="185" customFormat="1" x14ac:dyDescent="0.2"/>
    <row r="52" s="185" customFormat="1" x14ac:dyDescent="0.2"/>
    <row r="53" s="185" customFormat="1" x14ac:dyDescent="0.2"/>
    <row r="54" s="185" customFormat="1" x14ac:dyDescent="0.2"/>
    <row r="55" s="185" customFormat="1" x14ac:dyDescent="0.2"/>
    <row r="56" s="185" customFormat="1" x14ac:dyDescent="0.2"/>
    <row r="57" s="185" customFormat="1" x14ac:dyDescent="0.2"/>
    <row r="58" s="185" customFormat="1" x14ac:dyDescent="0.2"/>
    <row r="59" s="185" customFormat="1" x14ac:dyDescent="0.2"/>
    <row r="60" s="185" customFormat="1" x14ac:dyDescent="0.2"/>
    <row r="61" s="185" customFormat="1" x14ac:dyDescent="0.2"/>
    <row r="62" s="185" customFormat="1" x14ac:dyDescent="0.2"/>
    <row r="63" s="185" customFormat="1" x14ac:dyDescent="0.2"/>
    <row r="64" s="185" customFormat="1" x14ac:dyDescent="0.2"/>
    <row r="65" s="185" customFormat="1" x14ac:dyDescent="0.2"/>
    <row r="66" s="185" customFormat="1" x14ac:dyDescent="0.2"/>
    <row r="67" s="185" customFormat="1" x14ac:dyDescent="0.2"/>
    <row r="68" s="185" customFormat="1" x14ac:dyDescent="0.2"/>
    <row r="69" s="185" customFormat="1" x14ac:dyDescent="0.2"/>
    <row r="70" s="185" customFormat="1" x14ac:dyDescent="0.2"/>
    <row r="71" s="185" customFormat="1" x14ac:dyDescent="0.2"/>
    <row r="72" s="185" customFormat="1" x14ac:dyDescent="0.2"/>
    <row r="73" s="185" customFormat="1" x14ac:dyDescent="0.2"/>
    <row r="74" s="185" customFormat="1" x14ac:dyDescent="0.2"/>
    <row r="75" s="185" customFormat="1" x14ac:dyDescent="0.2"/>
    <row r="76" s="185" customFormat="1" x14ac:dyDescent="0.2"/>
    <row r="77" s="185" customFormat="1" x14ac:dyDescent="0.2"/>
    <row r="78" s="185" customFormat="1" x14ac:dyDescent="0.2"/>
    <row r="79" s="185" customFormat="1" x14ac:dyDescent="0.2"/>
    <row r="80" s="185" customFormat="1" x14ac:dyDescent="0.2"/>
    <row r="81" s="185" customFormat="1" x14ac:dyDescent="0.2"/>
    <row r="82" s="185" customFormat="1" x14ac:dyDescent="0.2"/>
    <row r="83" s="185" customFormat="1" x14ac:dyDescent="0.2"/>
    <row r="84" s="185" customFormat="1" x14ac:dyDescent="0.2"/>
    <row r="85" s="185" customFormat="1" x14ac:dyDescent="0.2"/>
    <row r="86" s="185" customFormat="1" x14ac:dyDescent="0.2"/>
    <row r="87" s="185" customFormat="1" x14ac:dyDescent="0.2"/>
    <row r="88" s="185" customFormat="1" x14ac:dyDescent="0.2"/>
    <row r="89" s="185" customFormat="1" x14ac:dyDescent="0.2"/>
    <row r="90" s="185" customFormat="1" x14ac:dyDescent="0.2"/>
    <row r="91" s="185" customFormat="1" x14ac:dyDescent="0.2"/>
  </sheetData>
  <sheetProtection algorithmName="SHA-512" hashValue="Hl+HV4VM7TNtkkDtn0W6sSAuqyhRXI3dCO10bBLVI/abEHV5FeIGpNuQw4stWRRRprQgUpbQLf68WgG4ETfNYA==" saltValue="dzgYnkYvaCe1acv4AAMw+g==" spinCount="100000" sheet="1" objects="1" scenarios="1"/>
  <mergeCells count="106">
    <mergeCell ref="B2:B3"/>
    <mergeCell ref="C2:G2"/>
    <mergeCell ref="C3:G3"/>
    <mergeCell ref="C4:G5"/>
    <mergeCell ref="B35:G35"/>
    <mergeCell ref="T5:AA5"/>
    <mergeCell ref="H2:I3"/>
    <mergeCell ref="B4:B5"/>
    <mergeCell ref="H4:I5"/>
    <mergeCell ref="N15:O15"/>
    <mergeCell ref="N14:O14"/>
    <mergeCell ref="B15:C15"/>
    <mergeCell ref="E15:F15"/>
    <mergeCell ref="B14:C14"/>
    <mergeCell ref="E14:F14"/>
    <mergeCell ref="X8:AA8"/>
    <mergeCell ref="L10:R10"/>
    <mergeCell ref="T14:U14"/>
    <mergeCell ref="W14:X14"/>
    <mergeCell ref="K14:L14"/>
    <mergeCell ref="T27:U27"/>
    <mergeCell ref="W27:X27"/>
    <mergeCell ref="W26:X26"/>
    <mergeCell ref="W15:X15"/>
    <mergeCell ref="AD13:AE13"/>
    <mergeCell ref="K2:R2"/>
    <mergeCell ref="T2:AA2"/>
    <mergeCell ref="K3:R3"/>
    <mergeCell ref="T3:AA3"/>
    <mergeCell ref="B6:I6"/>
    <mergeCell ref="K4:N4"/>
    <mergeCell ref="O4:R4"/>
    <mergeCell ref="T6:W6"/>
    <mergeCell ref="T4:W4"/>
    <mergeCell ref="X4:AA4"/>
    <mergeCell ref="X6:AA6"/>
    <mergeCell ref="K5:R5"/>
    <mergeCell ref="U10:AA10"/>
    <mergeCell ref="C10:I10"/>
    <mergeCell ref="C12:D12"/>
    <mergeCell ref="K6:N6"/>
    <mergeCell ref="O6:R6"/>
    <mergeCell ref="C8:I8"/>
    <mergeCell ref="U12:V12"/>
    <mergeCell ref="K8:N8"/>
    <mergeCell ref="O8:R8"/>
    <mergeCell ref="L12:M12"/>
    <mergeCell ref="T8:W8"/>
    <mergeCell ref="T18:U18"/>
    <mergeCell ref="W18:X18"/>
    <mergeCell ref="T15:U15"/>
    <mergeCell ref="K26:L26"/>
    <mergeCell ref="N26:O26"/>
    <mergeCell ref="T26:U26"/>
    <mergeCell ref="K27:L27"/>
    <mergeCell ref="V19:AA19"/>
    <mergeCell ref="T16:U16"/>
    <mergeCell ref="V16:AA16"/>
    <mergeCell ref="T17:U17"/>
    <mergeCell ref="W17:X17"/>
    <mergeCell ref="K17:L17"/>
    <mergeCell ref="N17:O17"/>
    <mergeCell ref="K15:L15"/>
    <mergeCell ref="V25:AA25"/>
    <mergeCell ref="T19:U19"/>
    <mergeCell ref="T25:U25"/>
    <mergeCell ref="K16:L16"/>
    <mergeCell ref="T30:Y30"/>
    <mergeCell ref="B29:C29"/>
    <mergeCell ref="E29:F29"/>
    <mergeCell ref="K28:L28"/>
    <mergeCell ref="N28:O28"/>
    <mergeCell ref="B30:C30"/>
    <mergeCell ref="W29:X29"/>
    <mergeCell ref="E30:F30"/>
    <mergeCell ref="K29:L29"/>
    <mergeCell ref="N29:O29"/>
    <mergeCell ref="T29:U29"/>
    <mergeCell ref="T28:U28"/>
    <mergeCell ref="W28:X28"/>
    <mergeCell ref="B28:C28"/>
    <mergeCell ref="E28:F28"/>
    <mergeCell ref="B33:G33"/>
    <mergeCell ref="H33:I33"/>
    <mergeCell ref="B18:C18"/>
    <mergeCell ref="E18:F18"/>
    <mergeCell ref="B17:C17"/>
    <mergeCell ref="E17:F17"/>
    <mergeCell ref="B16:C16"/>
    <mergeCell ref="M19:R19"/>
    <mergeCell ref="N27:O27"/>
    <mergeCell ref="M25:R25"/>
    <mergeCell ref="K25:L25"/>
    <mergeCell ref="B19:C19"/>
    <mergeCell ref="B20:C20"/>
    <mergeCell ref="D20:I20"/>
    <mergeCell ref="K19:L19"/>
    <mergeCell ref="M16:R16"/>
    <mergeCell ref="K18:L18"/>
    <mergeCell ref="N18:O18"/>
    <mergeCell ref="B31:G31"/>
    <mergeCell ref="K30:P30"/>
    <mergeCell ref="B26:C26"/>
    <mergeCell ref="B27:C27"/>
    <mergeCell ref="E27:F27"/>
    <mergeCell ref="E19:F19"/>
  </mergeCells>
  <phoneticPr fontId="5" type="noConversion"/>
  <conditionalFormatting sqref="I15 H31 I17:I19 I21:I25 I27:I31">
    <cfRule type="cellIs" dxfId="204" priority="1" stopIfTrue="1" operator="greaterThan">
      <formula>0</formula>
    </cfRule>
  </conditionalFormatting>
  <conditionalFormatting sqref="H33">
    <cfRule type="cellIs" dxfId="203" priority="2" stopIfTrue="1" operator="between">
      <formula>0.00000001</formula>
      <formula>0.2</formula>
    </cfRule>
    <cfRule type="cellIs" dxfId="202" priority="3" stopIfTrue="1" operator="greaterThan">
      <formula>0.2</formula>
    </cfRule>
  </conditionalFormatting>
  <pageMargins left="0.74803149606299213" right="0.74803149606299213" top="1.1417322834645669" bottom="0.98425196850393704" header="0" footer="0"/>
  <pageSetup orientation="portrait" r:id="rId1"/>
  <headerFooter alignWithMargins="0">
    <oddFooter>&amp;L&amp;"Arial Narrow,Cursiva"&amp;8F-PY-103.75 Costos de gestión para el establecimiento&amp;R&amp;"Arial Narrow,Cursiva"&amp;8Página &amp;P de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pageSetUpPr fitToPage="1"/>
  </sheetPr>
  <dimension ref="A1:BB139"/>
  <sheetViews>
    <sheetView showGridLines="0" zoomScale="110" zoomScaleNormal="110" workbookViewId="0">
      <selection activeCell="E46" sqref="E46"/>
    </sheetView>
  </sheetViews>
  <sheetFormatPr baseColWidth="10" defaultColWidth="11.42578125" defaultRowHeight="12.75" x14ac:dyDescent="0.2"/>
  <cols>
    <col min="1" max="1" width="0.85546875" style="185" customWidth="1"/>
    <col min="2" max="2" width="32.140625" style="5" customWidth="1"/>
    <col min="3" max="3" width="3.42578125" style="5" customWidth="1"/>
    <col min="4" max="4" width="4.85546875" style="5" customWidth="1"/>
    <col min="5" max="5" width="14.140625" style="5" customWidth="1"/>
    <col min="6" max="6" width="15.140625" style="5" customWidth="1"/>
    <col min="7" max="7" width="15.5703125" style="5" customWidth="1"/>
    <col min="8" max="8" width="14.5703125" style="5" customWidth="1"/>
    <col min="9" max="9" width="15.140625" style="5" customWidth="1"/>
    <col min="10" max="10" width="13.5703125" style="5" customWidth="1"/>
    <col min="11" max="11" width="8" style="5" customWidth="1"/>
    <col min="12" max="12" width="13.5703125" style="5" customWidth="1"/>
    <col min="13" max="13" width="9" style="5" customWidth="1"/>
    <col min="14" max="14" width="11.42578125" style="5" customWidth="1"/>
    <col min="15" max="15" width="9.5703125" style="5" customWidth="1"/>
    <col min="16" max="16" width="11.140625" style="5" customWidth="1"/>
    <col min="17" max="17" width="8.28515625" style="6" customWidth="1"/>
    <col min="18" max="18" width="11" style="185" hidden="1" customWidth="1"/>
    <col min="19" max="19" width="9.85546875" style="6" hidden="1" customWidth="1"/>
    <col min="20" max="20" width="15.28515625" style="6" hidden="1" customWidth="1"/>
    <col min="21" max="21" width="12.140625" style="6" hidden="1" customWidth="1"/>
    <col min="22" max="22" width="11.140625" style="6" hidden="1" customWidth="1"/>
    <col min="23" max="23" width="13" style="6" hidden="1" customWidth="1"/>
    <col min="24" max="24" width="18.28515625" style="6" hidden="1" customWidth="1"/>
    <col min="25" max="25" width="21" style="6" hidden="1" customWidth="1"/>
    <col min="26" max="26" width="16.5703125" style="6" hidden="1" customWidth="1"/>
    <col min="27" max="27" width="13.28515625" style="6" hidden="1" customWidth="1"/>
    <col min="28" max="28" width="12.5703125" style="6" hidden="1" customWidth="1"/>
    <col min="29" max="42" width="9.7109375" style="6" hidden="1" customWidth="1"/>
    <col min="43" max="43" width="6.5703125" style="185" hidden="1" customWidth="1"/>
    <col min="44" max="44" width="11.42578125" style="185" hidden="1" customWidth="1"/>
    <col min="45" max="45" width="7" style="185" customWidth="1"/>
    <col min="46" max="53" width="11.42578125" style="185"/>
    <col min="54" max="16384" width="11.42578125" style="6"/>
  </cols>
  <sheetData>
    <row r="1" spans="1:45" ht="13.5" thickBot="1" x14ac:dyDescent="0.25">
      <c r="H1" s="1481"/>
      <c r="I1" s="1481"/>
      <c r="J1" s="1481"/>
      <c r="K1" s="1481"/>
      <c r="L1" s="1481"/>
      <c r="M1" s="1481"/>
      <c r="O1" s="1481"/>
      <c r="P1" s="1481"/>
      <c r="Q1" s="1227"/>
    </row>
    <row r="2" spans="1:45" ht="32.25" customHeight="1" x14ac:dyDescent="0.2">
      <c r="A2" s="1478"/>
      <c r="B2" s="2015" t="s">
        <v>1585</v>
      </c>
      <c r="C2" s="2031" t="s">
        <v>1601</v>
      </c>
      <c r="D2" s="2032"/>
      <c r="E2" s="2032"/>
      <c r="F2" s="2032"/>
      <c r="G2" s="2032"/>
      <c r="H2" s="2032"/>
      <c r="I2" s="2032"/>
      <c r="J2" s="2032"/>
      <c r="K2" s="2032"/>
      <c r="L2" s="2032"/>
      <c r="M2" s="2032"/>
      <c r="N2" s="1663"/>
      <c r="O2" s="2033"/>
      <c r="P2" s="2034"/>
      <c r="Q2" s="2035"/>
      <c r="S2" s="185"/>
      <c r="T2" s="185"/>
      <c r="U2" s="185"/>
      <c r="V2" s="185"/>
      <c r="W2" s="185"/>
      <c r="X2" s="185"/>
      <c r="Y2" s="185"/>
      <c r="Z2" s="2019" t="s">
        <v>247</v>
      </c>
      <c r="AA2" s="2019"/>
      <c r="AB2" s="2019"/>
      <c r="AC2" s="2019"/>
      <c r="AD2" s="2019"/>
      <c r="AE2" s="2019"/>
      <c r="AF2" s="2019"/>
      <c r="AG2" s="2019"/>
      <c r="AH2" s="2019"/>
      <c r="AI2" s="2019"/>
      <c r="AJ2" s="2019"/>
      <c r="AK2" s="2019"/>
      <c r="AL2" s="2019"/>
      <c r="AS2" s="1482"/>
    </row>
    <row r="3" spans="1:45" ht="15" customHeight="1" x14ac:dyDescent="0.2">
      <c r="A3" s="1478"/>
      <c r="B3" s="2016"/>
      <c r="C3" s="1665" t="s">
        <v>1605</v>
      </c>
      <c r="D3" s="1665"/>
      <c r="E3" s="1665"/>
      <c r="F3" s="1665"/>
      <c r="G3" s="1665"/>
      <c r="H3" s="1665"/>
      <c r="I3" s="1665"/>
      <c r="J3" s="1665"/>
      <c r="K3" s="1665"/>
      <c r="L3" s="1665"/>
      <c r="M3" s="1665"/>
      <c r="N3" s="1665"/>
      <c r="O3" s="2036"/>
      <c r="P3" s="2037"/>
      <c r="Q3" s="2038"/>
      <c r="S3" s="185"/>
      <c r="T3" s="185"/>
      <c r="U3" s="185"/>
      <c r="V3" s="185"/>
      <c r="W3" s="185"/>
      <c r="X3" s="185"/>
      <c r="Y3" s="185"/>
      <c r="Z3" s="1331"/>
      <c r="AA3" s="1331"/>
      <c r="AB3" s="1331"/>
      <c r="AC3" s="1475"/>
      <c r="AD3" s="1475"/>
      <c r="AE3" s="1475"/>
      <c r="AF3" s="1475"/>
      <c r="AG3" s="1475"/>
      <c r="AH3" s="1475"/>
      <c r="AI3" s="1475"/>
      <c r="AJ3" s="1475"/>
      <c r="AK3" s="1475"/>
      <c r="AL3" s="1475"/>
      <c r="AS3" s="1482"/>
    </row>
    <row r="4" spans="1:45" ht="19.5" customHeight="1" thickBot="1" x14ac:dyDescent="0.25">
      <c r="A4" s="1478"/>
      <c r="B4" s="1517" t="s">
        <v>1621</v>
      </c>
      <c r="C4" s="2040" t="s">
        <v>1622</v>
      </c>
      <c r="D4" s="2041"/>
      <c r="E4" s="2041"/>
      <c r="F4" s="2041"/>
      <c r="G4" s="2041"/>
      <c r="H4" s="2041"/>
      <c r="I4" s="2041"/>
      <c r="J4" s="2041"/>
      <c r="K4" s="2041"/>
      <c r="L4" s="2041"/>
      <c r="M4" s="2041"/>
      <c r="N4" s="2041"/>
      <c r="O4" s="2039" t="s">
        <v>1623</v>
      </c>
      <c r="P4" s="2039"/>
      <c r="Q4" s="2039"/>
      <c r="S4" s="185"/>
      <c r="T4" s="211" t="s">
        <v>231</v>
      </c>
      <c r="U4" s="211"/>
      <c r="V4" s="211" t="s">
        <v>71</v>
      </c>
      <c r="W4" s="185"/>
      <c r="X4" s="185"/>
      <c r="Y4" s="185"/>
      <c r="Z4" s="2030" t="s">
        <v>210</v>
      </c>
      <c r="AA4" s="1977" t="s">
        <v>217</v>
      </c>
      <c r="AB4" s="2030" t="s">
        <v>211</v>
      </c>
      <c r="AC4" s="2028" t="s">
        <v>212</v>
      </c>
      <c r="AD4" s="2024">
        <f>+IF(G13&gt;0,(ESTABLECIMIENTO!G40+#REF!+#REF!*D13)/FINANC!E46,0)</f>
        <v>0</v>
      </c>
      <c r="AE4" s="2028" t="s">
        <v>218</v>
      </c>
      <c r="AF4" s="2024">
        <f>+IF(G14&gt;0,(ESTABLECIMIENTO!N42+#REF!+#REF!*D14)/FINANC!E46,0)</f>
        <v>0</v>
      </c>
      <c r="AG4" s="2028" t="s">
        <v>213</v>
      </c>
      <c r="AH4" s="2024" t="e">
        <f>+IF(G15&gt;0,(ESTABLECIMIENTO!#REF!+#REF!+#REF!*D15)/FINANC!E46,0)</f>
        <v>#REF!</v>
      </c>
      <c r="AI4" s="2028" t="s">
        <v>234</v>
      </c>
      <c r="AJ4" s="2024" t="e">
        <f>+IF(G16&gt;0,(ESTABLECIMIENTO!#REF!+#REF!+#REF!*D16)/FINANC!E46,0)</f>
        <v>#REF!</v>
      </c>
      <c r="AK4" s="2028" t="s">
        <v>235</v>
      </c>
      <c r="AL4" s="2024" t="e">
        <f>+IF(G18&gt;0,(ESTABLECIMIENTO!#REF!+#REF!+#REF!*D18)/FINANC!E46,0)</f>
        <v>#REF!</v>
      </c>
      <c r="AM4" s="2028" t="s">
        <v>214</v>
      </c>
      <c r="AN4" s="2024" t="e">
        <f>+IF(G17&gt;0,(ESTABLECIMIENTO!#REF!+#REF!)/FINANC!E46,0)</f>
        <v>#REF!</v>
      </c>
      <c r="AO4" s="2028" t="s">
        <v>215</v>
      </c>
      <c r="AP4" s="2024" t="e">
        <f>+IF(G19&gt;0,ESTABLECIMIENTO!#REF!/FINANC!E46,0)</f>
        <v>#REF!</v>
      </c>
      <c r="AS4" s="1482"/>
    </row>
    <row r="5" spans="1:45" ht="13.5" thickBot="1" x14ac:dyDescent="0.25">
      <c r="B5" s="1615" t="s">
        <v>289</v>
      </c>
      <c r="C5" s="1616"/>
      <c r="D5" s="1616"/>
      <c r="E5" s="1616"/>
      <c r="F5" s="1616"/>
      <c r="G5" s="1616"/>
      <c r="H5" s="1616"/>
      <c r="I5" s="1616"/>
      <c r="J5" s="1616"/>
      <c r="K5" s="1616"/>
      <c r="L5" s="1616"/>
      <c r="M5" s="1616"/>
      <c r="N5" s="1616"/>
      <c r="O5" s="1616"/>
      <c r="P5" s="1616"/>
      <c r="Q5" s="1931"/>
      <c r="S5" s="185"/>
      <c r="T5" s="211">
        <v>2010</v>
      </c>
      <c r="U5" s="211"/>
      <c r="V5" s="212">
        <f>+ESTABLECIMIENTO!D24</f>
        <v>0</v>
      </c>
      <c r="W5" s="185"/>
      <c r="X5" s="185"/>
      <c r="Y5" s="185"/>
      <c r="Z5" s="2030"/>
      <c r="AA5" s="1977"/>
      <c r="AB5" s="2030"/>
      <c r="AC5" s="2029"/>
      <c r="AD5" s="2025"/>
      <c r="AE5" s="2029"/>
      <c r="AF5" s="2025"/>
      <c r="AG5" s="2029"/>
      <c r="AH5" s="2025"/>
      <c r="AI5" s="2029"/>
      <c r="AJ5" s="2025"/>
      <c r="AK5" s="2029"/>
      <c r="AL5" s="2025"/>
      <c r="AM5" s="2029"/>
      <c r="AN5" s="2025"/>
      <c r="AO5" s="2029"/>
      <c r="AP5" s="2025"/>
    </row>
    <row r="6" spans="1:45" ht="4.5" customHeight="1" x14ac:dyDescent="0.2">
      <c r="B6" s="208"/>
      <c r="G6" s="209"/>
      <c r="H6" s="390"/>
      <c r="I6" s="390"/>
      <c r="J6" s="390"/>
      <c r="K6" s="391"/>
      <c r="L6" s="390"/>
      <c r="M6" s="391"/>
      <c r="N6" s="391"/>
      <c r="O6" s="391"/>
      <c r="P6" s="302"/>
      <c r="Q6" s="578"/>
      <c r="S6" s="185"/>
      <c r="T6" s="185"/>
      <c r="U6" s="185"/>
      <c r="V6" s="185"/>
      <c r="W6" s="185"/>
      <c r="X6" s="185"/>
      <c r="Y6" s="185"/>
      <c r="Z6" s="2030"/>
      <c r="AA6" s="1977"/>
      <c r="AB6" s="2030"/>
      <c r="AC6" s="370" t="s">
        <v>186</v>
      </c>
      <c r="AD6" s="370" t="s">
        <v>216</v>
      </c>
      <c r="AE6" s="370" t="s">
        <v>186</v>
      </c>
      <c r="AF6" s="370" t="s">
        <v>216</v>
      </c>
      <c r="AG6" s="370" t="s">
        <v>186</v>
      </c>
      <c r="AH6" s="370" t="s">
        <v>216</v>
      </c>
      <c r="AI6" s="370" t="s">
        <v>186</v>
      </c>
      <c r="AJ6" s="370" t="s">
        <v>216</v>
      </c>
      <c r="AK6" s="370" t="s">
        <v>186</v>
      </c>
      <c r="AL6" s="370" t="s">
        <v>216</v>
      </c>
      <c r="AM6" s="370" t="s">
        <v>186</v>
      </c>
      <c r="AN6" s="370" t="s">
        <v>216</v>
      </c>
      <c r="AO6" s="370" t="s">
        <v>186</v>
      </c>
      <c r="AP6" s="370" t="s">
        <v>216</v>
      </c>
    </row>
    <row r="7" spans="1:45" ht="17.25" customHeight="1" x14ac:dyDescent="0.2">
      <c r="B7" s="300" t="s">
        <v>152</v>
      </c>
      <c r="C7" s="2022">
        <f>+GESTION!C8</f>
        <v>0</v>
      </c>
      <c r="D7" s="2022"/>
      <c r="E7" s="2022"/>
      <c r="F7" s="2022"/>
      <c r="G7" s="2023"/>
      <c r="H7" s="390"/>
      <c r="I7" s="390"/>
      <c r="J7" s="390"/>
      <c r="K7" s="392"/>
      <c r="L7" s="390"/>
      <c r="M7" s="392"/>
      <c r="N7" s="392"/>
      <c r="O7" s="392"/>
      <c r="P7" s="302"/>
      <c r="Q7" s="578"/>
      <c r="S7" s="185"/>
      <c r="T7" s="213"/>
      <c r="U7" s="213"/>
      <c r="V7" s="185"/>
      <c r="W7" s="185"/>
      <c r="X7" s="185"/>
      <c r="Y7" s="185"/>
      <c r="Z7" s="2042" t="s">
        <v>243</v>
      </c>
      <c r="AA7" s="2027" t="e">
        <f>+F46+H46+L46</f>
        <v>#REF!</v>
      </c>
      <c r="AB7" s="2026" t="e">
        <f>+AA7/G21</f>
        <v>#REF!</v>
      </c>
      <c r="AC7" s="2027" t="e">
        <f>+($F$46+$H$46)*AD4*(1+$V$5)</f>
        <v>#REF!</v>
      </c>
      <c r="AD7" s="2026" t="e">
        <f>+AC7/$G$13</f>
        <v>#REF!</v>
      </c>
      <c r="AE7" s="2027" t="e">
        <f>+($F$46+$H$46)*AF4*(1+$V$5)</f>
        <v>#REF!</v>
      </c>
      <c r="AF7" s="2026" t="e">
        <f>+AE7/$G$14</f>
        <v>#REF!</v>
      </c>
      <c r="AG7" s="2027" t="e">
        <f>+($F$46+$H$46)*AH4*(1+$V$5)</f>
        <v>#REF!</v>
      </c>
      <c r="AH7" s="2026" t="e">
        <f>+AG7/$G$15</f>
        <v>#REF!</v>
      </c>
      <c r="AI7" s="2027" t="e">
        <f>+($F$46+$H$46)*AJ4*(1+$V$5)</f>
        <v>#REF!</v>
      </c>
      <c r="AJ7" s="2026" t="e">
        <f>+AI7/$G$16</f>
        <v>#REF!</v>
      </c>
      <c r="AK7" s="2027" t="e">
        <f>+($F$46+$H$46)*AL4*(1+$V$5)</f>
        <v>#REF!</v>
      </c>
      <c r="AL7" s="2026" t="e">
        <f>+AK7/$G$18</f>
        <v>#REF!</v>
      </c>
      <c r="AM7" s="2027" t="e">
        <f>+($F$46+$H$46)*AN4*(1+$V$5)</f>
        <v>#REF!</v>
      </c>
      <c r="AN7" s="2026" t="e">
        <f>+AM7/$G$17</f>
        <v>#REF!</v>
      </c>
      <c r="AO7" s="2027" t="e">
        <f>+($F$46+$H$46)*AP4*(1+$V$5)</f>
        <v>#REF!</v>
      </c>
      <c r="AP7" s="2026" t="e">
        <f>+AO7/$G$19</f>
        <v>#REF!</v>
      </c>
    </row>
    <row r="8" spans="1:45" ht="4.5" customHeight="1" x14ac:dyDescent="0.2">
      <c r="B8" s="303"/>
      <c r="C8" s="301"/>
      <c r="D8" s="301"/>
      <c r="E8" s="301"/>
      <c r="F8" s="301"/>
      <c r="G8" s="304"/>
      <c r="H8" s="393"/>
      <c r="I8" s="393"/>
      <c r="J8" s="393"/>
      <c r="K8" s="394"/>
      <c r="L8" s="393"/>
      <c r="M8" s="394"/>
      <c r="N8" s="394"/>
      <c r="O8" s="394"/>
      <c r="P8" s="302"/>
      <c r="Q8" s="578"/>
      <c r="S8" s="185"/>
      <c r="T8" s="185"/>
      <c r="U8" s="185"/>
      <c r="V8" s="185"/>
      <c r="W8" s="185"/>
      <c r="X8" s="185"/>
      <c r="Y8" s="185"/>
      <c r="Z8" s="2042"/>
      <c r="AA8" s="2027"/>
      <c r="AB8" s="2026"/>
      <c r="AC8" s="2027"/>
      <c r="AD8" s="2026"/>
      <c r="AE8" s="2027"/>
      <c r="AF8" s="2026"/>
      <c r="AG8" s="2027"/>
      <c r="AH8" s="2026"/>
      <c r="AI8" s="2027"/>
      <c r="AJ8" s="2026"/>
      <c r="AK8" s="2027"/>
      <c r="AL8" s="2026"/>
      <c r="AM8" s="2027"/>
      <c r="AN8" s="2026"/>
      <c r="AO8" s="2027"/>
      <c r="AP8" s="2026"/>
    </row>
    <row r="9" spans="1:45" ht="39" customHeight="1" x14ac:dyDescent="0.2">
      <c r="B9" s="305" t="s">
        <v>0</v>
      </c>
      <c r="C9" s="2020">
        <f>+GESTION!C10</f>
        <v>0</v>
      </c>
      <c r="D9" s="2020"/>
      <c r="E9" s="2020"/>
      <c r="F9" s="2020"/>
      <c r="G9" s="2021"/>
      <c r="H9" s="395"/>
      <c r="I9" s="395"/>
      <c r="J9" s="395"/>
      <c r="K9" s="562"/>
      <c r="L9" s="395"/>
      <c r="M9" s="562"/>
      <c r="N9" s="562"/>
      <c r="O9" s="562"/>
      <c r="P9" s="302"/>
      <c r="Q9" s="578"/>
      <c r="S9" s="185"/>
      <c r="T9" s="214"/>
      <c r="U9" s="214"/>
      <c r="V9" s="185"/>
      <c r="W9" s="185"/>
      <c r="X9" s="185"/>
      <c r="Y9" s="185"/>
      <c r="Z9" s="58"/>
      <c r="AA9" s="59"/>
      <c r="AB9" s="59"/>
      <c r="AC9" s="59"/>
      <c r="AD9" s="59"/>
      <c r="AE9" s="59"/>
      <c r="AF9" s="59"/>
      <c r="AG9" s="59"/>
      <c r="AH9" s="59"/>
      <c r="AI9" s="59"/>
      <c r="AJ9" s="59"/>
      <c r="AK9" s="59"/>
      <c r="AL9" s="59"/>
      <c r="AM9" s="59"/>
      <c r="AN9" s="59"/>
      <c r="AO9" s="59"/>
      <c r="AP9" s="59"/>
    </row>
    <row r="10" spans="1:45" ht="4.5" customHeight="1" x14ac:dyDescent="0.2">
      <c r="B10" s="208"/>
      <c r="G10" s="209"/>
      <c r="H10" s="302"/>
      <c r="I10" s="302"/>
      <c r="J10" s="302"/>
      <c r="K10" s="302"/>
      <c r="L10" s="302"/>
      <c r="M10" s="302"/>
      <c r="N10" s="302"/>
      <c r="O10" s="302"/>
      <c r="P10" s="302"/>
      <c r="Q10" s="578"/>
      <c r="S10" s="185"/>
      <c r="T10" s="185"/>
      <c r="U10" s="185"/>
      <c r="V10" s="185"/>
      <c r="W10" s="185"/>
      <c r="X10" s="185"/>
      <c r="Y10" s="185"/>
    </row>
    <row r="11" spans="1:45" ht="18.75" customHeight="1" x14ac:dyDescent="0.2">
      <c r="B11" s="1991" t="s">
        <v>1403</v>
      </c>
      <c r="C11" s="1993" t="s">
        <v>163</v>
      </c>
      <c r="D11" s="1993"/>
      <c r="E11" s="1994" t="s">
        <v>1418</v>
      </c>
      <c r="F11" s="1995"/>
      <c r="G11" s="2008" t="s">
        <v>1419</v>
      </c>
      <c r="H11" s="2009"/>
      <c r="I11" s="2010"/>
      <c r="J11" s="1984" t="s">
        <v>1420</v>
      </c>
      <c r="K11" s="563"/>
      <c r="L11" s="1967"/>
      <c r="M11" s="563"/>
      <c r="N11" s="563"/>
      <c r="O11" s="563"/>
      <c r="P11" s="302"/>
      <c r="Q11" s="578"/>
      <c r="S11" s="185"/>
      <c r="T11" s="185"/>
      <c r="U11" s="185"/>
      <c r="V11" s="185"/>
      <c r="W11" s="185"/>
      <c r="X11" s="185"/>
      <c r="Y11" s="185"/>
    </row>
    <row r="12" spans="1:45" ht="22.5" x14ac:dyDescent="0.2">
      <c r="B12" s="1992"/>
      <c r="C12" s="1471" t="s">
        <v>164</v>
      </c>
      <c r="D12" s="1472" t="s">
        <v>1402</v>
      </c>
      <c r="E12" s="1470" t="s">
        <v>66</v>
      </c>
      <c r="F12" s="1473" t="s">
        <v>165</v>
      </c>
      <c r="G12" s="1474" t="s">
        <v>1534</v>
      </c>
      <c r="H12" s="1470" t="s">
        <v>66</v>
      </c>
      <c r="I12" s="1473" t="s">
        <v>165</v>
      </c>
      <c r="J12" s="1984"/>
      <c r="K12" s="562"/>
      <c r="L12" s="1967"/>
      <c r="M12" s="562"/>
      <c r="N12" s="562"/>
      <c r="O12" s="562"/>
      <c r="P12" s="302"/>
      <c r="Q12" s="578"/>
      <c r="S12" s="185"/>
      <c r="T12" s="185"/>
      <c r="U12" s="185"/>
      <c r="V12" s="185"/>
      <c r="W12" s="185"/>
      <c r="X12" s="185"/>
      <c r="Y12" s="185"/>
      <c r="AE12" s="49"/>
    </row>
    <row r="13" spans="1:45" ht="23.25" hidden="1" customHeight="1" x14ac:dyDescent="0.2">
      <c r="B13" s="1110" t="str">
        <f>+OBJETIVOS!D26</f>
        <v>Plantación de Material Vegetal en sistema tradicional</v>
      </c>
      <c r="C13" s="401" t="str">
        <f>IF(OBJETIVOS!U26="x","x","")</f>
        <v/>
      </c>
      <c r="D13" s="402">
        <f>OBJETIVOS!N26</f>
        <v>0</v>
      </c>
      <c r="E13" s="221">
        <f>IF(C13="X",#REF!,0)</f>
        <v>0</v>
      </c>
      <c r="F13" s="222">
        <f>D13*E13</f>
        <v>0</v>
      </c>
      <c r="G13" s="60">
        <f>+ESTABLECIMIENTO!F24</f>
        <v>0</v>
      </c>
      <c r="H13" s="221">
        <f>(IF(G13=0,0,ESTABLECIMIENTO!F63))</f>
        <v>0</v>
      </c>
      <c r="I13" s="222">
        <f>G13*H13</f>
        <v>0</v>
      </c>
      <c r="J13" s="1142">
        <f>F13+I13</f>
        <v>0</v>
      </c>
      <c r="K13" s="397"/>
      <c r="L13" s="397"/>
      <c r="M13" s="579"/>
      <c r="N13" s="579"/>
      <c r="O13" s="579"/>
      <c r="P13" s="579"/>
      <c r="Q13" s="578"/>
      <c r="S13" s="185"/>
      <c r="T13" s="185"/>
      <c r="U13" s="185"/>
      <c r="V13" s="185"/>
      <c r="W13" s="185"/>
      <c r="X13" s="185"/>
      <c r="Y13" s="185"/>
      <c r="Z13" s="67"/>
      <c r="AA13" s="1965"/>
      <c r="AB13" s="1966"/>
      <c r="AE13" s="49"/>
    </row>
    <row r="14" spans="1:45" ht="27" hidden="1" customHeight="1" x14ac:dyDescent="0.2">
      <c r="B14" s="1110" t="str">
        <f>+OBJETIVOS!D27</f>
        <v>Plantación de Material Vegetal al azar o por núcleos</v>
      </c>
      <c r="C14" s="401" t="str">
        <f>IF(OBJETIVOS!U27="x","x","")</f>
        <v/>
      </c>
      <c r="D14" s="402">
        <f>OBJETIVOS!N27</f>
        <v>0</v>
      </c>
      <c r="E14" s="221">
        <f>IF(C14="X",#REF!,0)</f>
        <v>0</v>
      </c>
      <c r="F14" s="222">
        <f t="shared" ref="F14:F18" si="0">D14*E14</f>
        <v>0</v>
      </c>
      <c r="G14" s="60">
        <f>+ESTABLECIMIENTO!M26</f>
        <v>0</v>
      </c>
      <c r="H14" s="221">
        <f>(IF(G14=0,0,ESTABLECIMIENTO!M65))</f>
        <v>0</v>
      </c>
      <c r="I14" s="222">
        <f t="shared" ref="I14:I18" si="1">G14*H14</f>
        <v>0</v>
      </c>
      <c r="J14" s="1142">
        <f t="shared" ref="J14:J19" si="2">F14+I14</f>
        <v>0</v>
      </c>
      <c r="K14" s="397"/>
      <c r="L14" s="397"/>
      <c r="M14" s="579"/>
      <c r="N14" s="579"/>
      <c r="O14" s="579"/>
      <c r="P14" s="580"/>
      <c r="Q14" s="578"/>
      <c r="S14" s="185"/>
      <c r="T14" s="185"/>
      <c r="U14" s="185"/>
      <c r="V14" s="185"/>
      <c r="W14" s="185"/>
      <c r="X14" s="185"/>
      <c r="Y14" s="185"/>
    </row>
    <row r="15" spans="1:45" ht="18" hidden="1" customHeight="1" x14ac:dyDescent="0.2">
      <c r="B15" s="1110">
        <f>+OBJETIVOS!D28</f>
        <v>0</v>
      </c>
      <c r="C15" s="401" t="str">
        <f>IF(OBJETIVOS!U28="x","x","")</f>
        <v/>
      </c>
      <c r="D15" s="402">
        <f>OBJETIVOS!N28</f>
        <v>0</v>
      </c>
      <c r="E15" s="221">
        <f>IF(C15="X",#REF!*1000,0)</f>
        <v>0</v>
      </c>
      <c r="F15" s="222">
        <f t="shared" si="0"/>
        <v>0</v>
      </c>
      <c r="G15" s="60" t="e">
        <f>+ESTABLECIMIENTO!#REF!</f>
        <v>#REF!</v>
      </c>
      <c r="H15" s="221" t="e">
        <f>(IF(G15=0,0,ESTABLECIMIENTO!#REF!))</f>
        <v>#REF!</v>
      </c>
      <c r="I15" s="222" t="e">
        <f t="shared" si="1"/>
        <v>#REF!</v>
      </c>
      <c r="J15" s="1142" t="e">
        <f t="shared" si="2"/>
        <v>#REF!</v>
      </c>
      <c r="K15" s="397"/>
      <c r="L15" s="397"/>
      <c r="M15" s="579"/>
      <c r="N15" s="579"/>
      <c r="O15" s="579"/>
      <c r="P15" s="580"/>
      <c r="Q15" s="578"/>
      <c r="S15" s="185"/>
      <c r="T15" s="185"/>
      <c r="U15" s="185"/>
      <c r="V15" s="185"/>
      <c r="W15" s="185"/>
      <c r="X15" s="185"/>
      <c r="Y15" s="185"/>
    </row>
    <row r="16" spans="1:45" ht="25.5" hidden="1" customHeight="1" x14ac:dyDescent="0.2">
      <c r="B16" s="1110" t="str">
        <f>+OBJETIVOS!D29</f>
        <v>Cobertura arbórea mediante Sistemas Agroforestales / Silvopastoriles (SAF/SSP)</v>
      </c>
      <c r="C16" s="401" t="str">
        <f>IF(OBJETIVOS!U29="x","x","")</f>
        <v/>
      </c>
      <c r="D16" s="402">
        <f>OBJETIVOS!N29</f>
        <v>0</v>
      </c>
      <c r="E16" s="221">
        <f>IF(C16="X",#REF!,0)</f>
        <v>0</v>
      </c>
      <c r="F16" s="222">
        <f t="shared" si="0"/>
        <v>0</v>
      </c>
      <c r="G16" s="60" t="e">
        <f>+ESTABLECIMIENTO!#REF!</f>
        <v>#REF!</v>
      </c>
      <c r="H16" s="221" t="e">
        <f>(IF(G16=0,0,ESTABLECIMIENTO!#REF!))</f>
        <v>#REF!</v>
      </c>
      <c r="I16" s="222" t="e">
        <f t="shared" si="1"/>
        <v>#REF!</v>
      </c>
      <c r="J16" s="1142" t="e">
        <f t="shared" si="2"/>
        <v>#REF!</v>
      </c>
      <c r="K16" s="397"/>
      <c r="L16" s="397"/>
      <c r="M16" s="579"/>
      <c r="N16" s="579"/>
      <c r="O16" s="579"/>
      <c r="P16" s="580"/>
      <c r="Q16" s="578"/>
      <c r="S16" s="185"/>
      <c r="T16" s="185"/>
      <c r="U16" s="185"/>
      <c r="V16" s="185"/>
      <c r="W16" s="185"/>
      <c r="X16" s="185"/>
      <c r="Y16" s="185"/>
    </row>
    <row r="17" spans="1:53" ht="18" hidden="1" customHeight="1" x14ac:dyDescent="0.2">
      <c r="B17" s="1110" t="str">
        <f>+OBJETIVOS!D30</f>
        <v>Cercas o Barreras Vivas (CV - BV)</v>
      </c>
      <c r="C17" s="1999"/>
      <c r="D17" s="2000"/>
      <c r="E17" s="2000"/>
      <c r="F17" s="2001"/>
      <c r="G17" s="60" t="e">
        <f>+ESTABLECIMIENTO!#REF!</f>
        <v>#REF!</v>
      </c>
      <c r="H17" s="221" t="e">
        <f>(IF(G17=0,0,ESTABLECIMIENTO!#REF!))</f>
        <v>#REF!</v>
      </c>
      <c r="I17" s="222" t="e">
        <f t="shared" si="1"/>
        <v>#REF!</v>
      </c>
      <c r="J17" s="1142" t="e">
        <f t="shared" si="2"/>
        <v>#REF!</v>
      </c>
      <c r="K17" s="397"/>
      <c r="L17" s="397"/>
      <c r="M17" s="579"/>
      <c r="N17" s="579"/>
      <c r="O17" s="579"/>
      <c r="P17" s="580"/>
      <c r="Q17" s="578"/>
      <c r="S17" s="185"/>
      <c r="T17" s="185"/>
      <c r="U17" s="185"/>
      <c r="V17" s="185"/>
      <c r="W17" s="185"/>
      <c r="X17" s="185"/>
      <c r="Y17" s="185"/>
    </row>
    <row r="18" spans="1:53" ht="18" hidden="1" customHeight="1" x14ac:dyDescent="0.2">
      <c r="B18" s="1110">
        <f>+OBJETIVOS!D31</f>
        <v>0</v>
      </c>
      <c r="C18" s="403" t="str">
        <f>IF(OBJETIVOS!U31="x","x","")</f>
        <v/>
      </c>
      <c r="D18" s="402">
        <f>OBJETIVOS!N31</f>
        <v>0</v>
      </c>
      <c r="E18" s="221">
        <f>IF(C18="X",#REF!*1000,0)</f>
        <v>0</v>
      </c>
      <c r="F18" s="222">
        <f t="shared" si="0"/>
        <v>0</v>
      </c>
      <c r="G18" s="60" t="e">
        <f>+ESTABLECIMIENTO!#REF!</f>
        <v>#REF!</v>
      </c>
      <c r="H18" s="221" t="e">
        <f>(IF(G18=0,0,ESTABLECIMIENTO!#REF!))</f>
        <v>#REF!</v>
      </c>
      <c r="I18" s="222" t="e">
        <f t="shared" si="1"/>
        <v>#REF!</v>
      </c>
      <c r="J18" s="1142" t="e">
        <f t="shared" si="2"/>
        <v>#REF!</v>
      </c>
      <c r="K18" s="397"/>
      <c r="L18" s="397"/>
      <c r="M18" s="579"/>
      <c r="N18" s="579"/>
      <c r="O18" s="579"/>
      <c r="P18" s="580"/>
      <c r="Q18" s="578"/>
      <c r="S18" s="185"/>
      <c r="T18" s="185"/>
      <c r="U18" s="185"/>
      <c r="V18" s="185"/>
      <c r="W18" s="185"/>
      <c r="X18" s="185"/>
      <c r="Y18" s="185"/>
    </row>
    <row r="19" spans="1:53" ht="18" hidden="1" customHeight="1" thickBot="1" x14ac:dyDescent="0.25">
      <c r="B19" s="1110" t="str">
        <f>+OBJETIVOS!D32</f>
        <v>Aislamiento con material vegetal</v>
      </c>
      <c r="C19" s="403" t="s">
        <v>1336</v>
      </c>
      <c r="D19" s="402" t="e">
        <f>+ESTABLECIMIENTO!#REF!+ESTABLECIMIENTO!#REF!</f>
        <v>#REF!</v>
      </c>
      <c r="E19" s="221" t="e">
        <f>+ESTABLECIMIENTO!#REF!</f>
        <v>#REF!</v>
      </c>
      <c r="F19" s="222" t="e">
        <f>+D19*E19</f>
        <v>#REF!</v>
      </c>
      <c r="G19" s="60" t="e">
        <f>+ESTABLECIMIENTO!#REF!</f>
        <v>#REF!</v>
      </c>
      <c r="H19" s="2006"/>
      <c r="I19" s="2007"/>
      <c r="J19" s="1142" t="e">
        <f t="shared" si="2"/>
        <v>#REF!</v>
      </c>
      <c r="K19" s="397"/>
      <c r="L19" s="397"/>
      <c r="M19" s="579"/>
      <c r="N19" s="579"/>
      <c r="O19" s="579"/>
      <c r="P19" s="580"/>
      <c r="Q19" s="578"/>
      <c r="S19" s="185"/>
      <c r="T19" s="185"/>
      <c r="U19" s="185"/>
      <c r="V19" s="185"/>
      <c r="W19" s="185"/>
      <c r="X19" s="185"/>
      <c r="Y19" s="185"/>
    </row>
    <row r="20" spans="1:53" ht="17.25" hidden="1" customHeight="1" thickBot="1" x14ac:dyDescent="0.25">
      <c r="B20" s="1996" t="s">
        <v>67</v>
      </c>
      <c r="C20" s="1997"/>
      <c r="D20" s="1997"/>
      <c r="E20" s="1997"/>
      <c r="F20" s="1998"/>
      <c r="G20" s="223" t="e">
        <f>SUM(G13:G19)</f>
        <v>#REF!</v>
      </c>
      <c r="H20" s="224">
        <f>+GESTION!I31</f>
        <v>0</v>
      </c>
      <c r="I20" s="225" t="e">
        <f>H20*G20</f>
        <v>#REF!</v>
      </c>
      <c r="J20" s="1143" t="e">
        <f>I20</f>
        <v>#REF!</v>
      </c>
      <c r="K20" s="396"/>
      <c r="L20" s="398"/>
      <c r="M20" s="396"/>
      <c r="N20" s="396"/>
      <c r="O20" s="396"/>
      <c r="P20" s="581"/>
      <c r="Q20" s="578"/>
      <c r="S20" s="185"/>
      <c r="T20" s="185"/>
      <c r="U20" s="185"/>
      <c r="V20" s="185"/>
      <c r="W20" s="185"/>
      <c r="X20" s="185"/>
      <c r="Y20" s="185"/>
    </row>
    <row r="21" spans="1:53" ht="21" hidden="1" customHeight="1" thickBot="1" x14ac:dyDescent="0.25">
      <c r="B21" s="250" t="s">
        <v>64</v>
      </c>
      <c r="C21" s="2017" t="e">
        <f>D18+D16+D15+D14+D13+D19</f>
        <v>#REF!</v>
      </c>
      <c r="D21" s="2018"/>
      <c r="E21" s="226"/>
      <c r="F21" s="217" t="e">
        <f>F13+F14+F15+F16+F18+F19</f>
        <v>#REF!</v>
      </c>
      <c r="G21" s="564" t="e">
        <f>+G20</f>
        <v>#REF!</v>
      </c>
      <c r="H21" s="226"/>
      <c r="I21" s="217" t="e">
        <f>I13+I14+I15+I16+I17+I18+I20</f>
        <v>#REF!</v>
      </c>
      <c r="J21" s="564" t="e">
        <f>J13+J14+J15+J16+J17+J18+J19+J20</f>
        <v>#REF!</v>
      </c>
      <c r="K21" s="400"/>
      <c r="L21" s="399"/>
      <c r="M21" s="400"/>
      <c r="N21" s="400"/>
      <c r="O21" s="400"/>
      <c r="P21" s="582"/>
      <c r="Q21" s="578"/>
      <c r="S21" s="185"/>
      <c r="T21" s="185"/>
      <c r="U21" s="185"/>
      <c r="V21" s="185"/>
      <c r="W21" s="185"/>
      <c r="X21" s="185"/>
      <c r="Y21" s="185"/>
    </row>
    <row r="22" spans="1:53" s="185" customFormat="1" ht="17.25" hidden="1" customHeight="1" x14ac:dyDescent="0.2">
      <c r="B22" s="2011" t="s">
        <v>1290</v>
      </c>
      <c r="C22" s="2012"/>
      <c r="D22" s="2012"/>
      <c r="E22" s="2012"/>
      <c r="F22" s="2012"/>
      <c r="G22" s="2012"/>
      <c r="H22" s="400"/>
      <c r="I22" s="400"/>
      <c r="J22" s="400"/>
      <c r="K22" s="400"/>
      <c r="L22" s="400"/>
      <c r="M22" s="400"/>
      <c r="N22" s="400"/>
      <c r="O22" s="400"/>
      <c r="P22" s="400"/>
      <c r="Q22" s="578"/>
    </row>
    <row r="23" spans="1:53" s="185" customFormat="1" ht="6" hidden="1" customHeight="1" thickBot="1" x14ac:dyDescent="0.25">
      <c r="B23" s="583"/>
      <c r="C23" s="302"/>
      <c r="D23" s="302"/>
      <c r="E23" s="302"/>
      <c r="F23" s="302"/>
      <c r="G23" s="302"/>
      <c r="H23" s="302"/>
      <c r="I23" s="302"/>
      <c r="J23" s="302"/>
      <c r="K23" s="302"/>
      <c r="L23" s="302"/>
      <c r="M23" s="302"/>
      <c r="N23" s="302"/>
      <c r="O23" s="302"/>
      <c r="P23" s="302"/>
      <c r="Q23" s="578"/>
    </row>
    <row r="24" spans="1:53" ht="62.25" hidden="1" customHeight="1" x14ac:dyDescent="0.2">
      <c r="B24" s="2013"/>
      <c r="C24" s="2002" t="s">
        <v>1288</v>
      </c>
      <c r="D24" s="2003"/>
      <c r="E24" s="2003"/>
      <c r="F24" s="2003"/>
      <c r="G24" s="2003"/>
      <c r="H24" s="2003"/>
      <c r="I24" s="2003"/>
      <c r="J24" s="2003"/>
      <c r="K24" s="2003"/>
      <c r="L24" s="576"/>
      <c r="M24" s="576"/>
      <c r="N24" s="576"/>
      <c r="O24" s="576"/>
      <c r="P24" s="1985">
        <f>+G2</f>
        <v>0</v>
      </c>
      <c r="Q24" s="1986"/>
    </row>
    <row r="25" spans="1:53" ht="30.75" hidden="1" customHeight="1" thickBot="1" x14ac:dyDescent="0.25">
      <c r="B25" s="2014"/>
      <c r="C25" s="2004"/>
      <c r="D25" s="2005"/>
      <c r="E25" s="2005"/>
      <c r="F25" s="2005"/>
      <c r="G25" s="2005"/>
      <c r="H25" s="2005"/>
      <c r="I25" s="2005"/>
      <c r="J25" s="2005"/>
      <c r="K25" s="2005"/>
      <c r="L25" s="577"/>
      <c r="M25" s="577"/>
      <c r="N25" s="577"/>
      <c r="O25" s="577"/>
      <c r="P25" s="1987">
        <f>+D4</f>
        <v>0</v>
      </c>
      <c r="Q25" s="1988"/>
    </row>
    <row r="26" spans="1:53" ht="12.75" hidden="1" customHeight="1" x14ac:dyDescent="0.2">
      <c r="B26" s="1971" t="s">
        <v>236</v>
      </c>
      <c r="C26" s="1972"/>
      <c r="D26" s="1972"/>
      <c r="E26" s="1972"/>
      <c r="F26" s="1972"/>
      <c r="G26" s="1972"/>
      <c r="H26" s="1972"/>
      <c r="I26" s="1972"/>
      <c r="J26" s="1972"/>
      <c r="K26" s="1972"/>
      <c r="L26" s="1972"/>
      <c r="M26" s="1972"/>
      <c r="N26" s="1972"/>
      <c r="O26" s="1972"/>
      <c r="P26" s="1972"/>
      <c r="Q26" s="1973"/>
    </row>
    <row r="27" spans="1:53" ht="11.25" hidden="1" customHeight="1" thickBot="1" x14ac:dyDescent="0.25">
      <c r="B27" s="1974"/>
      <c r="C27" s="1975"/>
      <c r="D27" s="1975"/>
      <c r="E27" s="1975"/>
      <c r="F27" s="1975"/>
      <c r="G27" s="1975"/>
      <c r="H27" s="1975"/>
      <c r="I27" s="1975"/>
      <c r="J27" s="1975"/>
      <c r="K27" s="1975"/>
      <c r="L27" s="1975"/>
      <c r="M27" s="1975"/>
      <c r="N27" s="1975"/>
      <c r="O27" s="1975"/>
      <c r="P27" s="1975"/>
      <c r="Q27" s="1976"/>
    </row>
    <row r="28" spans="1:53" ht="3.75" hidden="1" customHeight="1" thickBot="1" x14ac:dyDescent="0.25">
      <c r="B28" s="560"/>
      <c r="C28" s="561"/>
      <c r="D28" s="561"/>
      <c r="E28" s="561"/>
      <c r="F28" s="561"/>
      <c r="G28" s="561"/>
      <c r="H28" s="561"/>
      <c r="I28" s="561"/>
      <c r="J28" s="561"/>
      <c r="K28" s="561"/>
      <c r="L28" s="561"/>
      <c r="M28" s="561"/>
      <c r="N28" s="561"/>
      <c r="O28" s="561"/>
      <c r="P28" s="561"/>
      <c r="Q28" s="197"/>
    </row>
    <row r="29" spans="1:53" s="2" customFormat="1" ht="22.5" hidden="1" customHeight="1" thickBot="1" x14ac:dyDescent="0.25">
      <c r="A29" s="171"/>
      <c r="B29" s="1978" t="s">
        <v>68</v>
      </c>
      <c r="C29" s="1979"/>
      <c r="D29" s="1980"/>
      <c r="E29" s="1989" t="s">
        <v>69</v>
      </c>
      <c r="F29" s="2050" t="s">
        <v>70</v>
      </c>
      <c r="G29" s="2051"/>
      <c r="H29" s="2051"/>
      <c r="I29" s="2051"/>
      <c r="J29" s="2051"/>
      <c r="K29" s="2051"/>
      <c r="L29" s="2051"/>
      <c r="M29" s="2051"/>
      <c r="N29" s="2051"/>
      <c r="O29" s="2051"/>
      <c r="P29" s="2051"/>
      <c r="Q29" s="2052"/>
      <c r="R29" s="171"/>
      <c r="S29" s="1977" t="s">
        <v>185</v>
      </c>
      <c r="T29" s="1977"/>
      <c r="U29" s="1977"/>
      <c r="V29" s="1977"/>
      <c r="W29" s="1977"/>
      <c r="AQ29" s="171"/>
      <c r="AR29" s="171"/>
      <c r="AS29" s="171"/>
      <c r="AT29" s="171"/>
      <c r="AU29" s="171"/>
      <c r="AV29" s="171"/>
      <c r="AW29" s="171"/>
      <c r="AX29" s="171"/>
      <c r="AY29" s="171"/>
      <c r="AZ29" s="171"/>
      <c r="BA29" s="171"/>
    </row>
    <row r="30" spans="1:53" ht="32.25" hidden="1" customHeight="1" thickBot="1" x14ac:dyDescent="0.25">
      <c r="B30" s="1981"/>
      <c r="C30" s="1982"/>
      <c r="D30" s="1983"/>
      <c r="E30" s="1990"/>
      <c r="F30" s="554">
        <f>+OBJETIVOS!D16</f>
        <v>0</v>
      </c>
      <c r="G30" s="307" t="s">
        <v>71</v>
      </c>
      <c r="H30" s="554" t="s">
        <v>1214</v>
      </c>
      <c r="I30" s="307" t="s">
        <v>71</v>
      </c>
      <c r="J30" s="306" t="s">
        <v>1215</v>
      </c>
      <c r="K30" s="307" t="s">
        <v>71</v>
      </c>
      <c r="L30" s="306" t="s">
        <v>267</v>
      </c>
      <c r="M30" s="307" t="s">
        <v>71</v>
      </c>
      <c r="N30" s="308" t="s">
        <v>65</v>
      </c>
      <c r="O30" s="307" t="s">
        <v>71</v>
      </c>
      <c r="P30" s="308" t="s">
        <v>1202</v>
      </c>
      <c r="Q30" s="307" t="s">
        <v>71</v>
      </c>
      <c r="S30" s="48">
        <f>+F30</f>
        <v>0</v>
      </c>
      <c r="T30" s="48" t="str">
        <f>+H30</f>
        <v>PGN / APN</v>
      </c>
      <c r="U30" s="48" t="str">
        <f>+J30</f>
        <v>Recursos Propios</v>
      </c>
      <c r="V30" s="48" t="str">
        <f>+L30</f>
        <v>Municipios</v>
      </c>
      <c r="W30" s="48" t="s">
        <v>65</v>
      </c>
    </row>
    <row r="31" spans="1:53" ht="18" hidden="1" customHeight="1" x14ac:dyDescent="0.2">
      <c r="B31" s="1968" t="s">
        <v>72</v>
      </c>
      <c r="C31" s="1969"/>
      <c r="D31" s="1970"/>
      <c r="E31" s="7" t="e">
        <f>+E32+E33</f>
        <v>#REF!</v>
      </c>
      <c r="F31" s="8" t="e">
        <f>+F32+F33</f>
        <v>#REF!</v>
      </c>
      <c r="G31" s="165" t="e">
        <f t="shared" ref="G31:G48" si="3">+F31/$E$49</f>
        <v>#REF!</v>
      </c>
      <c r="H31" s="8">
        <f>+H32+H33</f>
        <v>0</v>
      </c>
      <c r="I31" s="165" t="e">
        <f t="shared" ref="I31:I48" si="4">+H31/$E$49</f>
        <v>#REF!</v>
      </c>
      <c r="J31" s="8">
        <f>+J32+J33</f>
        <v>0</v>
      </c>
      <c r="K31" s="165" t="e">
        <f t="shared" ref="K31:K48" si="5">+J31/$E$49</f>
        <v>#REF!</v>
      </c>
      <c r="L31" s="8">
        <f>+L32+L33</f>
        <v>0</v>
      </c>
      <c r="M31" s="165" t="e">
        <f t="shared" ref="M31:M48" si="6">+L31/$E$49</f>
        <v>#REF!</v>
      </c>
      <c r="N31" s="8">
        <f>+N32+N33</f>
        <v>0</v>
      </c>
      <c r="O31" s="165" t="e">
        <f t="shared" ref="O31:O48" si="7">+N31/$E$49</f>
        <v>#REF!</v>
      </c>
      <c r="P31" s="8">
        <f>+P32+P33</f>
        <v>0</v>
      </c>
      <c r="Q31" s="165" t="e">
        <f t="shared" ref="Q31:Q48" si="8">+P31/$E$49</f>
        <v>#REF!</v>
      </c>
      <c r="S31" s="16"/>
      <c r="T31" s="16"/>
      <c r="U31" s="16"/>
      <c r="V31" s="16"/>
      <c r="W31" s="16"/>
      <c r="X31" s="22"/>
      <c r="Y31" s="23"/>
      <c r="Z31" s="23"/>
    </row>
    <row r="32" spans="1:53" ht="14.25" hidden="1" customHeight="1" x14ac:dyDescent="0.2">
      <c r="B32" s="2053" t="s">
        <v>73</v>
      </c>
      <c r="C32" s="2054"/>
      <c r="D32" s="2055"/>
      <c r="E32" s="9" t="e">
        <f>+ESTABLECIMIENTO!G51+ESTABLECIMIENTO!N53+ESTABLECIMIENTO!#REF!+ESTABLECIMIENTO!#REF!+ESTABLECIMIENTO!#REF!+#REF!</f>
        <v>#REF!</v>
      </c>
      <c r="F32" s="10" t="e">
        <f>+E32-H32-L32-P32-J32-N32</f>
        <v>#REF!</v>
      </c>
      <c r="G32" s="166" t="e">
        <f t="shared" si="3"/>
        <v>#REF!</v>
      </c>
      <c r="H32" s="55"/>
      <c r="I32" s="166" t="e">
        <f t="shared" si="4"/>
        <v>#REF!</v>
      </c>
      <c r="J32" s="55">
        <v>0</v>
      </c>
      <c r="K32" s="166" t="e">
        <f t="shared" si="5"/>
        <v>#REF!</v>
      </c>
      <c r="L32" s="404">
        <v>0</v>
      </c>
      <c r="M32" s="166" t="e">
        <f t="shared" si="6"/>
        <v>#REF!</v>
      </c>
      <c r="N32" s="404">
        <v>0</v>
      </c>
      <c r="O32" s="166" t="e">
        <f t="shared" si="7"/>
        <v>#REF!</v>
      </c>
      <c r="P32" s="55">
        <v>0</v>
      </c>
      <c r="Q32" s="166" t="e">
        <f t="shared" si="8"/>
        <v>#REF!</v>
      </c>
      <c r="S32" s="16" t="e">
        <f>+F32/E32</f>
        <v>#REF!</v>
      </c>
      <c r="T32" s="16" t="e">
        <f>+H32/E32</f>
        <v>#REF!</v>
      </c>
      <c r="U32" s="16" t="e">
        <f>+J32/E32</f>
        <v>#REF!</v>
      </c>
      <c r="V32" s="16" t="e">
        <f>+L32/E32</f>
        <v>#REF!</v>
      </c>
      <c r="W32" s="16" t="e">
        <f>+P32/E32</f>
        <v>#REF!</v>
      </c>
      <c r="X32" s="24"/>
    </row>
    <row r="33" spans="2:33" ht="14.25" hidden="1" customHeight="1" x14ac:dyDescent="0.2">
      <c r="B33" s="2053" t="s">
        <v>74</v>
      </c>
      <c r="C33" s="2054"/>
      <c r="D33" s="2055"/>
      <c r="E33" s="9">
        <f>+EVENTOS!I17+EVENTOS!R17+'ESTUDIOS DOCUMENTOS'!D15+'ESTUDIOS DOCUMENTOS'!M15+'MONITOREO Y SEGUIMIENTO'!D14+GESTION!H15</f>
        <v>0</v>
      </c>
      <c r="F33" s="10">
        <f>+E33-H33-L33-P33-J33-N33</f>
        <v>0</v>
      </c>
      <c r="G33" s="166" t="e">
        <f t="shared" si="3"/>
        <v>#REF!</v>
      </c>
      <c r="H33" s="55">
        <v>0</v>
      </c>
      <c r="I33" s="166" t="e">
        <f t="shared" si="4"/>
        <v>#REF!</v>
      </c>
      <c r="J33" s="55">
        <v>0</v>
      </c>
      <c r="K33" s="166" t="e">
        <f t="shared" si="5"/>
        <v>#REF!</v>
      </c>
      <c r="L33" s="404">
        <v>0</v>
      </c>
      <c r="M33" s="166" t="e">
        <f t="shared" si="6"/>
        <v>#REF!</v>
      </c>
      <c r="N33" s="404">
        <v>0</v>
      </c>
      <c r="O33" s="166" t="e">
        <f t="shared" si="7"/>
        <v>#REF!</v>
      </c>
      <c r="P33" s="55">
        <v>0</v>
      </c>
      <c r="Q33" s="166" t="e">
        <f t="shared" si="8"/>
        <v>#REF!</v>
      </c>
      <c r="S33" s="16" t="e">
        <f>+F33/E33</f>
        <v>#DIV/0!</v>
      </c>
      <c r="T33" s="16" t="e">
        <f>+H33/E33</f>
        <v>#DIV/0!</v>
      </c>
      <c r="U33" s="16" t="e">
        <f t="shared" ref="U33:U47" si="9">+J33/E33</f>
        <v>#DIV/0!</v>
      </c>
      <c r="V33" s="16" t="e">
        <f>+L33/E33</f>
        <v>#DIV/0!</v>
      </c>
      <c r="W33" s="16" t="e">
        <f>+P33/E33</f>
        <v>#DIV/0!</v>
      </c>
      <c r="X33" s="24"/>
    </row>
    <row r="34" spans="2:33" ht="18" hidden="1" customHeight="1" x14ac:dyDescent="0.2">
      <c r="B34" s="2044" t="s">
        <v>1536</v>
      </c>
      <c r="C34" s="2045"/>
      <c r="D34" s="2046"/>
      <c r="E34" s="7" t="e">
        <f>+E35+E36+E37+E38+E39+E40+E41+E42+E43+E44</f>
        <v>#REF!</v>
      </c>
      <c r="F34" s="8" t="e">
        <f>+F35+F36+F37+F38+F39+F40+F41+F42+F43+F44</f>
        <v>#REF!</v>
      </c>
      <c r="G34" s="167" t="e">
        <f t="shared" si="3"/>
        <v>#REF!</v>
      </c>
      <c r="H34" s="8">
        <f>+H35+H36+H37+H38+H39+H40+H41+H42+H43+H44</f>
        <v>0</v>
      </c>
      <c r="I34" s="167" t="e">
        <f t="shared" si="4"/>
        <v>#REF!</v>
      </c>
      <c r="J34" s="8">
        <f>+J35+J36+J37+J38+J39+J40+J41+J42+J43+J44</f>
        <v>0</v>
      </c>
      <c r="K34" s="167" t="e">
        <f t="shared" si="5"/>
        <v>#REF!</v>
      </c>
      <c r="L34" s="8">
        <f>+L35+L36+L37+L38+L39+L40+L41+L42+L43+L44</f>
        <v>0</v>
      </c>
      <c r="M34" s="167" t="e">
        <f t="shared" si="6"/>
        <v>#REF!</v>
      </c>
      <c r="N34" s="8">
        <f>+N35+N36+N37+N38+N39+N40+N41+N42+N43+N44</f>
        <v>0</v>
      </c>
      <c r="O34" s="167" t="e">
        <f t="shared" si="7"/>
        <v>#REF!</v>
      </c>
      <c r="P34" s="8">
        <f>+P35+P36+P37+P38+P39+P40+P41+P42+P43+P44</f>
        <v>0</v>
      </c>
      <c r="Q34" s="167" t="e">
        <f t="shared" si="8"/>
        <v>#REF!</v>
      </c>
      <c r="S34" s="16"/>
      <c r="T34" s="16"/>
      <c r="U34" s="16" t="e">
        <f t="shared" si="9"/>
        <v>#REF!</v>
      </c>
      <c r="V34" s="16"/>
      <c r="W34" s="16"/>
      <c r="X34" s="24"/>
      <c r="Z34" s="1964"/>
      <c r="AA34" s="1964"/>
      <c r="AB34" s="1964"/>
      <c r="AC34" s="1964"/>
      <c r="AF34" s="1964"/>
      <c r="AG34" s="1964"/>
    </row>
    <row r="35" spans="2:33" ht="14.25" hidden="1" customHeight="1" x14ac:dyDescent="0.2">
      <c r="B35" s="2053" t="s">
        <v>336</v>
      </c>
      <c r="C35" s="2054"/>
      <c r="D35" s="2055"/>
      <c r="E35" s="9" t="e">
        <f>+(ESTABLECIMIENTO!G42+ESTABLECIMIENTO!N44+ESTABLECIMIENTO!#REF!+ESTABLECIMIENTO!#REF!+ESTABLECIMIENTO!#REF!+ESTABLECIMIENTO!#REF!+ESTABLECIMIENTO!#REF!+ESTABLECIMIENTO!#REF!)</f>
        <v>#REF!</v>
      </c>
      <c r="F35" s="10" t="e">
        <f>+E35-L35-H35-P35-J35-N35</f>
        <v>#REF!</v>
      </c>
      <c r="G35" s="166" t="e">
        <f t="shared" si="3"/>
        <v>#REF!</v>
      </c>
      <c r="H35" s="55">
        <v>0</v>
      </c>
      <c r="I35" s="166" t="e">
        <f t="shared" si="4"/>
        <v>#REF!</v>
      </c>
      <c r="J35" s="55"/>
      <c r="K35" s="166" t="e">
        <f t="shared" si="5"/>
        <v>#REF!</v>
      </c>
      <c r="L35" s="404">
        <v>0</v>
      </c>
      <c r="M35" s="166" t="e">
        <f t="shared" si="6"/>
        <v>#REF!</v>
      </c>
      <c r="N35" s="404">
        <v>0</v>
      </c>
      <c r="O35" s="166" t="e">
        <f t="shared" si="7"/>
        <v>#REF!</v>
      </c>
      <c r="P35" s="55">
        <v>0</v>
      </c>
      <c r="Q35" s="166" t="e">
        <f t="shared" si="8"/>
        <v>#REF!</v>
      </c>
      <c r="S35" s="16" t="e">
        <f>+F35/E35</f>
        <v>#REF!</v>
      </c>
      <c r="T35" s="16" t="e">
        <f>+H35/E35</f>
        <v>#REF!</v>
      </c>
      <c r="U35" s="16" t="e">
        <f t="shared" si="9"/>
        <v>#REF!</v>
      </c>
      <c r="V35" s="16" t="e">
        <f>+L35/E35</f>
        <v>#REF!</v>
      </c>
      <c r="W35" s="16" t="e">
        <f>+P35/E35</f>
        <v>#REF!</v>
      </c>
      <c r="X35" s="24"/>
      <c r="Z35" s="25"/>
      <c r="AA35" s="26"/>
      <c r="AB35" s="27"/>
      <c r="AC35" s="26"/>
      <c r="AF35" s="25"/>
      <c r="AG35" s="26"/>
    </row>
    <row r="36" spans="2:33" ht="14.25" hidden="1" customHeight="1" x14ac:dyDescent="0.2">
      <c r="B36" s="2053" t="s">
        <v>337</v>
      </c>
      <c r="C36" s="2054"/>
      <c r="D36" s="2055"/>
      <c r="E36" s="9" t="e">
        <f>+(ESTABLECIMIENTO!G43+ESTABLECIMIENTO!N45+ESTABLECIMIENTO!#REF!+ESTABLECIMIENTO!#REF!+ESTABLECIMIENTO!#REF!+ESTABLECIMIENTO!#REF!+ESTABLECIMIENTO!#REF!+ESTABLECIMIENTO!#REF!)</f>
        <v>#REF!</v>
      </c>
      <c r="F36" s="10" t="e">
        <f t="shared" ref="F36:F43" si="10">+E36-L36-H36-P36-J36-N36</f>
        <v>#REF!</v>
      </c>
      <c r="G36" s="166" t="e">
        <f t="shared" si="3"/>
        <v>#REF!</v>
      </c>
      <c r="H36" s="55">
        <v>0</v>
      </c>
      <c r="I36" s="166" t="e">
        <f t="shared" si="4"/>
        <v>#REF!</v>
      </c>
      <c r="J36" s="55">
        <v>0</v>
      </c>
      <c r="K36" s="166" t="e">
        <f t="shared" si="5"/>
        <v>#REF!</v>
      </c>
      <c r="L36" s="404">
        <v>0</v>
      </c>
      <c r="M36" s="166" t="e">
        <f t="shared" si="6"/>
        <v>#REF!</v>
      </c>
      <c r="N36" s="404">
        <v>0</v>
      </c>
      <c r="O36" s="166" t="e">
        <f t="shared" si="7"/>
        <v>#REF!</v>
      </c>
      <c r="P36" s="55">
        <v>0</v>
      </c>
      <c r="Q36" s="166" t="e">
        <f t="shared" si="8"/>
        <v>#REF!</v>
      </c>
      <c r="S36" s="16" t="e">
        <f>+F36/E36</f>
        <v>#REF!</v>
      </c>
      <c r="T36" s="16" t="e">
        <f>+H36/E36</f>
        <v>#REF!</v>
      </c>
      <c r="U36" s="16" t="e">
        <f t="shared" si="9"/>
        <v>#REF!</v>
      </c>
      <c r="V36" s="16" t="e">
        <f>+L36/E36</f>
        <v>#REF!</v>
      </c>
      <c r="W36" s="16" t="e">
        <f>+P36/E36</f>
        <v>#REF!</v>
      </c>
      <c r="X36" s="24"/>
      <c r="Z36" s="25"/>
      <c r="AA36" s="26"/>
      <c r="AB36" s="27"/>
      <c r="AC36" s="26"/>
      <c r="AF36" s="25"/>
      <c r="AG36" s="26"/>
    </row>
    <row r="37" spans="2:33" ht="14.25" hidden="1" customHeight="1" x14ac:dyDescent="0.2">
      <c r="B37" s="2053" t="s">
        <v>338</v>
      </c>
      <c r="C37" s="2054"/>
      <c r="D37" s="2055"/>
      <c r="E37" s="9" t="e">
        <f>+(ESTABLECIMIENTO!G44+ESTABLECIMIENTO!N46+ESTABLECIMIENTO!#REF!+ESTABLECIMIENTO!#REF!+ESTABLECIMIENTO!#REF!+ESTABLECIMIENTO!#REF!)</f>
        <v>#REF!</v>
      </c>
      <c r="F37" s="10" t="e">
        <f t="shared" si="10"/>
        <v>#REF!</v>
      </c>
      <c r="G37" s="166" t="e">
        <f t="shared" si="3"/>
        <v>#REF!</v>
      </c>
      <c r="H37" s="55">
        <v>0</v>
      </c>
      <c r="I37" s="166" t="e">
        <f t="shared" si="4"/>
        <v>#REF!</v>
      </c>
      <c r="J37" s="55">
        <v>0</v>
      </c>
      <c r="K37" s="166" t="e">
        <f t="shared" si="5"/>
        <v>#REF!</v>
      </c>
      <c r="L37" s="404">
        <v>0</v>
      </c>
      <c r="M37" s="166" t="e">
        <f t="shared" si="6"/>
        <v>#REF!</v>
      </c>
      <c r="N37" s="404">
        <v>0</v>
      </c>
      <c r="O37" s="166" t="e">
        <f t="shared" si="7"/>
        <v>#REF!</v>
      </c>
      <c r="P37" s="55">
        <v>0</v>
      </c>
      <c r="Q37" s="166" t="e">
        <f t="shared" si="8"/>
        <v>#REF!</v>
      </c>
      <c r="S37" s="16"/>
      <c r="T37" s="16"/>
      <c r="U37" s="16"/>
      <c r="V37" s="16"/>
      <c r="W37" s="16" t="e">
        <f>+P37/E37</f>
        <v>#REF!</v>
      </c>
      <c r="X37" s="24"/>
      <c r="AB37" s="371"/>
      <c r="AC37" s="28"/>
      <c r="AF37" s="25"/>
      <c r="AG37" s="26"/>
    </row>
    <row r="38" spans="2:33" ht="14.25" hidden="1" customHeight="1" x14ac:dyDescent="0.2">
      <c r="B38" s="2053" t="s">
        <v>339</v>
      </c>
      <c r="C38" s="2054"/>
      <c r="D38" s="2055"/>
      <c r="E38" s="9" t="e">
        <f>+ESTABLECIMIENTO!G45+ESTABLECIMIENTO!N47+ESTABLECIMIENTO!#REF!+ESTABLECIMIENTO!#REF!</f>
        <v>#REF!</v>
      </c>
      <c r="F38" s="10" t="e">
        <f t="shared" si="10"/>
        <v>#REF!</v>
      </c>
      <c r="G38" s="166" t="e">
        <f t="shared" si="3"/>
        <v>#REF!</v>
      </c>
      <c r="H38" s="55">
        <v>0</v>
      </c>
      <c r="I38" s="166" t="e">
        <f t="shared" si="4"/>
        <v>#REF!</v>
      </c>
      <c r="J38" s="55">
        <v>0</v>
      </c>
      <c r="K38" s="166" t="e">
        <f t="shared" si="5"/>
        <v>#REF!</v>
      </c>
      <c r="L38" s="404">
        <v>0</v>
      </c>
      <c r="M38" s="166" t="e">
        <f t="shared" si="6"/>
        <v>#REF!</v>
      </c>
      <c r="N38" s="404">
        <v>0</v>
      </c>
      <c r="O38" s="166" t="e">
        <f t="shared" si="7"/>
        <v>#REF!</v>
      </c>
      <c r="P38" s="55">
        <v>0</v>
      </c>
      <c r="Q38" s="166" t="e">
        <f t="shared" si="8"/>
        <v>#REF!</v>
      </c>
      <c r="S38" s="16" t="e">
        <f t="shared" ref="S38:S45" si="11">+F38/E38</f>
        <v>#REF!</v>
      </c>
      <c r="T38" s="16" t="e">
        <f t="shared" ref="T38:T45" si="12">+H38/E38</f>
        <v>#REF!</v>
      </c>
      <c r="U38" s="16" t="e">
        <f t="shared" si="9"/>
        <v>#REF!</v>
      </c>
      <c r="V38" s="16" t="e">
        <f t="shared" ref="V38:V47" si="13">+L38/E38</f>
        <v>#REF!</v>
      </c>
      <c r="W38" s="16" t="e">
        <f t="shared" ref="W38:W47" si="14">+P38/E38</f>
        <v>#REF!</v>
      </c>
      <c r="X38" s="24"/>
      <c r="Z38" s="25"/>
      <c r="AA38" s="26"/>
      <c r="AB38" s="27"/>
      <c r="AC38" s="26"/>
      <c r="AF38" s="22"/>
      <c r="AG38" s="28"/>
    </row>
    <row r="39" spans="2:33" ht="14.25" hidden="1" customHeight="1" x14ac:dyDescent="0.2">
      <c r="B39" s="2053" t="s">
        <v>1151</v>
      </c>
      <c r="C39" s="2054"/>
      <c r="D39" s="2055"/>
      <c r="E39" s="9" t="e">
        <f>+(ESTABLECIMIENTO!G46+ESTABLECIMIENTO!N48+ESTABLECIMIENTO!#REF!+ESTABLECIMIENTO!#REF!+ESTABLECIMIENTO!#REF!+ESTABLECIMIENTO!#REF!+ESTABLECIMIENTO!#REF!+ESTABLECIMIENTO!#REF!)</f>
        <v>#REF!</v>
      </c>
      <c r="F39" s="10" t="e">
        <f t="shared" si="10"/>
        <v>#REF!</v>
      </c>
      <c r="G39" s="166" t="e">
        <f t="shared" si="3"/>
        <v>#REF!</v>
      </c>
      <c r="H39" s="55">
        <v>0</v>
      </c>
      <c r="I39" s="166" t="e">
        <f t="shared" si="4"/>
        <v>#REF!</v>
      </c>
      <c r="J39" s="55">
        <v>0</v>
      </c>
      <c r="K39" s="166" t="e">
        <f t="shared" si="5"/>
        <v>#REF!</v>
      </c>
      <c r="L39" s="404">
        <v>0</v>
      </c>
      <c r="M39" s="166" t="e">
        <f t="shared" si="6"/>
        <v>#REF!</v>
      </c>
      <c r="N39" s="404">
        <v>0</v>
      </c>
      <c r="O39" s="166" t="e">
        <f t="shared" si="7"/>
        <v>#REF!</v>
      </c>
      <c r="P39" s="55">
        <v>0</v>
      </c>
      <c r="Q39" s="166" t="e">
        <f t="shared" si="8"/>
        <v>#REF!</v>
      </c>
      <c r="S39" s="16" t="e">
        <f t="shared" si="11"/>
        <v>#REF!</v>
      </c>
      <c r="T39" s="16" t="e">
        <f t="shared" si="12"/>
        <v>#REF!</v>
      </c>
      <c r="U39" s="16" t="e">
        <f t="shared" si="9"/>
        <v>#REF!</v>
      </c>
      <c r="V39" s="16" t="e">
        <f t="shared" si="13"/>
        <v>#REF!</v>
      </c>
      <c r="W39" s="16" t="e">
        <f t="shared" si="14"/>
        <v>#REF!</v>
      </c>
      <c r="X39" s="24"/>
      <c r="Z39" s="25"/>
      <c r="AA39" s="26"/>
      <c r="AB39" s="27"/>
      <c r="AC39" s="26"/>
      <c r="AD39" s="25"/>
    </row>
    <row r="40" spans="2:33" ht="14.25" hidden="1" customHeight="1" x14ac:dyDescent="0.2">
      <c r="B40" s="2053" t="s">
        <v>340</v>
      </c>
      <c r="C40" s="2054"/>
      <c r="D40" s="2055"/>
      <c r="E40" s="9" t="e">
        <f>+(ESTABLECIMIENTO!G47+ESTABLECIMIENTO!N49+ESTABLECIMIENTO!#REF!+ESTABLECIMIENTO!#REF!+ESTABLECIMIENTO!#REF!+ESTABLECIMIENTO!#REF!)</f>
        <v>#REF!</v>
      </c>
      <c r="F40" s="10" t="e">
        <f t="shared" si="10"/>
        <v>#REF!</v>
      </c>
      <c r="G40" s="166" t="e">
        <f t="shared" si="3"/>
        <v>#REF!</v>
      </c>
      <c r="H40" s="55">
        <v>0</v>
      </c>
      <c r="I40" s="166" t="e">
        <f t="shared" si="4"/>
        <v>#REF!</v>
      </c>
      <c r="J40" s="55">
        <v>0</v>
      </c>
      <c r="K40" s="166" t="e">
        <f t="shared" si="5"/>
        <v>#REF!</v>
      </c>
      <c r="L40" s="404">
        <v>0</v>
      </c>
      <c r="M40" s="166" t="e">
        <f t="shared" si="6"/>
        <v>#REF!</v>
      </c>
      <c r="N40" s="404">
        <v>0</v>
      </c>
      <c r="O40" s="166" t="e">
        <f t="shared" si="7"/>
        <v>#REF!</v>
      </c>
      <c r="P40" s="55">
        <v>0</v>
      </c>
      <c r="Q40" s="166" t="e">
        <f t="shared" si="8"/>
        <v>#REF!</v>
      </c>
      <c r="S40" s="16" t="e">
        <f t="shared" si="11"/>
        <v>#REF!</v>
      </c>
      <c r="T40" s="16" t="e">
        <f t="shared" si="12"/>
        <v>#REF!</v>
      </c>
      <c r="U40" s="16" t="e">
        <f t="shared" si="9"/>
        <v>#REF!</v>
      </c>
      <c r="V40" s="16" t="e">
        <f t="shared" si="13"/>
        <v>#REF!</v>
      </c>
      <c r="W40" s="16" t="e">
        <f t="shared" si="14"/>
        <v>#REF!</v>
      </c>
      <c r="X40" s="24"/>
      <c r="Z40" s="25"/>
      <c r="AA40" s="26"/>
      <c r="AB40" s="25"/>
      <c r="AC40" s="26"/>
      <c r="AD40" s="25"/>
    </row>
    <row r="41" spans="2:33" ht="14.25" hidden="1" customHeight="1" x14ac:dyDescent="0.2">
      <c r="B41" s="2053" t="s">
        <v>341</v>
      </c>
      <c r="C41" s="2054"/>
      <c r="D41" s="2055"/>
      <c r="E41" s="9" t="e">
        <f>+(ESTABLECIMIENTO!#REF!+ESTABLECIMIENTO!#REF!+ESTABLECIMIENTO!#REF!+ESTABLECIMIENTO!#REF!+#REF!+#REF!)</f>
        <v>#REF!</v>
      </c>
      <c r="F41" s="10" t="e">
        <f t="shared" si="10"/>
        <v>#REF!</v>
      </c>
      <c r="G41" s="166" t="e">
        <f t="shared" si="3"/>
        <v>#REF!</v>
      </c>
      <c r="H41" s="55">
        <v>0</v>
      </c>
      <c r="I41" s="166" t="e">
        <f t="shared" si="4"/>
        <v>#REF!</v>
      </c>
      <c r="J41" s="55">
        <v>0</v>
      </c>
      <c r="K41" s="166" t="e">
        <f t="shared" si="5"/>
        <v>#REF!</v>
      </c>
      <c r="L41" s="404">
        <v>0</v>
      </c>
      <c r="M41" s="166" t="e">
        <f t="shared" si="6"/>
        <v>#REF!</v>
      </c>
      <c r="N41" s="404">
        <v>0</v>
      </c>
      <c r="O41" s="166" t="e">
        <f t="shared" si="7"/>
        <v>#REF!</v>
      </c>
      <c r="P41" s="55">
        <v>0</v>
      </c>
      <c r="Q41" s="166" t="e">
        <f t="shared" si="8"/>
        <v>#REF!</v>
      </c>
      <c r="S41" s="16" t="e">
        <f t="shared" si="11"/>
        <v>#REF!</v>
      </c>
      <c r="T41" s="16" t="e">
        <f t="shared" si="12"/>
        <v>#REF!</v>
      </c>
      <c r="U41" s="16" t="e">
        <f t="shared" si="9"/>
        <v>#REF!</v>
      </c>
      <c r="V41" s="16" t="e">
        <f t="shared" si="13"/>
        <v>#REF!</v>
      </c>
      <c r="W41" s="16" t="e">
        <f t="shared" si="14"/>
        <v>#REF!</v>
      </c>
      <c r="X41" s="24"/>
      <c r="Z41" s="22"/>
      <c r="AA41" s="28"/>
      <c r="AB41" s="25"/>
      <c r="AC41" s="26"/>
      <c r="AD41" s="25"/>
    </row>
    <row r="42" spans="2:33" ht="14.25" hidden="1" customHeight="1" x14ac:dyDescent="0.2">
      <c r="B42" s="2053" t="s">
        <v>342</v>
      </c>
      <c r="C42" s="2054"/>
      <c r="D42" s="2055"/>
      <c r="E42" s="9" t="e">
        <f>+(ESTABLECIMIENTO!#REF!+ESTABLECIMIENTO!#REF!+#REF!)</f>
        <v>#REF!</v>
      </c>
      <c r="F42" s="10" t="e">
        <f t="shared" si="10"/>
        <v>#REF!</v>
      </c>
      <c r="G42" s="166" t="e">
        <f t="shared" si="3"/>
        <v>#REF!</v>
      </c>
      <c r="H42" s="55">
        <v>0</v>
      </c>
      <c r="I42" s="166" t="e">
        <f t="shared" si="4"/>
        <v>#REF!</v>
      </c>
      <c r="J42" s="55">
        <v>0</v>
      </c>
      <c r="K42" s="166" t="e">
        <f t="shared" si="5"/>
        <v>#REF!</v>
      </c>
      <c r="L42" s="404">
        <v>0</v>
      </c>
      <c r="M42" s="166" t="e">
        <f t="shared" si="6"/>
        <v>#REF!</v>
      </c>
      <c r="N42" s="404">
        <v>0</v>
      </c>
      <c r="O42" s="166" t="e">
        <f t="shared" si="7"/>
        <v>#REF!</v>
      </c>
      <c r="P42" s="55">
        <v>0</v>
      </c>
      <c r="Q42" s="166" t="e">
        <f t="shared" si="8"/>
        <v>#REF!</v>
      </c>
      <c r="S42" s="16" t="e">
        <f t="shared" si="11"/>
        <v>#REF!</v>
      </c>
      <c r="T42" s="16" t="e">
        <f t="shared" si="12"/>
        <v>#REF!</v>
      </c>
      <c r="U42" s="16" t="e">
        <f t="shared" si="9"/>
        <v>#REF!</v>
      </c>
      <c r="V42" s="16" t="e">
        <f t="shared" si="13"/>
        <v>#REF!</v>
      </c>
      <c r="W42" s="16" t="e">
        <f t="shared" si="14"/>
        <v>#REF!</v>
      </c>
      <c r="X42" s="24"/>
      <c r="Z42" s="29"/>
      <c r="AA42" s="26"/>
      <c r="AB42" s="25"/>
      <c r="AC42" s="25"/>
      <c r="AD42" s="25"/>
    </row>
    <row r="43" spans="2:33" ht="14.25" hidden="1" customHeight="1" x14ac:dyDescent="0.2">
      <c r="B43" s="2053" t="s">
        <v>343</v>
      </c>
      <c r="C43" s="2054"/>
      <c r="D43" s="2055"/>
      <c r="E43" s="9" t="e">
        <f>+(ESTABLECIMIENTO!#REF!+ESTABLECIMIENTO!#REF!+#REF!)</f>
        <v>#REF!</v>
      </c>
      <c r="F43" s="10" t="e">
        <f t="shared" si="10"/>
        <v>#REF!</v>
      </c>
      <c r="G43" s="166" t="e">
        <f t="shared" si="3"/>
        <v>#REF!</v>
      </c>
      <c r="H43" s="55">
        <v>0</v>
      </c>
      <c r="I43" s="166" t="e">
        <f t="shared" si="4"/>
        <v>#REF!</v>
      </c>
      <c r="J43" s="55">
        <v>0</v>
      </c>
      <c r="K43" s="166" t="e">
        <f t="shared" si="5"/>
        <v>#REF!</v>
      </c>
      <c r="L43" s="404">
        <v>0</v>
      </c>
      <c r="M43" s="166" t="e">
        <f t="shared" si="6"/>
        <v>#REF!</v>
      </c>
      <c r="N43" s="404">
        <v>0</v>
      </c>
      <c r="O43" s="166" t="e">
        <f t="shared" si="7"/>
        <v>#REF!</v>
      </c>
      <c r="P43" s="55">
        <v>0</v>
      </c>
      <c r="Q43" s="166" t="e">
        <f t="shared" si="8"/>
        <v>#REF!</v>
      </c>
      <c r="S43" s="16" t="e">
        <f t="shared" si="11"/>
        <v>#REF!</v>
      </c>
      <c r="T43" s="16" t="e">
        <f t="shared" si="12"/>
        <v>#REF!</v>
      </c>
      <c r="U43" s="16" t="e">
        <f t="shared" si="9"/>
        <v>#REF!</v>
      </c>
      <c r="V43" s="16" t="e">
        <f t="shared" si="13"/>
        <v>#REF!</v>
      </c>
      <c r="W43" s="16" t="e">
        <f t="shared" si="14"/>
        <v>#REF!</v>
      </c>
      <c r="X43" s="24"/>
      <c r="Z43" s="24"/>
      <c r="AA43" s="24"/>
    </row>
    <row r="44" spans="2:33" ht="14.25" hidden="1" customHeight="1" x14ac:dyDescent="0.2">
      <c r="B44" s="2053" t="s">
        <v>1539</v>
      </c>
      <c r="C44" s="2054"/>
      <c r="D44" s="2055"/>
      <c r="E44" s="9">
        <f>+EVENTOS!I38+EVENTOS!R38+'ESTUDIOS DOCUMENTOS'!D34+'ESTUDIOS DOCUMENTOS'!D39+'ESTUDIOS DOCUMENTOS'!D44+'ESTUDIOS DOCUMENTOS'!M34+'ESTUDIOS DOCUMENTOS'!M39+'ESTUDIOS DOCUMENTOS'!M44+'MONITOREO Y SEGUIMIENTO'!D33+'MONITOREO Y SEGUIMIENTO'!E48+'MONITOREO Y SEGUIMIENTO'!D51+'MONITOREO Y SEGUIMIENTO'!D57</f>
        <v>0</v>
      </c>
      <c r="F44" s="10">
        <f t="shared" ref="F44" si="15">+E44-L44-H44-P44-J44-N44</f>
        <v>0</v>
      </c>
      <c r="G44" s="166" t="e">
        <f t="shared" si="3"/>
        <v>#REF!</v>
      </c>
      <c r="H44" s="55">
        <v>0</v>
      </c>
      <c r="I44" s="166" t="e">
        <f t="shared" si="4"/>
        <v>#REF!</v>
      </c>
      <c r="J44" s="55">
        <v>0</v>
      </c>
      <c r="K44" s="166" t="e">
        <f t="shared" si="5"/>
        <v>#REF!</v>
      </c>
      <c r="L44" s="404">
        <v>0</v>
      </c>
      <c r="M44" s="166" t="e">
        <f t="shared" si="6"/>
        <v>#REF!</v>
      </c>
      <c r="N44" s="404">
        <v>0</v>
      </c>
      <c r="O44" s="166" t="e">
        <f t="shared" si="7"/>
        <v>#REF!</v>
      </c>
      <c r="P44" s="55">
        <v>0</v>
      </c>
      <c r="Q44" s="166" t="e">
        <f t="shared" si="8"/>
        <v>#REF!</v>
      </c>
      <c r="S44" s="16" t="e">
        <f t="shared" ref="S44" si="16">+F44/E44</f>
        <v>#DIV/0!</v>
      </c>
      <c r="T44" s="16" t="e">
        <f t="shared" ref="T44" si="17">+H44/E44</f>
        <v>#DIV/0!</v>
      </c>
      <c r="U44" s="16" t="e">
        <f t="shared" ref="U44" si="18">+J44/E44</f>
        <v>#DIV/0!</v>
      </c>
      <c r="V44" s="16" t="e">
        <f t="shared" ref="V44" si="19">+L44/E44</f>
        <v>#DIV/0!</v>
      </c>
      <c r="W44" s="16" t="e">
        <f t="shared" ref="W44" si="20">+P44/E44</f>
        <v>#DIV/0!</v>
      </c>
      <c r="X44" s="24"/>
      <c r="Z44" s="371"/>
      <c r="AD44" s="371"/>
    </row>
    <row r="45" spans="2:33" ht="21" hidden="1" customHeight="1" x14ac:dyDescent="0.2">
      <c r="B45" s="2044" t="s">
        <v>1503</v>
      </c>
      <c r="C45" s="2045"/>
      <c r="D45" s="2046"/>
      <c r="E45" s="7" t="e">
        <f>+ESTABLECIMIENTO!G52+ESTABLECIMIENTO!N54+ESTABLECIMIENTO!#REF!+ESTABLECIMIENTO!#REF!+ESTABLECIMIENTO!#REF!+#REF!+EVENTOS!I22+EVENTOS!R22+'ESTUDIOS DOCUMENTOS'!D25+'ESTUDIOS DOCUMENTOS'!M25+'MONITOREO Y SEGUIMIENTO'!D24+GESTION!H25</f>
        <v>#REF!</v>
      </c>
      <c r="F45" s="8" t="e">
        <f t="shared" ref="F45:F48" si="21">+E45-L45-H45-P45-J45-N45</f>
        <v>#REF!</v>
      </c>
      <c r="G45" s="167" t="e">
        <f t="shared" si="3"/>
        <v>#REF!</v>
      </c>
      <c r="H45" s="56">
        <v>0</v>
      </c>
      <c r="I45" s="167" t="e">
        <f t="shared" si="4"/>
        <v>#REF!</v>
      </c>
      <c r="J45" s="56">
        <v>0</v>
      </c>
      <c r="K45" s="167" t="e">
        <f t="shared" si="5"/>
        <v>#REF!</v>
      </c>
      <c r="L45" s="405">
        <v>0</v>
      </c>
      <c r="M45" s="167" t="e">
        <f t="shared" si="6"/>
        <v>#REF!</v>
      </c>
      <c r="N45" s="405">
        <v>0</v>
      </c>
      <c r="O45" s="167" t="e">
        <f t="shared" si="7"/>
        <v>#REF!</v>
      </c>
      <c r="P45" s="56">
        <v>0</v>
      </c>
      <c r="Q45" s="167" t="e">
        <f t="shared" si="8"/>
        <v>#REF!</v>
      </c>
      <c r="S45" s="16" t="e">
        <f t="shared" si="11"/>
        <v>#REF!</v>
      </c>
      <c r="T45" s="16" t="e">
        <f t="shared" si="12"/>
        <v>#REF!</v>
      </c>
      <c r="U45" s="16" t="e">
        <f t="shared" si="9"/>
        <v>#REF!</v>
      </c>
      <c r="V45" s="16" t="e">
        <f t="shared" si="13"/>
        <v>#REF!</v>
      </c>
      <c r="W45" s="16" t="e">
        <f t="shared" si="14"/>
        <v>#REF!</v>
      </c>
      <c r="X45" s="24"/>
      <c r="Z45" s="30"/>
      <c r="AA45" s="371"/>
      <c r="AB45" s="371"/>
      <c r="AC45" s="371"/>
      <c r="AD45" s="31"/>
      <c r="AE45" s="32"/>
      <c r="AG45" s="33"/>
    </row>
    <row r="46" spans="2:33" ht="21" customHeight="1" x14ac:dyDescent="0.2">
      <c r="B46" s="2044" t="s">
        <v>328</v>
      </c>
      <c r="C46" s="2045"/>
      <c r="D46" s="2046"/>
      <c r="E46" s="7" t="e">
        <f>+ESTABLECIMIENTO!G40+ESTABLECIMIENTO!N42+ESTABLECIMIENTO!#REF!+ESTABLECIMIENTO!#REF!+ESTABLECIMIENTO!#REF!+#REF!</f>
        <v>#REF!</v>
      </c>
      <c r="F46" s="8" t="e">
        <f t="shared" si="21"/>
        <v>#REF!</v>
      </c>
      <c r="G46" s="167" t="e">
        <f t="shared" si="3"/>
        <v>#REF!</v>
      </c>
      <c r="H46" s="56">
        <v>0</v>
      </c>
      <c r="I46" s="167" t="e">
        <f t="shared" si="4"/>
        <v>#REF!</v>
      </c>
      <c r="J46" s="56">
        <v>0</v>
      </c>
      <c r="K46" s="167" t="e">
        <f t="shared" si="5"/>
        <v>#REF!</v>
      </c>
      <c r="L46" s="405">
        <v>0</v>
      </c>
      <c r="M46" s="167" t="e">
        <f t="shared" si="6"/>
        <v>#REF!</v>
      </c>
      <c r="N46" s="405">
        <v>0</v>
      </c>
      <c r="O46" s="167" t="e">
        <f t="shared" si="7"/>
        <v>#REF!</v>
      </c>
      <c r="P46" s="410">
        <v>0</v>
      </c>
      <c r="Q46" s="167" t="e">
        <f t="shared" si="8"/>
        <v>#REF!</v>
      </c>
      <c r="R46" s="213"/>
      <c r="S46" s="16" t="e">
        <f>+F46/E46</f>
        <v>#REF!</v>
      </c>
      <c r="T46" s="16" t="e">
        <f>+H46/E46</f>
        <v>#REF!</v>
      </c>
      <c r="U46" s="16" t="e">
        <f>+J46/E46</f>
        <v>#REF!</v>
      </c>
      <c r="V46" s="16" t="e">
        <f t="shared" si="13"/>
        <v>#REF!</v>
      </c>
      <c r="W46" s="16" t="e">
        <f>+P46/E46</f>
        <v>#REF!</v>
      </c>
      <c r="X46" s="24"/>
      <c r="Z46" s="24"/>
      <c r="AA46" s="34"/>
      <c r="AB46" s="34"/>
      <c r="AC46" s="34"/>
      <c r="AD46" s="35"/>
      <c r="AG46" s="36"/>
    </row>
    <row r="47" spans="2:33" ht="21" customHeight="1" thickBot="1" x14ac:dyDescent="0.25">
      <c r="B47" s="2044" t="s">
        <v>1535</v>
      </c>
      <c r="C47" s="2045"/>
      <c r="D47" s="2046"/>
      <c r="E47" s="7">
        <f>+EVENTOS!I32+EVENTOS!R32+'ESTUDIOS DOCUMENTOS'!D19+'ESTUDIOS DOCUMENTOS'!M19+'MONITOREO Y SEGUIMIENTO'!D18+GESTION!H21+GESTION!H22+GESTION!H23+GESTION!H24</f>
        <v>0</v>
      </c>
      <c r="F47" s="8">
        <f t="shared" si="21"/>
        <v>0</v>
      </c>
      <c r="G47" s="167" t="e">
        <f t="shared" si="3"/>
        <v>#REF!</v>
      </c>
      <c r="H47" s="56">
        <v>0</v>
      </c>
      <c r="I47" s="167" t="e">
        <f t="shared" si="4"/>
        <v>#REF!</v>
      </c>
      <c r="J47" s="56">
        <v>0</v>
      </c>
      <c r="K47" s="167" t="e">
        <f t="shared" si="5"/>
        <v>#REF!</v>
      </c>
      <c r="L47" s="405">
        <v>0</v>
      </c>
      <c r="M47" s="167" t="e">
        <f t="shared" si="6"/>
        <v>#REF!</v>
      </c>
      <c r="N47" s="405">
        <v>0</v>
      </c>
      <c r="O47" s="167" t="e">
        <f t="shared" si="7"/>
        <v>#REF!</v>
      </c>
      <c r="P47" s="56">
        <v>0</v>
      </c>
      <c r="Q47" s="167" t="e">
        <f t="shared" si="8"/>
        <v>#REF!</v>
      </c>
      <c r="R47" s="213"/>
      <c r="S47" s="16" t="e">
        <f>+F47/E47</f>
        <v>#DIV/0!</v>
      </c>
      <c r="T47" s="16" t="e">
        <f>+H47/E47</f>
        <v>#DIV/0!</v>
      </c>
      <c r="U47" s="16" t="e">
        <f t="shared" si="9"/>
        <v>#DIV/0!</v>
      </c>
      <c r="V47" s="16" t="e">
        <f t="shared" si="13"/>
        <v>#DIV/0!</v>
      </c>
      <c r="W47" s="16" t="e">
        <f t="shared" si="14"/>
        <v>#DIV/0!</v>
      </c>
      <c r="X47" s="24"/>
      <c r="Z47" s="24"/>
      <c r="AA47" s="37"/>
      <c r="AD47" s="38"/>
      <c r="AE47" s="32"/>
      <c r="AG47" s="36"/>
    </row>
    <row r="48" spans="2:33" ht="21" hidden="1" customHeight="1" thickBot="1" x14ac:dyDescent="0.25">
      <c r="B48" s="2056" t="s">
        <v>1538</v>
      </c>
      <c r="C48" s="2057"/>
      <c r="D48" s="2058"/>
      <c r="E48" s="11" t="e">
        <f>+ESTABLECIMIENTO!G62+ESTABLECIMIENTO!N64+ESTABLECIMIENTO!#REF!+ESTABLECIMIENTO!#REF!+ESTABLECIMIENTO!#REF!+#REF!+EVENTOS!I55+EVENTOS!R55+'ESTUDIOS DOCUMENTOS'!H56+'ESTUDIOS DOCUMENTOS'!Q56+'MONITOREO Y SEGUIMIENTO'!H69+GESTION!H30+EVENTOS!I21+EVENTOS!I26+EVENTOS!I31+EVENTOS!I41+EVENTOS!R21+EVENTOS!R26+EVENTOS!R31+EVENTOS!R41+'ESTUDIOS DOCUMENTOS'!D29+'ESTUDIOS DOCUMENTOS'!H47+'ESTUDIOS DOCUMENTOS'!M29+'ESTUDIOS DOCUMENTOS'!Q47+'MONITOREO Y SEGUIMIENTO'!D28+'MONITOREO Y SEGUIMIENTO'!H60+ESTABLECIMIENTO!G53+ESTABLECIMIENTO!N55+ESTABLECIMIENTO!#REF!+ESTABLECIMIENTO!#REF!+ESTABLECIMIENTO!#REF!+#REF!+GESTION!H19</f>
        <v>#REF!</v>
      </c>
      <c r="F48" s="8" t="e">
        <f t="shared" si="21"/>
        <v>#REF!</v>
      </c>
      <c r="G48" s="167" t="e">
        <f t="shared" si="3"/>
        <v>#REF!</v>
      </c>
      <c r="H48" s="56">
        <v>0</v>
      </c>
      <c r="I48" s="164" t="e">
        <f t="shared" si="4"/>
        <v>#REF!</v>
      </c>
      <c r="J48" s="56">
        <v>0</v>
      </c>
      <c r="K48" s="167" t="e">
        <f t="shared" si="5"/>
        <v>#REF!</v>
      </c>
      <c r="L48" s="405">
        <v>0</v>
      </c>
      <c r="M48" s="167" t="e">
        <f t="shared" si="6"/>
        <v>#REF!</v>
      </c>
      <c r="N48" s="405">
        <v>0</v>
      </c>
      <c r="O48" s="167" t="e">
        <f t="shared" si="7"/>
        <v>#REF!</v>
      </c>
      <c r="P48" s="57">
        <v>0</v>
      </c>
      <c r="Q48" s="167" t="e">
        <f t="shared" si="8"/>
        <v>#REF!</v>
      </c>
      <c r="S48" s="16" t="e">
        <f>+F48/E48</f>
        <v>#REF!</v>
      </c>
      <c r="T48" s="16" t="e">
        <f>+H48/E48</f>
        <v>#REF!</v>
      </c>
      <c r="U48" s="16" t="e">
        <f t="shared" ref="U48" si="22">+J48/E48</f>
        <v>#REF!</v>
      </c>
      <c r="V48" s="16" t="e">
        <f t="shared" ref="V48" si="23">+L48/E48</f>
        <v>#REF!</v>
      </c>
      <c r="W48" s="16" t="e">
        <f t="shared" ref="W48" si="24">+P48/E48</f>
        <v>#REF!</v>
      </c>
      <c r="X48" s="24"/>
      <c r="AG48" s="36"/>
    </row>
    <row r="49" spans="1:54" ht="23.25" hidden="1" customHeight="1" thickBot="1" x14ac:dyDescent="0.25">
      <c r="B49" s="2047" t="s">
        <v>64</v>
      </c>
      <c r="C49" s="2048"/>
      <c r="D49" s="2049"/>
      <c r="E49" s="218" t="e">
        <f>+E31+E34+E45+E46+E47+E48</f>
        <v>#REF!</v>
      </c>
      <c r="F49" s="219" t="e">
        <f>+F31+F34+F45+F46+F47+F48</f>
        <v>#REF!</v>
      </c>
      <c r="G49" s="220">
        <f>IFERROR((G31+G34+G45+G46+G47+G48),0)</f>
        <v>0</v>
      </c>
      <c r="H49" s="219">
        <f>+H31+H34+H45+H46+H47+H48</f>
        <v>0</v>
      </c>
      <c r="I49" s="220">
        <f>IFERROR((I31+I34+I45+I46+I47+I48),0)</f>
        <v>0</v>
      </c>
      <c r="J49" s="219">
        <f>+J31+J34+J45+J46+J47+J48</f>
        <v>0</v>
      </c>
      <c r="K49" s="220">
        <f>IFERROR((K31+K34+K45+K46+K47+K48),0)</f>
        <v>0</v>
      </c>
      <c r="L49" s="219">
        <f>+L31+L34+L45+L46+L47+L48</f>
        <v>0</v>
      </c>
      <c r="M49" s="220" t="e">
        <f>+M31+M34+M45+M46+M47+M48</f>
        <v>#REF!</v>
      </c>
      <c r="N49" s="219">
        <f>+N31+N34+N45+N46+N47+N48</f>
        <v>0</v>
      </c>
      <c r="O49" s="220" t="e">
        <f>+O31+O34+O45+O46+O47+O48</f>
        <v>#REF!</v>
      </c>
      <c r="P49" s="219">
        <f>+P31+P34+P45+P46+P47+P48</f>
        <v>0</v>
      </c>
      <c r="Q49" s="220">
        <f>IFERROR((Q31+Q34+Q45+Q46+Q47+Q48),0)</f>
        <v>0</v>
      </c>
      <c r="S49" s="17"/>
      <c r="T49" s="17"/>
      <c r="U49" s="17"/>
      <c r="V49" s="17"/>
      <c r="W49" s="17"/>
      <c r="X49" s="24"/>
      <c r="Z49" s="35"/>
      <c r="AA49" s="24"/>
      <c r="AB49" s="24"/>
      <c r="AG49" s="39"/>
    </row>
    <row r="50" spans="1:54" ht="19.5" customHeight="1" x14ac:dyDescent="0.2">
      <c r="B50" s="1961"/>
      <c r="C50" s="1961"/>
      <c r="D50" s="1961"/>
      <c r="E50" s="1961"/>
      <c r="F50" s="1961"/>
      <c r="G50" s="1961"/>
      <c r="H50" s="1961"/>
      <c r="I50" s="1961"/>
      <c r="J50" s="1961"/>
      <c r="K50" s="1961"/>
      <c r="L50" s="1961"/>
      <c r="M50" s="1961"/>
      <c r="N50" s="1961"/>
      <c r="O50" s="1961"/>
      <c r="P50" s="1961"/>
      <c r="Q50" s="1961"/>
      <c r="S50" s="690"/>
      <c r="T50" s="690"/>
      <c r="U50" s="690"/>
      <c r="V50" s="690"/>
      <c r="W50" s="690"/>
      <c r="X50" s="24"/>
      <c r="Z50" s="35"/>
      <c r="AA50" s="24"/>
      <c r="AB50" s="24"/>
      <c r="AG50" s="39"/>
    </row>
    <row r="51" spans="1:54" s="41" customFormat="1" ht="21" hidden="1" customHeight="1" x14ac:dyDescent="0.2">
      <c r="A51" s="185"/>
      <c r="F51" s="51" t="e">
        <f>F49+H49+J49+L49+N49+P49</f>
        <v>#REF!</v>
      </c>
      <c r="G51" s="52">
        <f>G49+I49+K49+Q49</f>
        <v>0</v>
      </c>
      <c r="H51" s="51"/>
      <c r="I51" s="52"/>
      <c r="J51" s="51"/>
      <c r="K51" s="52"/>
      <c r="L51" s="51"/>
      <c r="M51" s="52"/>
      <c r="N51" s="52"/>
      <c r="O51" s="52"/>
      <c r="P51" s="51"/>
      <c r="Q51" s="52"/>
      <c r="R51" s="185"/>
      <c r="S51" s="53"/>
      <c r="X51" s="40"/>
      <c r="Z51" s="40"/>
      <c r="AA51" s="40"/>
      <c r="AD51" s="40"/>
      <c r="AQ51" s="185"/>
      <c r="AR51" s="185"/>
      <c r="AS51" s="185"/>
      <c r="AT51" s="185"/>
      <c r="AU51" s="185"/>
      <c r="AV51" s="185"/>
      <c r="AW51" s="185"/>
      <c r="AX51" s="185"/>
      <c r="AY51" s="185"/>
      <c r="AZ51" s="185"/>
      <c r="BA51" s="185"/>
    </row>
    <row r="52" spans="1:54" ht="32.25" hidden="1" customHeight="1" x14ac:dyDescent="0.2">
      <c r="G52" s="86"/>
      <c r="H52" s="87" t="s">
        <v>257</v>
      </c>
      <c r="I52" s="87"/>
      <c r="J52" s="87" t="str">
        <f>+H30</f>
        <v>PGN / APN</v>
      </c>
      <c r="K52" s="87"/>
      <c r="L52" s="87" t="str">
        <f>+J30</f>
        <v>Recursos Propios</v>
      </c>
      <c r="M52" s="87"/>
      <c r="N52" s="87" t="str">
        <f>+L30</f>
        <v>Municipios</v>
      </c>
      <c r="O52" s="88"/>
      <c r="P52" s="88" t="str">
        <f>N30</f>
        <v>Comunidad</v>
      </c>
      <c r="Q52" s="88"/>
      <c r="R52" s="215" t="str">
        <f>+P30</f>
        <v>Otros</v>
      </c>
      <c r="Y52" s="1962"/>
      <c r="Z52" s="1962"/>
      <c r="AA52" s="406"/>
      <c r="AB52" s="41"/>
      <c r="AC52" s="41"/>
      <c r="AD52" s="41"/>
      <c r="AE52" s="41"/>
      <c r="AF52" s="41"/>
      <c r="AG52" s="41"/>
      <c r="AH52" s="41"/>
      <c r="AI52" s="41"/>
      <c r="AJ52" s="41"/>
      <c r="AK52" s="41"/>
      <c r="AL52" s="41"/>
      <c r="AM52" s="41"/>
      <c r="AN52" s="41"/>
      <c r="AO52" s="41"/>
      <c r="AP52" s="41"/>
      <c r="BB52" s="41"/>
    </row>
    <row r="53" spans="1:54" ht="14.25" hidden="1" customHeight="1" x14ac:dyDescent="0.2">
      <c r="B53" s="78">
        <f>'POA-1'!I31</f>
        <v>0</v>
      </c>
      <c r="F53" s="84" t="e">
        <f>+G53+I53+K53+M53+O53+Q53</f>
        <v>#REF!</v>
      </c>
      <c r="G53" s="79" t="e">
        <f>+G47+G33</f>
        <v>#REF!</v>
      </c>
      <c r="H53" s="85" t="e">
        <f>IF($F$53&gt;0,G53/$F$53,0)</f>
        <v>#REF!</v>
      </c>
      <c r="I53" s="80" t="e">
        <f>+I47+I33</f>
        <v>#REF!</v>
      </c>
      <c r="J53" s="85" t="e">
        <f>IF($F$53&gt;0,I53/$F$53,0)</f>
        <v>#REF!</v>
      </c>
      <c r="K53" s="80" t="e">
        <f>+K47+K33</f>
        <v>#REF!</v>
      </c>
      <c r="L53" s="85" t="e">
        <f>IF($F$53&gt;0,K53/$F$53,0)</f>
        <v>#REF!</v>
      </c>
      <c r="M53" s="80" t="e">
        <f>+M47+M33</f>
        <v>#REF!</v>
      </c>
      <c r="N53" s="85" t="e">
        <f>IF($F$53&gt;0,M53/$F$53,0)</f>
        <v>#REF!</v>
      </c>
      <c r="O53" s="80" t="e">
        <f>+O47+O33</f>
        <v>#REF!</v>
      </c>
      <c r="P53" s="85" t="e">
        <f>IF($F$53&gt;0,O53/$F$53,0)</f>
        <v>#REF!</v>
      </c>
      <c r="Q53" s="80" t="e">
        <f>+Q47+Q33</f>
        <v>#REF!</v>
      </c>
      <c r="R53" s="216" t="e">
        <f>IF($F$53&gt;0,Q53/$F$53,0)</f>
        <v>#REF!</v>
      </c>
      <c r="Y53" s="1962"/>
      <c r="Z53" s="1962"/>
      <c r="AA53" s="406"/>
      <c r="AB53" s="41"/>
      <c r="AC53" s="41"/>
      <c r="AD53" s="41"/>
      <c r="AE53" s="41"/>
      <c r="AF53" s="41"/>
      <c r="AG53" s="41"/>
      <c r="AH53" s="41"/>
      <c r="AI53" s="41"/>
      <c r="AJ53" s="41"/>
      <c r="AK53" s="41"/>
      <c r="AL53" s="41"/>
      <c r="AM53" s="41"/>
      <c r="AN53" s="41"/>
      <c r="AO53" s="41"/>
      <c r="AP53" s="41"/>
      <c r="BB53" s="41"/>
    </row>
    <row r="54" spans="1:54" ht="14.25" hidden="1" customHeight="1" x14ac:dyDescent="0.2">
      <c r="B54" s="78">
        <f>'POA-1'!I32</f>
        <v>0</v>
      </c>
      <c r="F54" s="84" t="e">
        <f>+G54+I54+K54+M54+O54+Q54</f>
        <v>#REF!</v>
      </c>
      <c r="G54" s="79" t="e">
        <f>+G62+G35+G36+G37+G38+G39+G40+G59+G65</f>
        <v>#REF!</v>
      </c>
      <c r="H54" s="85" t="e">
        <f>IF($F$54&gt;0,G54/$F$54,0)</f>
        <v>#REF!</v>
      </c>
      <c r="I54" s="80" t="e">
        <f>+I62+I35+I36+I37+I38+I39+I40+I59+I65</f>
        <v>#REF!</v>
      </c>
      <c r="J54" s="85" t="e">
        <f>IF($F$54&gt;0,I54/$F$54,0)</f>
        <v>#REF!</v>
      </c>
      <c r="K54" s="80" t="e">
        <f>+K62+K35+K36+K37+K38+K39+K40+K59+K65</f>
        <v>#REF!</v>
      </c>
      <c r="L54" s="85" t="e">
        <f>IF($F$54&gt;0,K54/$F$54,0)</f>
        <v>#REF!</v>
      </c>
      <c r="M54" s="80" t="e">
        <f>+M62+M35+M36+M37+M38+M39+M40+M59+M65</f>
        <v>#REF!</v>
      </c>
      <c r="N54" s="85" t="e">
        <f>IF($F$54&gt;0,M54/$F$54,0)</f>
        <v>#REF!</v>
      </c>
      <c r="O54" s="80" t="e">
        <f>+O62+O35+O36+O37+O38+O39+O40+O59+O65</f>
        <v>#REF!</v>
      </c>
      <c r="P54" s="85" t="e">
        <f>IF($F$54&gt;0,O54/$F$54,0)</f>
        <v>#REF!</v>
      </c>
      <c r="Q54" s="80" t="e">
        <f>+Q62+Q35+Q36+Q37+Q38+Q39+Q40+Q59+Q65</f>
        <v>#REF!</v>
      </c>
      <c r="R54" s="216" t="e">
        <f>IF($F$54&gt;0,Q54/$F$54,0)</f>
        <v>#REF!</v>
      </c>
      <c r="Y54" s="1962"/>
      <c r="Z54" s="1962"/>
      <c r="AA54" s="406"/>
      <c r="AB54" s="41"/>
      <c r="AC54" s="41"/>
      <c r="AD54" s="41"/>
      <c r="AE54" s="41"/>
      <c r="AF54" s="41"/>
      <c r="AG54" s="41"/>
      <c r="AH54" s="41"/>
      <c r="AI54" s="41"/>
      <c r="AJ54" s="41"/>
      <c r="AK54" s="41"/>
      <c r="AL54" s="41"/>
      <c r="AM54" s="41"/>
      <c r="AN54" s="41"/>
      <c r="AO54" s="41"/>
      <c r="AP54" s="41"/>
      <c r="BB54" s="41"/>
    </row>
    <row r="55" spans="1:54" ht="14.25" hidden="1" customHeight="1" x14ac:dyDescent="0.2">
      <c r="B55" s="78">
        <f>'POA-1'!I33</f>
        <v>0</v>
      </c>
      <c r="F55" s="84" t="e">
        <f>+G55+I55+K55+M55+O55+Q55</f>
        <v>#REF!</v>
      </c>
      <c r="G55" s="79" t="e">
        <f>+G41+G42+G43+G60+G63+G66</f>
        <v>#REF!</v>
      </c>
      <c r="H55" s="85" t="e">
        <f>IF($F$55&gt;0,G55/$F$55,0)</f>
        <v>#REF!</v>
      </c>
      <c r="I55" s="80" t="e">
        <f>+I41+I42+I43+I60+I63+I66</f>
        <v>#REF!</v>
      </c>
      <c r="J55" s="85" t="e">
        <f>IF($F$55&gt;0,I55/$F$55,0)</f>
        <v>#REF!</v>
      </c>
      <c r="K55" s="80" t="e">
        <f>+K41+K42+K43+K60+K63+K66</f>
        <v>#REF!</v>
      </c>
      <c r="L55" s="85" t="e">
        <f>IF($F$55&gt;0,K55/$F$55,0)</f>
        <v>#REF!</v>
      </c>
      <c r="M55" s="80" t="e">
        <f>+M41+M42+M43+M60+M63+M66</f>
        <v>#REF!</v>
      </c>
      <c r="N55" s="85" t="e">
        <f>IF($F$55&gt;0,M55/$F$55,0)</f>
        <v>#REF!</v>
      </c>
      <c r="O55" s="80" t="e">
        <f>+O41+O42+O43+O60+O63+O66</f>
        <v>#REF!</v>
      </c>
      <c r="P55" s="85" t="e">
        <f>IF($F$55&gt;0,O55/$F$55,0)</f>
        <v>#REF!</v>
      </c>
      <c r="Q55" s="80" t="e">
        <f>+Q41+Q42+Q43+Q60+Q63+Q66</f>
        <v>#REF!</v>
      </c>
      <c r="R55" s="216" t="e">
        <f>IF($F$55&gt;0,Q55/$F$55,0)</f>
        <v>#REF!</v>
      </c>
      <c r="Y55" s="1963"/>
      <c r="Z55" s="1963"/>
      <c r="AA55" s="1963"/>
      <c r="AB55" s="41"/>
      <c r="AC55" s="41"/>
      <c r="AD55" s="41"/>
      <c r="AE55" s="41"/>
      <c r="AF55" s="41"/>
      <c r="AG55" s="41"/>
      <c r="AH55" s="41"/>
      <c r="AI55" s="41"/>
      <c r="AJ55" s="41"/>
      <c r="AK55" s="41"/>
      <c r="AL55" s="41"/>
      <c r="AM55" s="41"/>
      <c r="AN55" s="41"/>
      <c r="AO55" s="41"/>
      <c r="AP55" s="41"/>
      <c r="BB55" s="41"/>
    </row>
    <row r="56" spans="1:54" ht="14.25" hidden="1" customHeight="1" x14ac:dyDescent="0.2">
      <c r="B56" s="78">
        <f>'POA-1'!I34</f>
        <v>0</v>
      </c>
      <c r="F56" s="84" t="e">
        <f>+G56+I56+K56+M56+O56+Q56</f>
        <v>#REF!</v>
      </c>
      <c r="G56" s="79" t="e">
        <f>+G45+#REF!</f>
        <v>#REF!</v>
      </c>
      <c r="H56" s="85" t="e">
        <f>IF($F$56&gt;0,G56/$F$56,0)</f>
        <v>#REF!</v>
      </c>
      <c r="I56" s="80" t="e">
        <f>+I45+#REF!</f>
        <v>#REF!</v>
      </c>
      <c r="J56" s="85" t="e">
        <f>IF($F$56&gt;0,I56/$F$56,0)</f>
        <v>#REF!</v>
      </c>
      <c r="K56" s="80" t="e">
        <f>+K45+#REF!</f>
        <v>#REF!</v>
      </c>
      <c r="L56" s="85" t="e">
        <f>IF($F$56&gt;0,K56/$F$56,0)</f>
        <v>#REF!</v>
      </c>
      <c r="M56" s="80" t="e">
        <f>+M45+#REF!</f>
        <v>#REF!</v>
      </c>
      <c r="N56" s="85" t="e">
        <f>IF($F$56&gt;0,M56/$F$56,0)</f>
        <v>#REF!</v>
      </c>
      <c r="O56" s="80" t="e">
        <f>+O45+#REF!</f>
        <v>#REF!</v>
      </c>
      <c r="P56" s="85" t="e">
        <f>IF($F$56&gt;0,O56/$F$56,0)</f>
        <v>#REF!</v>
      </c>
      <c r="Q56" s="80" t="e">
        <f>+Q45+#REF!</f>
        <v>#REF!</v>
      </c>
      <c r="R56" s="216" t="e">
        <f>IF($F$56&gt;0,Q56/$F$56,0)</f>
        <v>#REF!</v>
      </c>
      <c r="Y56" s="41"/>
      <c r="Z56" s="41"/>
      <c r="AA56" s="41"/>
      <c r="AB56" s="41"/>
      <c r="AC56" s="41"/>
      <c r="AD56" s="41"/>
      <c r="AE56" s="41"/>
      <c r="AF56" s="41"/>
      <c r="AG56" s="41"/>
      <c r="AH56" s="41"/>
      <c r="AI56" s="41"/>
      <c r="AJ56" s="41"/>
      <c r="AK56" s="41"/>
      <c r="AL56" s="41"/>
      <c r="AM56" s="41"/>
      <c r="AN56" s="41"/>
      <c r="AO56" s="41"/>
      <c r="AP56" s="41"/>
      <c r="BB56" s="41"/>
    </row>
    <row r="57" spans="1:54" hidden="1" x14ac:dyDescent="0.2">
      <c r="Y57" s="41"/>
      <c r="Z57" s="41"/>
      <c r="AA57" s="41"/>
      <c r="AB57" s="41"/>
      <c r="AC57" s="41"/>
      <c r="AD57" s="41"/>
      <c r="AE57" s="41"/>
      <c r="AF57" s="41"/>
      <c r="AG57" s="41"/>
      <c r="AH57" s="41"/>
      <c r="AI57" s="41"/>
      <c r="AJ57" s="41"/>
      <c r="AK57" s="41"/>
      <c r="AL57" s="41"/>
      <c r="AM57" s="41"/>
      <c r="AN57" s="41"/>
      <c r="AO57" s="41"/>
      <c r="AP57" s="41"/>
      <c r="BB57" s="41"/>
    </row>
    <row r="58" spans="1:54" hidden="1" x14ac:dyDescent="0.2">
      <c r="G58" s="273"/>
      <c r="H58" s="273"/>
      <c r="O58" s="6"/>
      <c r="R58" s="189"/>
      <c r="Y58" s="41"/>
      <c r="Z58" s="41"/>
      <c r="AA58" s="41"/>
      <c r="AB58" s="41"/>
      <c r="AC58" s="41"/>
      <c r="AD58" s="41"/>
      <c r="AE58" s="41"/>
      <c r="AF58" s="41"/>
      <c r="AG58" s="41"/>
      <c r="AH58" s="41"/>
      <c r="AI58" s="41"/>
      <c r="AJ58" s="41"/>
      <c r="AK58" s="41"/>
      <c r="AL58" s="41"/>
      <c r="AM58" s="41"/>
      <c r="AN58" s="41"/>
      <c r="AO58" s="41"/>
      <c r="AP58" s="41"/>
      <c r="BB58" s="41"/>
    </row>
    <row r="59" spans="1:54" hidden="1" x14ac:dyDescent="0.2">
      <c r="B59" s="78" t="s">
        <v>293</v>
      </c>
      <c r="D59" s="50"/>
      <c r="E59" s="81" t="e">
        <f>+#REF!-E60</f>
        <v>#REF!</v>
      </c>
      <c r="F59" s="83" t="e">
        <f>+(ESTABLECIMIENTO!G52+ESTABLECIMIENTO!N54+ESTABLECIMIENTO!#REF!+ESTABLECIMIENTO!#REF!+ESTABLECIMIENTO!#REF!+ESTABLECIMIENTO!#REF!+ESTABLECIMIENTO!#REF!)/FINANC!#REF!</f>
        <v>#REF!</v>
      </c>
      <c r="G59" s="274" t="e">
        <f>+#REF!*$F$59</f>
        <v>#REF!</v>
      </c>
      <c r="H59" s="273"/>
      <c r="I59" s="80" t="e">
        <f>+#REF!*$F$59</f>
        <v>#REF!</v>
      </c>
      <c r="K59" s="80" t="e">
        <f>+#REF!*$F$59</f>
        <v>#REF!</v>
      </c>
      <c r="M59" s="80" t="e">
        <f>+#REF!*$F$59</f>
        <v>#REF!</v>
      </c>
      <c r="O59" s="80" t="e">
        <f>+#REF!*$F$59</f>
        <v>#REF!</v>
      </c>
      <c r="Q59" s="80" t="e">
        <f>+#REF!*$F$59</f>
        <v>#REF!</v>
      </c>
      <c r="R59" s="189"/>
      <c r="Y59" s="41"/>
      <c r="Z59" s="41"/>
      <c r="AA59" s="41"/>
      <c r="AB59" s="41"/>
      <c r="AC59" s="41"/>
      <c r="AD59" s="41"/>
      <c r="AE59" s="41"/>
      <c r="AF59" s="41"/>
      <c r="AG59" s="41"/>
      <c r="AH59" s="41"/>
      <c r="AI59" s="41"/>
      <c r="AJ59" s="41"/>
      <c r="AK59" s="41"/>
      <c r="AL59" s="41"/>
      <c r="AM59" s="41"/>
      <c r="AN59" s="41"/>
      <c r="AO59" s="41"/>
      <c r="AP59" s="41"/>
      <c r="BB59" s="41"/>
    </row>
    <row r="60" spans="1:54" hidden="1" x14ac:dyDescent="0.2">
      <c r="B60" s="78" t="s">
        <v>294</v>
      </c>
      <c r="D60" s="50"/>
      <c r="E60" s="81" t="e">
        <f>+#REF!</f>
        <v>#REF!</v>
      </c>
      <c r="F60" s="83" t="e">
        <f>+#REF!/FINANC!#REF!</f>
        <v>#REF!</v>
      </c>
      <c r="G60" s="274" t="e">
        <f>+#REF!*$F$60</f>
        <v>#REF!</v>
      </c>
      <c r="H60" s="273"/>
      <c r="I60" s="80" t="e">
        <f>+#REF!*$F$60</f>
        <v>#REF!</v>
      </c>
      <c r="K60" s="80" t="e">
        <f>+#REF!*$F$60</f>
        <v>#REF!</v>
      </c>
      <c r="M60" s="80" t="e">
        <f>+#REF!*$F$60</f>
        <v>#REF!</v>
      </c>
      <c r="O60" s="80" t="e">
        <f>+#REF!*$F$60</f>
        <v>#REF!</v>
      </c>
      <c r="Q60" s="80" t="e">
        <f>+#REF!*$F$60</f>
        <v>#REF!</v>
      </c>
      <c r="R60" s="189"/>
      <c r="Y60" s="41"/>
      <c r="Z60" s="41"/>
      <c r="AA60" s="41"/>
      <c r="AB60" s="41"/>
      <c r="AC60" s="41"/>
      <c r="AD60" s="41"/>
      <c r="AE60" s="41"/>
      <c r="AF60" s="41"/>
      <c r="AG60" s="41"/>
      <c r="AH60" s="41"/>
      <c r="AI60" s="41"/>
      <c r="AJ60" s="41"/>
      <c r="AK60" s="41"/>
      <c r="AL60" s="41"/>
      <c r="AM60" s="41"/>
      <c r="AN60" s="41"/>
      <c r="AO60" s="41"/>
      <c r="AP60" s="41"/>
      <c r="BB60" s="41"/>
    </row>
    <row r="61" spans="1:54" hidden="1" x14ac:dyDescent="0.2">
      <c r="B61" s="78"/>
      <c r="F61" s="50"/>
      <c r="G61" s="274"/>
      <c r="H61" s="273"/>
      <c r="O61" s="6"/>
      <c r="R61" s="189"/>
      <c r="Y61" s="41"/>
      <c r="Z61" s="41"/>
      <c r="AA61" s="41"/>
      <c r="AB61" s="41"/>
      <c r="AC61" s="41"/>
      <c r="AD61" s="41"/>
      <c r="AE61" s="41"/>
      <c r="AF61" s="41"/>
      <c r="AG61" s="41"/>
      <c r="AH61" s="41"/>
      <c r="AI61" s="41"/>
      <c r="AJ61" s="41"/>
      <c r="AK61" s="41"/>
      <c r="AL61" s="41"/>
      <c r="AM61" s="41"/>
      <c r="AN61" s="41"/>
      <c r="AO61" s="41"/>
      <c r="AP61" s="41"/>
      <c r="BB61" s="41"/>
    </row>
    <row r="62" spans="1:54" ht="15.75" hidden="1" customHeight="1" x14ac:dyDescent="0.2">
      <c r="B62" s="78" t="s">
        <v>297</v>
      </c>
      <c r="D62" s="82"/>
      <c r="E62" s="81" t="e">
        <f>+E32-E63</f>
        <v>#REF!</v>
      </c>
      <c r="F62" s="83" t="e">
        <f>+E62/E32</f>
        <v>#REF!</v>
      </c>
      <c r="G62" s="274" t="e">
        <f>+G32*$F$62</f>
        <v>#REF!</v>
      </c>
      <c r="H62" s="273"/>
      <c r="I62" s="80" t="e">
        <f>+I32*$F$62</f>
        <v>#REF!</v>
      </c>
      <c r="K62" s="80" t="e">
        <f>+K32*$F$62</f>
        <v>#REF!</v>
      </c>
      <c r="M62" s="80" t="e">
        <f>+M32*$F$62</f>
        <v>#REF!</v>
      </c>
      <c r="O62" s="80" t="e">
        <f>+O32*$F$62</f>
        <v>#REF!</v>
      </c>
      <c r="Q62" s="80" t="e">
        <f>+Q32*$F$62</f>
        <v>#REF!</v>
      </c>
      <c r="R62" s="189"/>
      <c r="Y62" s="1960"/>
      <c r="Z62" s="1960"/>
      <c r="AA62" s="1960"/>
      <c r="AB62" s="1960"/>
      <c r="AC62" s="1960"/>
      <c r="AD62" s="1960"/>
      <c r="AE62" s="1960"/>
      <c r="AF62" s="372"/>
      <c r="AG62" s="372"/>
      <c r="AH62" s="372"/>
      <c r="AI62" s="372"/>
      <c r="AJ62" s="41"/>
      <c r="AK62" s="41"/>
      <c r="AL62" s="41"/>
      <c r="AM62" s="41"/>
      <c r="AN62" s="41"/>
      <c r="AO62" s="41"/>
      <c r="AP62" s="41"/>
      <c r="BB62" s="41"/>
    </row>
    <row r="63" spans="1:54" ht="15.75" hidden="1" customHeight="1" x14ac:dyDescent="0.2">
      <c r="B63" s="78" t="s">
        <v>298</v>
      </c>
      <c r="D63" s="82"/>
      <c r="E63" s="81" t="e">
        <f>+#REF!</f>
        <v>#REF!</v>
      </c>
      <c r="F63" s="83" t="e">
        <f>+E63/E32</f>
        <v>#REF!</v>
      </c>
      <c r="G63" s="274" t="e">
        <f>+G32*$F$63</f>
        <v>#REF!</v>
      </c>
      <c r="H63" s="273"/>
      <c r="I63" s="80" t="e">
        <f>+I32*$F$63</f>
        <v>#REF!</v>
      </c>
      <c r="K63" s="80" t="e">
        <f>+K32*$F$63</f>
        <v>#REF!</v>
      </c>
      <c r="M63" s="80" t="e">
        <f>+M32*$F$63</f>
        <v>#REF!</v>
      </c>
      <c r="O63" s="80" t="e">
        <f>+O32*$F$63</f>
        <v>#REF!</v>
      </c>
      <c r="Q63" s="80" t="e">
        <f>+Q32*$F$63</f>
        <v>#REF!</v>
      </c>
      <c r="R63" s="189"/>
      <c r="Y63" s="1960"/>
      <c r="Z63" s="1960"/>
      <c r="AA63" s="1960"/>
      <c r="AB63" s="372"/>
      <c r="AC63" s="372"/>
      <c r="AD63" s="372"/>
      <c r="AE63" s="1960"/>
      <c r="AF63" s="42"/>
      <c r="AG63" s="41"/>
      <c r="AH63" s="372"/>
      <c r="AI63" s="372"/>
      <c r="AJ63" s="41"/>
      <c r="AK63" s="41"/>
      <c r="AL63" s="41"/>
      <c r="AM63" s="41"/>
      <c r="AN63" s="41"/>
      <c r="AO63" s="41"/>
      <c r="AP63" s="41"/>
      <c r="BB63" s="41"/>
    </row>
    <row r="64" spans="1:54" ht="15.75" hidden="1" customHeight="1" x14ac:dyDescent="0.2">
      <c r="B64" s="78"/>
      <c r="G64" s="273"/>
      <c r="H64" s="273"/>
      <c r="O64" s="6"/>
      <c r="R64" s="189"/>
      <c r="Y64" s="1962"/>
      <c r="Z64" s="1962"/>
      <c r="AA64" s="406"/>
      <c r="AB64" s="407"/>
      <c r="AC64" s="407"/>
      <c r="AD64" s="407"/>
      <c r="AE64" s="407"/>
      <c r="AF64" s="408"/>
      <c r="AG64" s="409"/>
      <c r="AH64" s="407"/>
      <c r="AI64" s="407"/>
      <c r="AJ64" s="41"/>
      <c r="AK64" s="41"/>
      <c r="AL64" s="41"/>
      <c r="AM64" s="41"/>
      <c r="AN64" s="41"/>
      <c r="AO64" s="41"/>
      <c r="AP64" s="41"/>
      <c r="BB64" s="41"/>
    </row>
    <row r="65" spans="1:54" ht="15.75" hidden="1" customHeight="1" x14ac:dyDescent="0.2">
      <c r="B65" s="78" t="s">
        <v>299</v>
      </c>
      <c r="E65" s="81" t="e">
        <f>+E46-E66</f>
        <v>#REF!</v>
      </c>
      <c r="F65" s="83" t="e">
        <f>+E65/E46</f>
        <v>#REF!</v>
      </c>
      <c r="G65" s="274" t="e">
        <f>+G46*$F$65</f>
        <v>#REF!</v>
      </c>
      <c r="H65" s="273"/>
      <c r="I65" s="80" t="e">
        <f>+I46*$F$65</f>
        <v>#REF!</v>
      </c>
      <c r="K65" s="80" t="e">
        <f>+K46*$F$65</f>
        <v>#REF!</v>
      </c>
      <c r="M65" s="80" t="e">
        <f>+M46*$F$65</f>
        <v>#REF!</v>
      </c>
      <c r="O65" s="80" t="e">
        <f>+O46*$F$65</f>
        <v>#REF!</v>
      </c>
      <c r="Q65" s="80" t="e">
        <f>+Q46*$F$65</f>
        <v>#REF!</v>
      </c>
      <c r="R65" s="189"/>
      <c r="Y65" s="1962"/>
      <c r="Z65" s="1962"/>
      <c r="AA65" s="406"/>
      <c r="AB65" s="407"/>
      <c r="AC65" s="407"/>
      <c r="AD65" s="407"/>
      <c r="AE65" s="407"/>
      <c r="AF65" s="408"/>
      <c r="AG65" s="43"/>
      <c r="AH65" s="41"/>
      <c r="AI65" s="41"/>
      <c r="AJ65" s="41"/>
      <c r="AK65" s="41"/>
      <c r="AL65" s="41"/>
      <c r="AM65" s="41"/>
      <c r="AN65" s="41"/>
      <c r="AO65" s="41"/>
      <c r="AP65" s="41"/>
      <c r="BB65" s="41"/>
    </row>
    <row r="66" spans="1:54" ht="15.75" hidden="1" customHeight="1" x14ac:dyDescent="0.2">
      <c r="B66" s="78" t="s">
        <v>295</v>
      </c>
      <c r="E66" s="81" t="e">
        <f>+#REF!*(1+#REF!)</f>
        <v>#REF!</v>
      </c>
      <c r="F66" s="83" t="e">
        <f>+E66/E46</f>
        <v>#REF!</v>
      </c>
      <c r="G66" s="274" t="e">
        <f>+G46*$F$66</f>
        <v>#REF!</v>
      </c>
      <c r="H66" s="273"/>
      <c r="I66" s="80" t="e">
        <f>+I46*$F$66</f>
        <v>#REF!</v>
      </c>
      <c r="K66" s="80" t="e">
        <f>+K46*$F$66</f>
        <v>#REF!</v>
      </c>
      <c r="M66" s="80" t="e">
        <f>+M46*$F$66</f>
        <v>#REF!</v>
      </c>
      <c r="O66" s="80" t="e">
        <f>+O46*$F$66</f>
        <v>#REF!</v>
      </c>
      <c r="Q66" s="80" t="e">
        <f>+Q46*$F$66</f>
        <v>#REF!</v>
      </c>
      <c r="R66" s="189"/>
      <c r="Y66" s="1962"/>
      <c r="Z66" s="1962"/>
      <c r="AA66" s="406"/>
      <c r="AB66" s="407"/>
      <c r="AC66" s="407"/>
      <c r="AD66" s="407"/>
      <c r="AE66" s="407"/>
      <c r="AF66" s="408"/>
      <c r="AG66" s="43"/>
      <c r="AH66" s="41"/>
      <c r="AI66" s="41"/>
      <c r="AJ66" s="41"/>
      <c r="AK66" s="41"/>
      <c r="AL66" s="41"/>
      <c r="AM66" s="41"/>
      <c r="AN66" s="41"/>
      <c r="AO66" s="41"/>
      <c r="AP66" s="41"/>
      <c r="BB66" s="41"/>
    </row>
    <row r="67" spans="1:54" ht="24" hidden="1" customHeight="1" x14ac:dyDescent="0.2">
      <c r="Y67" s="1962"/>
      <c r="Z67" s="1962"/>
      <c r="AA67" s="406"/>
      <c r="AB67" s="407"/>
      <c r="AC67" s="407"/>
      <c r="AD67" s="407"/>
      <c r="AE67" s="407"/>
      <c r="AF67" s="408"/>
      <c r="AG67" s="43"/>
      <c r="AH67" s="41"/>
      <c r="AI67" s="41"/>
      <c r="AJ67" s="41"/>
      <c r="AK67" s="41"/>
      <c r="AL67" s="41"/>
      <c r="AM67" s="41"/>
      <c r="AN67" s="41"/>
      <c r="AO67" s="41"/>
      <c r="AP67" s="41"/>
      <c r="BB67" s="41"/>
    </row>
    <row r="68" spans="1:54" s="44" customFormat="1" ht="24" hidden="1" customHeight="1" x14ac:dyDescent="0.2">
      <c r="A68" s="210"/>
      <c r="B68" s="54"/>
      <c r="C68" s="54"/>
      <c r="D68" s="54"/>
      <c r="E68" s="54"/>
      <c r="F68" s="54"/>
      <c r="G68" s="54"/>
      <c r="H68" s="54"/>
      <c r="I68" s="54"/>
      <c r="J68" s="54"/>
      <c r="K68" s="54"/>
      <c r="L68" s="54"/>
      <c r="M68" s="54"/>
      <c r="N68" s="54"/>
      <c r="O68" s="54"/>
      <c r="P68" s="54"/>
      <c r="R68" s="210"/>
      <c r="Y68" s="1960"/>
      <c r="Z68" s="1960"/>
      <c r="AA68" s="1960"/>
      <c r="AB68" s="45"/>
      <c r="AC68" s="45"/>
      <c r="AD68" s="45"/>
      <c r="AE68" s="45"/>
      <c r="AF68" s="46"/>
      <c r="AG68" s="46"/>
      <c r="AH68" s="47"/>
      <c r="AI68" s="47"/>
      <c r="AJ68" s="47"/>
      <c r="AK68" s="47"/>
      <c r="AL68" s="47"/>
      <c r="AM68" s="47"/>
      <c r="AN68" s="47"/>
      <c r="AO68" s="47"/>
      <c r="AP68" s="47"/>
      <c r="AQ68" s="210"/>
      <c r="AR68" s="210"/>
      <c r="AS68" s="210"/>
      <c r="AT68" s="210"/>
      <c r="AU68" s="210"/>
      <c r="AV68" s="210"/>
      <c r="AW68" s="210"/>
      <c r="AX68" s="210"/>
      <c r="AY68" s="210"/>
      <c r="AZ68" s="210"/>
      <c r="BA68" s="210"/>
      <c r="BB68" s="47"/>
    </row>
    <row r="69" spans="1:54" hidden="1" x14ac:dyDescent="0.2">
      <c r="Y69" s="41"/>
      <c r="Z69" s="41"/>
      <c r="AA69" s="41"/>
      <c r="AB69" s="41"/>
      <c r="AC69" s="41"/>
      <c r="AD69" s="41"/>
      <c r="AE69" s="41"/>
      <c r="AF69" s="41"/>
      <c r="AG69" s="41"/>
      <c r="AH69" s="41"/>
      <c r="AI69" s="41"/>
      <c r="AJ69" s="41"/>
      <c r="AK69" s="41"/>
      <c r="AL69" s="41"/>
      <c r="AM69" s="41"/>
      <c r="AN69" s="41"/>
      <c r="AO69" s="41"/>
      <c r="AP69" s="41"/>
      <c r="BB69" s="41"/>
    </row>
    <row r="70" spans="1:54" hidden="1" x14ac:dyDescent="0.2">
      <c r="Y70" s="41"/>
      <c r="Z70" s="41"/>
      <c r="AA70" s="41"/>
      <c r="AB70" s="41"/>
      <c r="AC70" s="41"/>
      <c r="AD70" s="41"/>
      <c r="AE70" s="41"/>
      <c r="AF70" s="41"/>
      <c r="AG70" s="41"/>
      <c r="AH70" s="41"/>
      <c r="AI70" s="41"/>
      <c r="AJ70" s="41"/>
      <c r="AK70" s="41"/>
      <c r="AL70" s="41"/>
      <c r="AM70" s="41"/>
      <c r="AN70" s="41"/>
      <c r="AO70" s="41"/>
      <c r="AP70" s="41"/>
      <c r="BB70" s="41"/>
    </row>
    <row r="71" spans="1:54" hidden="1" x14ac:dyDescent="0.2">
      <c r="Y71" s="41"/>
      <c r="Z71" s="41"/>
      <c r="AA71" s="41"/>
      <c r="AB71" s="41"/>
      <c r="AC71" s="41"/>
      <c r="AD71" s="41"/>
      <c r="AE71" s="41"/>
      <c r="AF71" s="41"/>
      <c r="AG71" s="41"/>
      <c r="AH71" s="41"/>
      <c r="AI71" s="41"/>
      <c r="AJ71" s="41"/>
      <c r="AK71" s="41"/>
      <c r="AL71" s="41"/>
      <c r="AM71" s="41"/>
      <c r="AN71" s="41"/>
      <c r="AO71" s="41"/>
      <c r="AP71" s="41"/>
      <c r="BB71" s="41"/>
    </row>
    <row r="72" spans="1:54" hidden="1" x14ac:dyDescent="0.2">
      <c r="B72" s="2043" t="s">
        <v>375</v>
      </c>
      <c r="C72" s="2043"/>
      <c r="D72" s="2043"/>
      <c r="E72" s="2043"/>
      <c r="Y72" s="41"/>
      <c r="Z72" s="41"/>
      <c r="AA72" s="41"/>
      <c r="AB72" s="41"/>
      <c r="AC72" s="41"/>
      <c r="AD72" s="41"/>
      <c r="AE72" s="41"/>
      <c r="AF72" s="41"/>
      <c r="AG72" s="41"/>
      <c r="AH72" s="41"/>
      <c r="AI72" s="41"/>
      <c r="AJ72" s="41"/>
      <c r="AK72" s="41"/>
      <c r="AL72" s="41"/>
      <c r="AM72" s="41"/>
      <c r="AN72" s="41"/>
      <c r="AO72" s="41"/>
      <c r="AP72" s="41"/>
      <c r="BB72" s="41"/>
    </row>
    <row r="73" spans="1:54" hidden="1" x14ac:dyDescent="0.2">
      <c r="B73" s="369" t="s">
        <v>1144</v>
      </c>
      <c r="C73" s="369"/>
      <c r="D73" s="369"/>
      <c r="E73" s="251">
        <f>GESTION!H15+GESTION!H21+GESTION!H22+GESTION!H23+GESTION!H24+GESTION!H25</f>
        <v>0</v>
      </c>
      <c r="F73" s="252" t="e">
        <f>E73*H53</f>
        <v>#REF!</v>
      </c>
      <c r="G73" s="252" t="e">
        <f>E73*J53</f>
        <v>#REF!</v>
      </c>
      <c r="H73" s="252" t="e">
        <f>E73*L53</f>
        <v>#REF!</v>
      </c>
      <c r="I73" s="252" t="e">
        <f>E73*R53</f>
        <v>#REF!</v>
      </c>
      <c r="Y73" s="41"/>
      <c r="Z73" s="41"/>
      <c r="AA73" s="41"/>
      <c r="AB73" s="41"/>
      <c r="AC73" s="41"/>
      <c r="AD73" s="41"/>
      <c r="AE73" s="41"/>
      <c r="AF73" s="41"/>
      <c r="AG73" s="41"/>
      <c r="AH73" s="41"/>
      <c r="AI73" s="41"/>
      <c r="AJ73" s="41"/>
      <c r="AK73" s="41"/>
      <c r="AL73" s="41"/>
      <c r="AM73" s="41"/>
      <c r="AN73" s="41"/>
      <c r="AO73" s="41"/>
      <c r="AP73" s="41"/>
      <c r="BB73" s="41"/>
    </row>
    <row r="74" spans="1:54" hidden="1" x14ac:dyDescent="0.2">
      <c r="B74" s="162" t="s">
        <v>292</v>
      </c>
      <c r="C74" s="372"/>
      <c r="D74" s="372"/>
      <c r="E74" s="51" t="e">
        <f>ESTABLECIMIENTO!G55+ESTABLECIMIENTO!N57+ESTABLECIMIENTO!#REF!+ESTABLECIMIENTO!#REF!+ESTABLECIMIENTO!#REF!+ESTABLECIMIENTO!#REF!+ESTABLECIMIENTO!#REF!</f>
        <v>#REF!</v>
      </c>
      <c r="F74" s="252" t="e">
        <f t="shared" ref="F74:F76" si="25">E74*H54</f>
        <v>#REF!</v>
      </c>
      <c r="G74" s="252" t="e">
        <f t="shared" ref="G74:G76" si="26">E74*J54</f>
        <v>#REF!</v>
      </c>
      <c r="H74" s="252" t="e">
        <f t="shared" ref="H74:H76" si="27">E74*L54</f>
        <v>#REF!</v>
      </c>
      <c r="I74" s="252" t="e">
        <f t="shared" ref="I74:I76" si="28">E74*R54</f>
        <v>#REF!</v>
      </c>
      <c r="Y74" s="41"/>
      <c r="Z74" s="41"/>
      <c r="AA74" s="41"/>
      <c r="AB74" s="41"/>
      <c r="AC74" s="41"/>
      <c r="AD74" s="41"/>
      <c r="AE74" s="41"/>
      <c r="AF74" s="41"/>
      <c r="AG74" s="41"/>
      <c r="AH74" s="41"/>
      <c r="AI74" s="41"/>
      <c r="AJ74" s="41"/>
      <c r="AK74" s="41"/>
      <c r="AL74" s="41"/>
      <c r="AM74" s="41"/>
      <c r="AN74" s="41"/>
      <c r="AO74" s="41"/>
      <c r="AP74" s="41"/>
      <c r="BB74" s="41"/>
    </row>
    <row r="75" spans="1:54" hidden="1" x14ac:dyDescent="0.2">
      <c r="B75" s="5" t="s">
        <v>373</v>
      </c>
      <c r="E75" s="163" t="e">
        <f>#REF!</f>
        <v>#REF!</v>
      </c>
      <c r="F75" s="252" t="e">
        <f t="shared" si="25"/>
        <v>#REF!</v>
      </c>
      <c r="G75" s="252" t="e">
        <f t="shared" si="26"/>
        <v>#REF!</v>
      </c>
      <c r="H75" s="252" t="e">
        <f t="shared" si="27"/>
        <v>#REF!</v>
      </c>
      <c r="I75" s="252" t="e">
        <f t="shared" si="28"/>
        <v>#REF!</v>
      </c>
      <c r="Y75" s="41"/>
      <c r="Z75" s="41"/>
      <c r="AA75" s="41"/>
      <c r="AB75" s="41"/>
      <c r="AC75" s="41"/>
      <c r="AD75" s="41"/>
      <c r="AE75" s="41"/>
      <c r="AF75" s="41"/>
      <c r="AG75" s="41"/>
      <c r="AH75" s="41"/>
      <c r="AI75" s="41"/>
      <c r="AJ75" s="41"/>
      <c r="AK75" s="41"/>
      <c r="AL75" s="41"/>
      <c r="AM75" s="41"/>
      <c r="AN75" s="41"/>
      <c r="AO75" s="41"/>
      <c r="AP75" s="41"/>
      <c r="BB75" s="41"/>
    </row>
    <row r="76" spans="1:54" hidden="1" x14ac:dyDescent="0.2">
      <c r="B76" s="5" t="s">
        <v>1145</v>
      </c>
      <c r="E76" s="163">
        <f>GESTION!H17+GESTION!H18+GESTION!H19+GESTION!H27+GESTION!H28+GESTION!H29+GESTION!H30</f>
        <v>0</v>
      </c>
      <c r="F76" s="252" t="e">
        <f t="shared" si="25"/>
        <v>#REF!</v>
      </c>
      <c r="G76" s="252" t="e">
        <f t="shared" si="26"/>
        <v>#REF!</v>
      </c>
      <c r="H76" s="252" t="e">
        <f t="shared" si="27"/>
        <v>#REF!</v>
      </c>
      <c r="I76" s="252" t="e">
        <f t="shared" si="28"/>
        <v>#REF!</v>
      </c>
      <c r="Y76" s="41"/>
      <c r="Z76" s="41"/>
      <c r="AA76" s="41"/>
      <c r="AB76" s="41"/>
      <c r="AC76" s="41"/>
      <c r="AD76" s="41"/>
      <c r="AE76" s="41"/>
      <c r="AF76" s="41"/>
      <c r="AG76" s="41"/>
      <c r="AH76" s="41"/>
      <c r="AI76" s="41"/>
      <c r="AJ76" s="41"/>
      <c r="AK76" s="41"/>
      <c r="AL76" s="41"/>
      <c r="AM76" s="41"/>
      <c r="AN76" s="41"/>
      <c r="AO76" s="41"/>
      <c r="AP76" s="41"/>
      <c r="BB76" s="41"/>
    </row>
    <row r="77" spans="1:54" hidden="1" x14ac:dyDescent="0.2">
      <c r="E77" s="163"/>
      <c r="Y77" s="41"/>
      <c r="Z77" s="41"/>
      <c r="AA77" s="41"/>
      <c r="AB77" s="41"/>
      <c r="AC77" s="41"/>
      <c r="AD77" s="41"/>
      <c r="AE77" s="41"/>
      <c r="AF77" s="41"/>
      <c r="AG77" s="41"/>
      <c r="AH77" s="41"/>
      <c r="AI77" s="41"/>
      <c r="AJ77" s="41"/>
      <c r="AK77" s="41"/>
      <c r="AL77" s="41"/>
      <c r="AM77" s="41"/>
      <c r="AN77" s="41"/>
      <c r="AO77" s="41"/>
      <c r="AP77" s="41"/>
      <c r="BB77" s="41"/>
    </row>
    <row r="78" spans="1:54" hidden="1" x14ac:dyDescent="0.2">
      <c r="E78" s="253" t="e">
        <f>SUM(E73:E76)</f>
        <v>#REF!</v>
      </c>
      <c r="F78" s="253" t="e">
        <f t="shared" ref="F78:I78" si="29">SUM(F73:F76)</f>
        <v>#REF!</v>
      </c>
      <c r="G78" s="253" t="e">
        <f t="shared" si="29"/>
        <v>#REF!</v>
      </c>
      <c r="H78" s="253" t="e">
        <f t="shared" si="29"/>
        <v>#REF!</v>
      </c>
      <c r="I78" s="253" t="e">
        <f t="shared" si="29"/>
        <v>#REF!</v>
      </c>
      <c r="Y78" s="41"/>
      <c r="Z78" s="41"/>
      <c r="AA78" s="41"/>
      <c r="AB78" s="41"/>
      <c r="AC78" s="41"/>
      <c r="AD78" s="41"/>
      <c r="AE78" s="41"/>
      <c r="AF78" s="41"/>
      <c r="AG78" s="41"/>
      <c r="AH78" s="41"/>
      <c r="AI78" s="41"/>
      <c r="AJ78" s="41"/>
      <c r="AK78" s="41"/>
      <c r="AL78" s="41"/>
      <c r="AM78" s="41"/>
      <c r="AN78" s="41"/>
      <c r="AO78" s="41"/>
      <c r="AP78" s="41"/>
      <c r="BB78" s="41"/>
    </row>
    <row r="79" spans="1:54" s="185" customFormat="1" hidden="1" x14ac:dyDescent="0.2">
      <c r="B79" s="189"/>
      <c r="C79" s="189"/>
      <c r="D79" s="189"/>
      <c r="E79" s="254"/>
      <c r="F79" s="254"/>
      <c r="G79" s="254"/>
      <c r="H79" s="254"/>
      <c r="I79" s="254"/>
      <c r="J79" s="189"/>
      <c r="K79" s="189"/>
      <c r="L79" s="189"/>
      <c r="M79" s="189"/>
      <c r="N79" s="189"/>
      <c r="O79" s="189"/>
      <c r="P79" s="189"/>
    </row>
    <row r="80" spans="1:54" s="185" customFormat="1" hidden="1" x14ac:dyDescent="0.2">
      <c r="B80" s="189"/>
      <c r="C80" s="189"/>
      <c r="D80" s="189"/>
      <c r="E80" s="254"/>
      <c r="F80" s="255" t="e">
        <f>SUM(F78:H78)</f>
        <v>#REF!</v>
      </c>
      <c r="G80" s="254"/>
      <c r="H80" s="254"/>
      <c r="I80" s="254"/>
      <c r="J80" s="189"/>
      <c r="K80" s="189"/>
      <c r="L80" s="189"/>
      <c r="M80" s="189"/>
      <c r="N80" s="189"/>
      <c r="O80" s="189"/>
      <c r="P80" s="189"/>
    </row>
    <row r="81" spans="2:54" s="185" customFormat="1" hidden="1" x14ac:dyDescent="0.2">
      <c r="B81" s="189"/>
      <c r="C81" s="189"/>
      <c r="D81" s="189"/>
      <c r="E81" s="189"/>
      <c r="F81" s="189"/>
      <c r="G81" s="189"/>
      <c r="H81" s="189"/>
      <c r="I81" s="189"/>
      <c r="J81" s="189"/>
      <c r="K81" s="189"/>
      <c r="L81" s="189"/>
      <c r="M81" s="189"/>
      <c r="N81" s="189"/>
      <c r="O81" s="189"/>
      <c r="P81" s="189"/>
    </row>
    <row r="82" spans="2:54" s="185" customFormat="1" hidden="1" x14ac:dyDescent="0.2">
      <c r="B82" s="189"/>
      <c r="C82" s="189"/>
      <c r="D82" s="189"/>
      <c r="E82" s="189"/>
      <c r="F82" s="189"/>
      <c r="G82" s="189"/>
      <c r="H82" s="189"/>
      <c r="I82" s="189"/>
      <c r="J82" s="189"/>
      <c r="K82" s="189"/>
      <c r="L82" s="189"/>
      <c r="M82" s="189"/>
      <c r="N82" s="189"/>
      <c r="O82" s="189"/>
      <c r="P82" s="189"/>
    </row>
    <row r="83" spans="2:54" ht="14.25" hidden="1" customHeight="1" x14ac:dyDescent="0.2">
      <c r="B83" s="78" t="s">
        <v>291</v>
      </c>
      <c r="F83" s="270" t="e">
        <f>$E$49*F53</f>
        <v>#REF!</v>
      </c>
      <c r="G83" s="79"/>
      <c r="H83" s="271" t="e">
        <f>F83*H53</f>
        <v>#REF!</v>
      </c>
      <c r="I83" s="80"/>
      <c r="J83" s="271" t="e">
        <f>F83*J53</f>
        <v>#REF!</v>
      </c>
      <c r="K83" s="80"/>
      <c r="L83" s="271" t="e">
        <f>F83*L53</f>
        <v>#REF!</v>
      </c>
      <c r="M83" s="271"/>
      <c r="N83" s="271" t="e">
        <f>F83*N53</f>
        <v>#REF!</v>
      </c>
      <c r="O83" s="271"/>
      <c r="P83" s="271" t="e">
        <f>F83*P53</f>
        <v>#REF!</v>
      </c>
      <c r="Q83" s="271"/>
      <c r="R83" s="271" t="e">
        <f>F83*R53</f>
        <v>#REF!</v>
      </c>
      <c r="Y83" s="185"/>
      <c r="Z83" s="185"/>
      <c r="AA83" s="406"/>
      <c r="AB83" s="41"/>
      <c r="AC83" s="41"/>
      <c r="AD83" s="41"/>
      <c r="AE83" s="41"/>
      <c r="AF83" s="41"/>
      <c r="AG83" s="41"/>
      <c r="AH83" s="41"/>
      <c r="AI83" s="41"/>
      <c r="AJ83" s="41"/>
      <c r="AK83" s="41"/>
      <c r="AL83" s="41"/>
      <c r="AM83" s="41"/>
      <c r="AN83" s="41"/>
      <c r="AO83" s="41"/>
      <c r="AP83" s="41"/>
      <c r="BB83" s="41"/>
    </row>
    <row r="84" spans="2:54" ht="14.25" hidden="1" customHeight="1" x14ac:dyDescent="0.2">
      <c r="B84" s="78" t="s">
        <v>292</v>
      </c>
      <c r="F84" s="270" t="e">
        <f t="shared" ref="F84:F86" si="30">$E$49*F54</f>
        <v>#REF!</v>
      </c>
      <c r="G84" s="79"/>
      <c r="H84" s="271" t="e">
        <f t="shared" ref="H84:H86" si="31">F84*H54</f>
        <v>#REF!</v>
      </c>
      <c r="I84" s="80"/>
      <c r="J84" s="271" t="e">
        <f>F84*J54</f>
        <v>#REF!</v>
      </c>
      <c r="K84" s="80"/>
      <c r="L84" s="271" t="e">
        <f>F84*L54</f>
        <v>#REF!</v>
      </c>
      <c r="M84" s="271"/>
      <c r="N84" s="271" t="e">
        <f>F84*N54</f>
        <v>#REF!</v>
      </c>
      <c r="O84" s="271"/>
      <c r="P84" s="271" t="e">
        <f>F84*P54</f>
        <v>#REF!</v>
      </c>
      <c r="Q84" s="271"/>
      <c r="R84" s="271" t="e">
        <f>F84*R54</f>
        <v>#REF!</v>
      </c>
      <c r="Y84" s="185"/>
      <c r="Z84" s="185"/>
      <c r="AA84" s="406"/>
      <c r="AB84" s="41"/>
      <c r="AC84" s="41"/>
      <c r="AD84" s="41"/>
      <c r="AE84" s="41"/>
      <c r="AF84" s="41"/>
      <c r="AG84" s="41"/>
      <c r="AH84" s="41"/>
      <c r="AI84" s="41"/>
      <c r="AJ84" s="41"/>
      <c r="AK84" s="41"/>
      <c r="AL84" s="41"/>
      <c r="AM84" s="41"/>
      <c r="AN84" s="41"/>
      <c r="AO84" s="41"/>
      <c r="AP84" s="41"/>
      <c r="BB84" s="41"/>
    </row>
    <row r="85" spans="2:54" ht="14.25" hidden="1" customHeight="1" x14ac:dyDescent="0.2">
      <c r="B85" s="78" t="s">
        <v>178</v>
      </c>
      <c r="F85" s="270" t="e">
        <f t="shared" si="30"/>
        <v>#REF!</v>
      </c>
      <c r="G85" s="79"/>
      <c r="H85" s="271" t="e">
        <f t="shared" si="31"/>
        <v>#REF!</v>
      </c>
      <c r="I85" s="80"/>
      <c r="J85" s="271" t="e">
        <f>F85*J55</f>
        <v>#REF!</v>
      </c>
      <c r="K85" s="80"/>
      <c r="L85" s="271" t="e">
        <f>F85*L55</f>
        <v>#REF!</v>
      </c>
      <c r="M85" s="271"/>
      <c r="N85" s="271" t="e">
        <f>F85*N55</f>
        <v>#REF!</v>
      </c>
      <c r="O85" s="271"/>
      <c r="P85" s="271" t="e">
        <f>F85*P55</f>
        <v>#REF!</v>
      </c>
      <c r="Q85" s="271"/>
      <c r="R85" s="271" t="e">
        <f>F85*R55</f>
        <v>#REF!</v>
      </c>
      <c r="Y85" s="1963"/>
      <c r="Z85" s="1963"/>
      <c r="AA85" s="1963"/>
      <c r="AB85" s="41"/>
      <c r="AC85" s="41"/>
      <c r="AD85" s="41"/>
      <c r="AE85" s="41"/>
      <c r="AF85" s="41"/>
      <c r="AG85" s="41"/>
      <c r="AH85" s="41"/>
      <c r="AI85" s="41"/>
      <c r="AJ85" s="41"/>
      <c r="AK85" s="41"/>
      <c r="AL85" s="41"/>
      <c r="AM85" s="41"/>
      <c r="AN85" s="41"/>
      <c r="AO85" s="41"/>
      <c r="AP85" s="41"/>
      <c r="BB85" s="41"/>
    </row>
    <row r="86" spans="2:54" ht="14.25" hidden="1" customHeight="1" x14ac:dyDescent="0.2">
      <c r="B86" s="78" t="s">
        <v>367</v>
      </c>
      <c r="F86" s="270" t="e">
        <f t="shared" si="30"/>
        <v>#REF!</v>
      </c>
      <c r="G86" s="79"/>
      <c r="H86" s="271" t="e">
        <f t="shared" si="31"/>
        <v>#REF!</v>
      </c>
      <c r="I86" s="80"/>
      <c r="J86" s="271" t="e">
        <f>F86*J56</f>
        <v>#REF!</v>
      </c>
      <c r="K86" s="80"/>
      <c r="L86" s="271" t="e">
        <f>F86*L56</f>
        <v>#REF!</v>
      </c>
      <c r="M86" s="271"/>
      <c r="N86" s="271" t="e">
        <f>F86*N56</f>
        <v>#REF!</v>
      </c>
      <c r="O86" s="271"/>
      <c r="P86" s="271" t="e">
        <f>F86*P56</f>
        <v>#REF!</v>
      </c>
      <c r="Q86" s="271"/>
      <c r="R86" s="271" t="e">
        <f>F86*R56</f>
        <v>#REF!</v>
      </c>
      <c r="Y86" s="41"/>
      <c r="Z86" s="41"/>
      <c r="AA86" s="41"/>
      <c r="AB86" s="41"/>
      <c r="AC86" s="41"/>
      <c r="AD86" s="41"/>
      <c r="AE86" s="41"/>
      <c r="AF86" s="41"/>
      <c r="AG86" s="41"/>
      <c r="AH86" s="41"/>
      <c r="AI86" s="41"/>
      <c r="AJ86" s="41"/>
      <c r="AK86" s="41"/>
      <c r="AL86" s="41"/>
      <c r="AM86" s="41"/>
      <c r="AN86" s="41"/>
      <c r="AO86" s="41"/>
      <c r="AP86" s="41"/>
      <c r="BB86" s="41"/>
    </row>
    <row r="87" spans="2:54" hidden="1" x14ac:dyDescent="0.2">
      <c r="F87" s="253" t="e">
        <f>SUM(F83:F86)</f>
        <v>#REF!</v>
      </c>
      <c r="G87" s="253"/>
      <c r="H87" s="253" t="e">
        <f t="shared" ref="H87:AQ87" si="32">SUM(H83:H86)</f>
        <v>#REF!</v>
      </c>
      <c r="I87" s="253"/>
      <c r="J87" s="253" t="e">
        <f t="shared" si="32"/>
        <v>#REF!</v>
      </c>
      <c r="K87" s="253"/>
      <c r="L87" s="253" t="e">
        <f t="shared" si="32"/>
        <v>#REF!</v>
      </c>
      <c r="M87" s="253"/>
      <c r="N87" s="253" t="e">
        <f t="shared" si="32"/>
        <v>#REF!</v>
      </c>
      <c r="O87" s="253"/>
      <c r="P87" s="253" t="e">
        <f t="shared" si="32"/>
        <v>#REF!</v>
      </c>
      <c r="Q87" s="253"/>
      <c r="R87" s="253" t="e">
        <f t="shared" si="32"/>
        <v>#REF!</v>
      </c>
      <c r="S87" s="253">
        <f t="shared" si="32"/>
        <v>0</v>
      </c>
      <c r="T87" s="253">
        <f t="shared" si="32"/>
        <v>0</v>
      </c>
      <c r="U87" s="253">
        <f t="shared" si="32"/>
        <v>0</v>
      </c>
      <c r="V87" s="253">
        <f t="shared" si="32"/>
        <v>0</v>
      </c>
      <c r="W87" s="253">
        <f t="shared" si="32"/>
        <v>0</v>
      </c>
      <c r="X87" s="253">
        <f t="shared" si="32"/>
        <v>0</v>
      </c>
      <c r="Y87" s="253">
        <f t="shared" si="32"/>
        <v>0</v>
      </c>
      <c r="Z87" s="253">
        <f t="shared" si="32"/>
        <v>0</v>
      </c>
      <c r="AA87" s="253">
        <f t="shared" si="32"/>
        <v>0</v>
      </c>
      <c r="AB87" s="253">
        <f t="shared" si="32"/>
        <v>0</v>
      </c>
      <c r="AC87" s="253">
        <f t="shared" si="32"/>
        <v>0</v>
      </c>
      <c r="AD87" s="253">
        <f t="shared" si="32"/>
        <v>0</v>
      </c>
      <c r="AE87" s="253">
        <f t="shared" si="32"/>
        <v>0</v>
      </c>
      <c r="AF87" s="253">
        <f t="shared" si="32"/>
        <v>0</v>
      </c>
      <c r="AG87" s="253">
        <f t="shared" si="32"/>
        <v>0</v>
      </c>
      <c r="AH87" s="253">
        <f t="shared" si="32"/>
        <v>0</v>
      </c>
      <c r="AI87" s="253">
        <f t="shared" si="32"/>
        <v>0</v>
      </c>
      <c r="AJ87" s="253">
        <f t="shared" si="32"/>
        <v>0</v>
      </c>
      <c r="AK87" s="253">
        <f t="shared" si="32"/>
        <v>0</v>
      </c>
      <c r="AL87" s="253">
        <f t="shared" si="32"/>
        <v>0</v>
      </c>
      <c r="AM87" s="253">
        <f t="shared" si="32"/>
        <v>0</v>
      </c>
      <c r="AN87" s="253">
        <f t="shared" si="32"/>
        <v>0</v>
      </c>
      <c r="AO87" s="253">
        <f t="shared" si="32"/>
        <v>0</v>
      </c>
      <c r="AP87" s="253">
        <f t="shared" si="32"/>
        <v>0</v>
      </c>
      <c r="AQ87" s="253">
        <f t="shared" si="32"/>
        <v>0</v>
      </c>
      <c r="AR87" s="213" t="e">
        <f>SUM(G87:R87)</f>
        <v>#REF!</v>
      </c>
      <c r="BB87" s="41"/>
    </row>
    <row r="88" spans="2:54" hidden="1" x14ac:dyDescent="0.2">
      <c r="O88" s="6"/>
      <c r="R88" s="189"/>
      <c r="Y88" s="41"/>
      <c r="Z88" s="41"/>
      <c r="AA88" s="41"/>
      <c r="AB88" s="41"/>
      <c r="AC88" s="41"/>
      <c r="AD88" s="41"/>
      <c r="AE88" s="41"/>
      <c r="AF88" s="41"/>
      <c r="AG88" s="41"/>
      <c r="AH88" s="41"/>
      <c r="AI88" s="41"/>
      <c r="AJ88" s="41"/>
      <c r="AK88" s="41"/>
      <c r="AL88" s="41"/>
      <c r="AM88" s="41"/>
      <c r="AN88" s="41"/>
      <c r="AO88" s="41"/>
      <c r="AP88" s="41"/>
      <c r="BB88" s="41"/>
    </row>
    <row r="89" spans="2:54" s="185" customFormat="1" hidden="1" x14ac:dyDescent="0.2">
      <c r="B89" s="189"/>
      <c r="C89" s="189"/>
      <c r="D89" s="189"/>
      <c r="E89" s="189"/>
      <c r="F89" s="189"/>
      <c r="G89" s="189"/>
      <c r="H89" s="189"/>
      <c r="I89" s="189"/>
      <c r="J89" s="189"/>
      <c r="K89" s="189"/>
      <c r="L89" s="189"/>
      <c r="M89" s="189"/>
      <c r="N89" s="189"/>
      <c r="O89" s="189"/>
      <c r="P89" s="189"/>
    </row>
    <row r="90" spans="2:54" s="185" customFormat="1" hidden="1" x14ac:dyDescent="0.2">
      <c r="B90" s="189"/>
      <c r="C90" s="189"/>
      <c r="D90" s="189"/>
      <c r="E90" s="189"/>
      <c r="F90" s="189"/>
      <c r="G90" s="189"/>
      <c r="H90" s="189"/>
      <c r="I90" s="189"/>
      <c r="J90" s="189"/>
      <c r="K90" s="189"/>
      <c r="L90" s="189"/>
      <c r="M90" s="189"/>
      <c r="N90" s="189"/>
      <c r="O90" s="189"/>
      <c r="P90" s="189"/>
    </row>
    <row r="91" spans="2:54" s="185" customFormat="1" hidden="1" x14ac:dyDescent="0.2">
      <c r="B91" s="189"/>
      <c r="C91" s="189"/>
      <c r="D91" s="189"/>
      <c r="E91" s="189"/>
      <c r="F91" s="189"/>
      <c r="G91" s="189"/>
      <c r="H91" s="189"/>
      <c r="I91" s="189"/>
      <c r="J91" s="189"/>
      <c r="K91" s="189"/>
      <c r="L91" s="189"/>
      <c r="M91" s="189"/>
      <c r="N91" s="189"/>
      <c r="O91" s="189"/>
      <c r="P91" s="189"/>
    </row>
    <row r="92" spans="2:54" s="185" customFormat="1" hidden="1" x14ac:dyDescent="0.2">
      <c r="B92" s="189"/>
      <c r="C92" s="189"/>
      <c r="D92" s="189"/>
      <c r="E92" s="1119"/>
      <c r="F92" s="189"/>
      <c r="G92" s="189"/>
      <c r="H92" s="189"/>
      <c r="I92" s="189"/>
      <c r="J92" s="189"/>
      <c r="K92" s="189"/>
      <c r="L92" s="189"/>
      <c r="M92" s="189"/>
      <c r="N92" s="189"/>
      <c r="O92" s="189"/>
      <c r="P92" s="189"/>
    </row>
    <row r="93" spans="2:54" s="185" customFormat="1" hidden="1" x14ac:dyDescent="0.2">
      <c r="B93" s="189"/>
      <c r="C93" s="189"/>
      <c r="D93" s="189"/>
      <c r="E93" s="189"/>
      <c r="F93" s="189"/>
      <c r="G93" s="189"/>
      <c r="H93" s="189"/>
      <c r="I93" s="189"/>
      <c r="J93" s="189"/>
      <c r="K93" s="189"/>
      <c r="L93" s="189"/>
      <c r="M93" s="189"/>
      <c r="N93" s="189"/>
      <c r="O93" s="189"/>
      <c r="P93" s="189"/>
    </row>
    <row r="94" spans="2:54" s="185" customFormat="1" hidden="1" x14ac:dyDescent="0.2">
      <c r="B94" s="189"/>
      <c r="C94" s="189"/>
      <c r="D94" s="189"/>
      <c r="E94" s="189"/>
      <c r="F94" s="189"/>
      <c r="G94" s="189"/>
      <c r="H94" s="189"/>
      <c r="I94" s="189"/>
      <c r="J94" s="189"/>
      <c r="K94" s="189"/>
      <c r="L94" s="189"/>
      <c r="M94" s="189"/>
      <c r="N94" s="189"/>
      <c r="O94" s="189"/>
      <c r="P94" s="189"/>
    </row>
    <row r="95" spans="2:54" s="185" customFormat="1" hidden="1" x14ac:dyDescent="0.2">
      <c r="B95" s="189"/>
      <c r="C95" s="189"/>
      <c r="D95" s="189"/>
      <c r="E95" s="189"/>
      <c r="F95" s="189"/>
      <c r="G95" s="189"/>
      <c r="H95" s="189"/>
      <c r="I95" s="189"/>
      <c r="J95" s="189"/>
      <c r="K95" s="189"/>
      <c r="L95" s="189"/>
      <c r="M95" s="189"/>
      <c r="N95" s="189"/>
      <c r="O95" s="189"/>
      <c r="P95" s="189"/>
    </row>
    <row r="96" spans="2:54" s="185" customFormat="1" hidden="1" x14ac:dyDescent="0.2">
      <c r="B96" s="189"/>
      <c r="C96" s="189"/>
      <c r="D96" s="189"/>
      <c r="E96" s="189"/>
      <c r="F96" s="189"/>
      <c r="G96" s="189"/>
      <c r="H96" s="189"/>
      <c r="I96" s="189"/>
      <c r="J96" s="189"/>
      <c r="K96" s="189"/>
      <c r="L96" s="189"/>
      <c r="M96" s="189"/>
      <c r="N96" s="189"/>
      <c r="O96" s="189"/>
      <c r="P96" s="189"/>
    </row>
    <row r="97" spans="2:16" s="185" customFormat="1" hidden="1" x14ac:dyDescent="0.2">
      <c r="B97" s="189"/>
      <c r="C97" s="189"/>
      <c r="D97" s="189"/>
      <c r="E97" s="189"/>
      <c r="F97" s="189"/>
      <c r="G97" s="189"/>
      <c r="H97" s="189"/>
      <c r="I97" s="189"/>
      <c r="J97" s="189"/>
      <c r="K97" s="189"/>
      <c r="L97" s="189"/>
      <c r="M97" s="189"/>
      <c r="N97" s="189"/>
      <c r="O97" s="189"/>
      <c r="P97" s="189"/>
    </row>
    <row r="98" spans="2:16" s="185" customFormat="1" hidden="1" x14ac:dyDescent="0.2">
      <c r="B98" s="189"/>
      <c r="C98" s="189"/>
      <c r="D98" s="189"/>
      <c r="E98" s="189"/>
      <c r="F98" s="189"/>
      <c r="G98" s="189"/>
      <c r="H98" s="189"/>
      <c r="I98" s="189"/>
      <c r="J98" s="189"/>
      <c r="K98" s="189"/>
      <c r="L98" s="189"/>
      <c r="M98" s="189"/>
      <c r="N98" s="189"/>
      <c r="O98" s="189"/>
      <c r="P98" s="189"/>
    </row>
    <row r="99" spans="2:16" s="185" customFormat="1" x14ac:dyDescent="0.2">
      <c r="B99" s="189"/>
      <c r="C99" s="189"/>
      <c r="D99" s="189"/>
      <c r="E99" s="189"/>
      <c r="F99" s="189"/>
      <c r="G99" s="189"/>
      <c r="H99" s="189"/>
      <c r="I99" s="189"/>
      <c r="J99" s="189"/>
      <c r="K99" s="189"/>
      <c r="L99" s="189"/>
      <c r="M99" s="189"/>
      <c r="N99" s="189"/>
      <c r="O99" s="189"/>
      <c r="P99" s="189"/>
    </row>
    <row r="100" spans="2:16" s="185" customFormat="1" x14ac:dyDescent="0.2">
      <c r="B100" s="189"/>
      <c r="C100" s="189"/>
      <c r="D100" s="189"/>
      <c r="E100" s="189"/>
      <c r="F100" s="189"/>
      <c r="G100" s="189"/>
      <c r="H100" s="189"/>
      <c r="I100" s="189"/>
      <c r="J100" s="189"/>
      <c r="K100" s="189"/>
      <c r="L100" s="189"/>
      <c r="M100" s="189"/>
      <c r="N100" s="189"/>
      <c r="O100" s="189"/>
      <c r="P100" s="189"/>
    </row>
    <row r="101" spans="2:16" s="185" customFormat="1" x14ac:dyDescent="0.2">
      <c r="B101" s="189"/>
      <c r="C101" s="189"/>
      <c r="D101" s="189"/>
      <c r="E101" s="189"/>
      <c r="F101" s="189"/>
      <c r="G101" s="189"/>
      <c r="H101" s="189"/>
      <c r="I101" s="189"/>
      <c r="J101" s="189"/>
      <c r="K101" s="189"/>
      <c r="L101" s="189"/>
      <c r="M101" s="189"/>
      <c r="N101" s="189"/>
      <c r="O101" s="189"/>
      <c r="P101" s="189"/>
    </row>
    <row r="102" spans="2:16" s="185" customFormat="1" x14ac:dyDescent="0.2">
      <c r="B102" s="189"/>
      <c r="C102" s="189"/>
      <c r="D102" s="189"/>
      <c r="E102" s="189"/>
      <c r="F102" s="189"/>
      <c r="G102" s="189"/>
      <c r="H102" s="189"/>
      <c r="I102" s="189"/>
      <c r="J102" s="189"/>
      <c r="K102" s="189"/>
      <c r="L102" s="189"/>
      <c r="M102" s="189"/>
      <c r="N102" s="189"/>
      <c r="O102" s="189"/>
      <c r="P102" s="189"/>
    </row>
    <row r="103" spans="2:16" s="185" customFormat="1" x14ac:dyDescent="0.2">
      <c r="B103" s="189"/>
      <c r="C103" s="189"/>
      <c r="D103" s="189"/>
      <c r="E103" s="189"/>
      <c r="F103" s="189"/>
      <c r="G103" s="189"/>
      <c r="H103" s="189"/>
      <c r="I103" s="189"/>
      <c r="J103" s="189"/>
      <c r="K103" s="189"/>
      <c r="L103" s="189"/>
      <c r="M103" s="189"/>
      <c r="N103" s="189"/>
      <c r="O103" s="189"/>
      <c r="P103" s="189"/>
    </row>
    <row r="104" spans="2:16" s="185" customFormat="1" x14ac:dyDescent="0.2">
      <c r="B104" s="189"/>
      <c r="C104" s="189"/>
      <c r="D104" s="189"/>
      <c r="E104" s="189"/>
      <c r="F104" s="189"/>
      <c r="G104" s="189"/>
      <c r="H104" s="189"/>
      <c r="I104" s="189"/>
      <c r="J104" s="189"/>
      <c r="K104" s="189"/>
      <c r="L104" s="189"/>
      <c r="M104" s="189"/>
      <c r="N104" s="189"/>
      <c r="O104" s="189"/>
      <c r="P104" s="189"/>
    </row>
    <row r="105" spans="2:16" s="185" customFormat="1" x14ac:dyDescent="0.2">
      <c r="B105" s="189"/>
      <c r="C105" s="189"/>
      <c r="D105" s="189"/>
      <c r="E105" s="189"/>
      <c r="F105" s="189"/>
      <c r="G105" s="189"/>
      <c r="H105" s="189"/>
      <c r="I105" s="189"/>
      <c r="J105" s="189"/>
      <c r="K105" s="189"/>
      <c r="L105" s="189"/>
      <c r="M105" s="189"/>
      <c r="N105" s="189"/>
      <c r="O105" s="189"/>
      <c r="P105" s="189"/>
    </row>
    <row r="106" spans="2:16" s="185" customFormat="1" x14ac:dyDescent="0.2">
      <c r="B106" s="189"/>
      <c r="C106" s="189"/>
      <c r="D106" s="189"/>
      <c r="E106" s="189"/>
      <c r="F106" s="189"/>
      <c r="G106" s="189"/>
      <c r="H106" s="189"/>
      <c r="I106" s="189"/>
      <c r="J106" s="189"/>
      <c r="K106" s="189"/>
      <c r="L106" s="189"/>
      <c r="M106" s="189"/>
      <c r="N106" s="189"/>
      <c r="O106" s="189"/>
      <c r="P106" s="189"/>
    </row>
    <row r="107" spans="2:16" s="185" customFormat="1" x14ac:dyDescent="0.2">
      <c r="B107" s="189"/>
      <c r="C107" s="189"/>
      <c r="D107" s="189"/>
      <c r="E107" s="189"/>
      <c r="F107" s="189"/>
      <c r="G107" s="189"/>
      <c r="H107" s="189"/>
      <c r="I107" s="189"/>
      <c r="J107" s="189"/>
      <c r="K107" s="189"/>
      <c r="L107" s="189"/>
      <c r="M107" s="189"/>
      <c r="N107" s="189"/>
      <c r="O107" s="189"/>
      <c r="P107" s="189"/>
    </row>
    <row r="108" spans="2:16" s="185" customFormat="1" x14ac:dyDescent="0.2">
      <c r="B108" s="189"/>
      <c r="C108" s="189"/>
      <c r="D108" s="189"/>
      <c r="E108" s="189"/>
      <c r="F108" s="189"/>
      <c r="G108" s="189"/>
      <c r="H108" s="189"/>
      <c r="I108" s="189"/>
      <c r="J108" s="189"/>
      <c r="K108" s="189"/>
      <c r="L108" s="189"/>
      <c r="M108" s="189"/>
      <c r="N108" s="189"/>
      <c r="O108" s="189"/>
      <c r="P108" s="189"/>
    </row>
    <row r="109" spans="2:16" s="185" customFormat="1" x14ac:dyDescent="0.2">
      <c r="B109" s="189"/>
      <c r="C109" s="189"/>
      <c r="D109" s="189"/>
      <c r="E109" s="189"/>
      <c r="F109" s="189"/>
      <c r="G109" s="189"/>
      <c r="H109" s="189"/>
      <c r="I109" s="189"/>
      <c r="J109" s="189"/>
      <c r="K109" s="189"/>
      <c r="L109" s="189"/>
      <c r="M109" s="189"/>
      <c r="N109" s="189"/>
      <c r="O109" s="189"/>
      <c r="P109" s="189"/>
    </row>
    <row r="110" spans="2:16" s="185" customFormat="1" x14ac:dyDescent="0.2">
      <c r="B110" s="189"/>
      <c r="C110" s="189"/>
      <c r="D110" s="189"/>
      <c r="E110" s="189"/>
      <c r="F110" s="189"/>
      <c r="G110" s="189"/>
      <c r="H110" s="189"/>
      <c r="I110" s="189"/>
      <c r="J110" s="189"/>
      <c r="K110" s="189"/>
      <c r="L110" s="189"/>
      <c r="M110" s="189"/>
      <c r="N110" s="189"/>
      <c r="O110" s="189"/>
      <c r="P110" s="189"/>
    </row>
    <row r="111" spans="2:16" s="185" customFormat="1" x14ac:dyDescent="0.2">
      <c r="B111" s="189"/>
      <c r="C111" s="189"/>
      <c r="D111" s="189"/>
      <c r="E111" s="189"/>
      <c r="F111" s="189"/>
      <c r="G111" s="189"/>
      <c r="H111" s="189"/>
      <c r="I111" s="189"/>
      <c r="J111" s="189"/>
      <c r="K111" s="189"/>
      <c r="L111" s="189"/>
      <c r="M111" s="189"/>
      <c r="N111" s="189"/>
      <c r="O111" s="189"/>
      <c r="P111" s="189"/>
    </row>
    <row r="112" spans="2:16" s="185" customFormat="1" x14ac:dyDescent="0.2">
      <c r="B112" s="189"/>
      <c r="C112" s="189"/>
      <c r="D112" s="189"/>
      <c r="E112" s="189"/>
      <c r="F112" s="189"/>
      <c r="G112" s="189"/>
      <c r="H112" s="189"/>
      <c r="I112" s="189"/>
      <c r="J112" s="189"/>
      <c r="K112" s="189"/>
      <c r="L112" s="189"/>
      <c r="M112" s="189"/>
      <c r="N112" s="189"/>
      <c r="O112" s="189"/>
      <c r="P112" s="189"/>
    </row>
    <row r="113" spans="2:16" s="185" customFormat="1" x14ac:dyDescent="0.2">
      <c r="B113" s="189"/>
      <c r="C113" s="189"/>
      <c r="D113" s="189"/>
      <c r="E113" s="189"/>
      <c r="F113" s="189"/>
      <c r="G113" s="189"/>
      <c r="H113" s="189"/>
      <c r="I113" s="189"/>
      <c r="J113" s="189"/>
      <c r="K113" s="189"/>
      <c r="L113" s="189"/>
      <c r="M113" s="189"/>
      <c r="N113" s="189"/>
      <c r="O113" s="189"/>
      <c r="P113" s="189"/>
    </row>
    <row r="114" spans="2:16" s="185" customFormat="1" x14ac:dyDescent="0.2">
      <c r="B114" s="189"/>
      <c r="C114" s="189"/>
      <c r="D114" s="189"/>
      <c r="E114" s="189"/>
      <c r="F114" s="189"/>
      <c r="G114" s="189"/>
      <c r="H114" s="189"/>
      <c r="I114" s="189"/>
      <c r="J114" s="189"/>
      <c r="K114" s="189"/>
      <c r="L114" s="189"/>
      <c r="M114" s="189"/>
      <c r="N114" s="189"/>
      <c r="O114" s="189"/>
      <c r="P114" s="189"/>
    </row>
    <row r="115" spans="2:16" s="185" customFormat="1" x14ac:dyDescent="0.2">
      <c r="B115" s="189"/>
      <c r="C115" s="189"/>
      <c r="D115" s="189"/>
      <c r="E115" s="189"/>
      <c r="F115" s="189"/>
      <c r="G115" s="189"/>
      <c r="H115" s="189"/>
      <c r="I115" s="189"/>
      <c r="J115" s="189"/>
      <c r="K115" s="189"/>
      <c r="L115" s="189"/>
      <c r="M115" s="189"/>
      <c r="N115" s="189"/>
      <c r="O115" s="189"/>
      <c r="P115" s="189"/>
    </row>
    <row r="116" spans="2:16" s="185" customFormat="1" x14ac:dyDescent="0.2">
      <c r="B116" s="189"/>
      <c r="C116" s="189"/>
      <c r="D116" s="189"/>
      <c r="E116" s="189"/>
      <c r="F116" s="189"/>
      <c r="G116" s="189"/>
      <c r="H116" s="189"/>
      <c r="I116" s="189"/>
      <c r="J116" s="189"/>
      <c r="K116" s="189"/>
      <c r="L116" s="189"/>
      <c r="M116" s="189"/>
      <c r="N116" s="189"/>
      <c r="O116" s="189"/>
      <c r="P116" s="189"/>
    </row>
    <row r="117" spans="2:16" s="185" customFormat="1" x14ac:dyDescent="0.2">
      <c r="B117" s="189"/>
      <c r="C117" s="189"/>
      <c r="D117" s="189"/>
      <c r="E117" s="189"/>
      <c r="F117" s="189"/>
      <c r="G117" s="189"/>
      <c r="H117" s="189"/>
      <c r="I117" s="189"/>
      <c r="J117" s="189"/>
      <c r="K117" s="189"/>
      <c r="L117" s="189"/>
      <c r="M117" s="189"/>
      <c r="N117" s="189"/>
      <c r="O117" s="189"/>
      <c r="P117" s="189"/>
    </row>
    <row r="118" spans="2:16" s="185" customFormat="1" x14ac:dyDescent="0.2">
      <c r="B118" s="189"/>
      <c r="C118" s="189"/>
      <c r="D118" s="189"/>
      <c r="E118" s="189"/>
      <c r="F118" s="189"/>
      <c r="G118" s="189"/>
      <c r="H118" s="189"/>
      <c r="I118" s="189"/>
      <c r="J118" s="189"/>
      <c r="K118" s="189"/>
      <c r="L118" s="189"/>
      <c r="M118" s="189"/>
      <c r="N118" s="189"/>
      <c r="O118" s="189"/>
      <c r="P118" s="189"/>
    </row>
    <row r="119" spans="2:16" s="185" customFormat="1" x14ac:dyDescent="0.2">
      <c r="B119" s="189"/>
      <c r="C119" s="189"/>
      <c r="D119" s="189"/>
      <c r="E119" s="189"/>
      <c r="F119" s="189"/>
      <c r="G119" s="189"/>
      <c r="H119" s="189"/>
      <c r="I119" s="189"/>
      <c r="J119" s="189"/>
      <c r="K119" s="189"/>
      <c r="L119" s="189"/>
      <c r="M119" s="189"/>
      <c r="N119" s="189"/>
      <c r="O119" s="189"/>
      <c r="P119" s="189"/>
    </row>
    <row r="120" spans="2:16" s="185" customFormat="1" x14ac:dyDescent="0.2">
      <c r="B120" s="189"/>
      <c r="C120" s="189"/>
      <c r="D120" s="189"/>
      <c r="E120" s="189"/>
      <c r="F120" s="189"/>
      <c r="G120" s="189"/>
      <c r="H120" s="189"/>
      <c r="I120" s="189"/>
      <c r="J120" s="189"/>
      <c r="K120" s="189"/>
      <c r="L120" s="189"/>
      <c r="M120" s="189"/>
      <c r="N120" s="189"/>
      <c r="O120" s="189"/>
      <c r="P120" s="189"/>
    </row>
    <row r="121" spans="2:16" s="185" customFormat="1" x14ac:dyDescent="0.2">
      <c r="B121" s="189"/>
      <c r="C121" s="189"/>
      <c r="D121" s="189"/>
      <c r="E121" s="189"/>
      <c r="F121" s="189"/>
      <c r="G121" s="189"/>
      <c r="H121" s="189"/>
      <c r="I121" s="189"/>
      <c r="J121" s="189"/>
      <c r="K121" s="189"/>
      <c r="L121" s="189"/>
      <c r="M121" s="189"/>
      <c r="N121" s="189"/>
      <c r="O121" s="189"/>
      <c r="P121" s="189"/>
    </row>
    <row r="122" spans="2:16" s="185" customFormat="1" x14ac:dyDescent="0.2">
      <c r="B122" s="189"/>
      <c r="C122" s="189"/>
      <c r="D122" s="189"/>
      <c r="E122" s="189"/>
      <c r="F122" s="189"/>
      <c r="G122" s="189"/>
      <c r="H122" s="189"/>
      <c r="I122" s="189"/>
      <c r="J122" s="189"/>
      <c r="K122" s="189"/>
      <c r="L122" s="189"/>
      <c r="M122" s="189"/>
      <c r="N122" s="189"/>
      <c r="O122" s="189"/>
      <c r="P122" s="189"/>
    </row>
    <row r="123" spans="2:16" s="185" customFormat="1" x14ac:dyDescent="0.2">
      <c r="B123" s="189"/>
      <c r="C123" s="189"/>
      <c r="D123" s="189"/>
      <c r="E123" s="189"/>
      <c r="F123" s="189"/>
      <c r="G123" s="189"/>
      <c r="H123" s="189"/>
      <c r="I123" s="189"/>
      <c r="J123" s="189"/>
      <c r="K123" s="189"/>
      <c r="L123" s="189"/>
      <c r="M123" s="189"/>
      <c r="N123" s="189"/>
      <c r="O123" s="189"/>
      <c r="P123" s="189"/>
    </row>
    <row r="124" spans="2:16" s="185" customFormat="1" x14ac:dyDescent="0.2">
      <c r="B124" s="189"/>
      <c r="C124" s="189"/>
      <c r="D124" s="189"/>
      <c r="E124" s="189"/>
      <c r="F124" s="189"/>
      <c r="G124" s="189"/>
      <c r="H124" s="189"/>
      <c r="I124" s="189"/>
      <c r="J124" s="189"/>
      <c r="K124" s="189"/>
      <c r="L124" s="189"/>
      <c r="M124" s="189"/>
      <c r="N124" s="189"/>
      <c r="O124" s="189"/>
      <c r="P124" s="189"/>
    </row>
    <row r="125" spans="2:16" s="185" customFormat="1" x14ac:dyDescent="0.2">
      <c r="B125" s="189"/>
      <c r="C125" s="189"/>
      <c r="D125" s="189"/>
      <c r="E125" s="189"/>
      <c r="F125" s="189"/>
      <c r="G125" s="189"/>
      <c r="H125" s="189"/>
      <c r="I125" s="189"/>
      <c r="J125" s="189"/>
      <c r="K125" s="189"/>
      <c r="L125" s="189"/>
      <c r="M125" s="189"/>
      <c r="N125" s="189"/>
      <c r="O125" s="189"/>
      <c r="P125" s="189"/>
    </row>
    <row r="126" spans="2:16" s="185" customFormat="1" x14ac:dyDescent="0.2">
      <c r="B126" s="189"/>
      <c r="C126" s="189"/>
      <c r="D126" s="189"/>
      <c r="E126" s="189"/>
      <c r="F126" s="189"/>
      <c r="G126" s="189"/>
      <c r="H126" s="189"/>
      <c r="I126" s="189"/>
      <c r="J126" s="189"/>
      <c r="K126" s="189"/>
      <c r="L126" s="189"/>
      <c r="M126" s="189"/>
      <c r="N126" s="189"/>
      <c r="O126" s="189"/>
      <c r="P126" s="189"/>
    </row>
    <row r="127" spans="2:16" s="185" customFormat="1" x14ac:dyDescent="0.2">
      <c r="B127" s="189"/>
      <c r="C127" s="189"/>
      <c r="D127" s="189"/>
      <c r="E127" s="189"/>
      <c r="F127" s="189"/>
      <c r="G127" s="189"/>
      <c r="H127" s="189"/>
      <c r="I127" s="189"/>
      <c r="J127" s="189"/>
      <c r="K127" s="189"/>
      <c r="L127" s="189"/>
      <c r="M127" s="189"/>
      <c r="N127" s="189"/>
      <c r="O127" s="189"/>
      <c r="P127" s="189"/>
    </row>
    <row r="128" spans="2:16" s="185" customFormat="1" x14ac:dyDescent="0.2">
      <c r="B128" s="189"/>
      <c r="C128" s="189"/>
      <c r="D128" s="189"/>
      <c r="E128" s="189"/>
      <c r="F128" s="189"/>
      <c r="G128" s="189"/>
      <c r="H128" s="189"/>
      <c r="I128" s="189"/>
      <c r="J128" s="189"/>
      <c r="K128" s="189"/>
      <c r="L128" s="189"/>
      <c r="M128" s="189"/>
      <c r="N128" s="189"/>
      <c r="O128" s="189"/>
      <c r="P128" s="189"/>
    </row>
    <row r="129" spans="2:16" s="185" customFormat="1" x14ac:dyDescent="0.2">
      <c r="B129" s="189"/>
      <c r="C129" s="189"/>
      <c r="D129" s="189"/>
      <c r="E129" s="189"/>
      <c r="F129" s="189"/>
      <c r="G129" s="189"/>
      <c r="H129" s="189"/>
      <c r="I129" s="189"/>
      <c r="J129" s="189"/>
      <c r="K129" s="189"/>
      <c r="L129" s="189"/>
      <c r="M129" s="189"/>
      <c r="N129" s="189"/>
      <c r="O129" s="189"/>
      <c r="P129" s="189"/>
    </row>
    <row r="130" spans="2:16" s="185" customFormat="1" x14ac:dyDescent="0.2">
      <c r="B130" s="189"/>
      <c r="C130" s="189"/>
      <c r="D130" s="189"/>
      <c r="E130" s="189"/>
      <c r="F130" s="189"/>
      <c r="G130" s="189"/>
      <c r="H130" s="189"/>
      <c r="I130" s="189"/>
      <c r="J130" s="189"/>
      <c r="K130" s="189"/>
      <c r="L130" s="189"/>
      <c r="M130" s="189"/>
      <c r="N130" s="189"/>
      <c r="O130" s="189"/>
      <c r="P130" s="189"/>
    </row>
    <row r="131" spans="2:16" s="185" customFormat="1" x14ac:dyDescent="0.2">
      <c r="B131" s="189"/>
      <c r="C131" s="189"/>
      <c r="D131" s="189"/>
      <c r="E131" s="189"/>
      <c r="F131" s="189"/>
      <c r="G131" s="189"/>
      <c r="H131" s="189"/>
      <c r="I131" s="189"/>
      <c r="J131" s="189"/>
      <c r="K131" s="189"/>
      <c r="L131" s="189"/>
      <c r="M131" s="189"/>
      <c r="N131" s="189"/>
      <c r="O131" s="189"/>
      <c r="P131" s="189"/>
    </row>
    <row r="132" spans="2:16" s="185" customFormat="1" x14ac:dyDescent="0.2">
      <c r="B132" s="189"/>
      <c r="C132" s="189"/>
      <c r="D132" s="189"/>
      <c r="E132" s="189"/>
      <c r="F132" s="189"/>
      <c r="G132" s="189"/>
      <c r="H132" s="189"/>
      <c r="I132" s="189"/>
      <c r="J132" s="189"/>
      <c r="K132" s="189"/>
      <c r="L132" s="189"/>
      <c r="M132" s="189"/>
      <c r="N132" s="189"/>
      <c r="O132" s="189"/>
      <c r="P132" s="189"/>
    </row>
    <row r="133" spans="2:16" s="185" customFormat="1" x14ac:dyDescent="0.2">
      <c r="B133" s="189"/>
      <c r="C133" s="189"/>
      <c r="D133" s="189"/>
      <c r="E133" s="189"/>
      <c r="F133" s="189"/>
      <c r="G133" s="189"/>
      <c r="H133" s="189"/>
      <c r="I133" s="189"/>
      <c r="J133" s="189"/>
      <c r="K133" s="189"/>
      <c r="L133" s="189"/>
      <c r="M133" s="189"/>
      <c r="N133" s="189"/>
      <c r="O133" s="189"/>
      <c r="P133" s="189"/>
    </row>
    <row r="134" spans="2:16" s="185" customFormat="1" x14ac:dyDescent="0.2">
      <c r="B134" s="189"/>
      <c r="C134" s="189"/>
      <c r="D134" s="189"/>
      <c r="E134" s="189"/>
      <c r="F134" s="189"/>
      <c r="G134" s="189"/>
      <c r="H134" s="189"/>
      <c r="I134" s="189"/>
      <c r="J134" s="189"/>
      <c r="K134" s="189"/>
      <c r="L134" s="189"/>
      <c r="M134" s="189"/>
      <c r="N134" s="189"/>
      <c r="O134" s="189"/>
      <c r="P134" s="189"/>
    </row>
    <row r="135" spans="2:16" s="185" customFormat="1" x14ac:dyDescent="0.2">
      <c r="B135" s="189"/>
      <c r="C135" s="189"/>
      <c r="D135" s="189"/>
      <c r="E135" s="189"/>
      <c r="F135" s="189"/>
      <c r="G135" s="189"/>
      <c r="H135" s="189"/>
      <c r="I135" s="189"/>
      <c r="J135" s="189"/>
      <c r="K135" s="189"/>
      <c r="L135" s="189"/>
      <c r="M135" s="189"/>
      <c r="N135" s="189"/>
      <c r="O135" s="189"/>
      <c r="P135" s="189"/>
    </row>
    <row r="136" spans="2:16" s="185" customFormat="1" x14ac:dyDescent="0.2">
      <c r="B136" s="189"/>
      <c r="C136" s="189"/>
      <c r="D136" s="189"/>
      <c r="E136" s="189"/>
      <c r="F136" s="189"/>
      <c r="G136" s="189"/>
      <c r="H136" s="189"/>
      <c r="I136" s="189"/>
      <c r="J136" s="189"/>
      <c r="K136" s="189"/>
      <c r="L136" s="189"/>
      <c r="M136" s="189"/>
      <c r="N136" s="189"/>
      <c r="O136" s="189"/>
      <c r="P136" s="189"/>
    </row>
    <row r="137" spans="2:16" s="185" customFormat="1" x14ac:dyDescent="0.2">
      <c r="B137" s="189"/>
      <c r="C137" s="189"/>
      <c r="D137" s="189"/>
      <c r="E137" s="189"/>
      <c r="F137" s="189"/>
      <c r="G137" s="189"/>
      <c r="H137" s="189"/>
      <c r="I137" s="189"/>
      <c r="J137" s="189"/>
      <c r="K137" s="189"/>
      <c r="L137" s="189"/>
      <c r="M137" s="189"/>
      <c r="N137" s="189"/>
      <c r="O137" s="189"/>
      <c r="P137" s="189"/>
    </row>
    <row r="138" spans="2:16" s="185" customFormat="1" x14ac:dyDescent="0.2">
      <c r="B138" s="189"/>
      <c r="C138" s="189"/>
      <c r="D138" s="189"/>
      <c r="E138" s="189"/>
      <c r="F138" s="189"/>
      <c r="G138" s="189"/>
      <c r="H138" s="189"/>
      <c r="I138" s="189"/>
      <c r="J138" s="189"/>
      <c r="K138" s="189"/>
      <c r="L138" s="189"/>
      <c r="M138" s="189"/>
      <c r="N138" s="189"/>
      <c r="O138" s="189"/>
      <c r="P138" s="189"/>
    </row>
    <row r="139" spans="2:16" s="185" customFormat="1" x14ac:dyDescent="0.2">
      <c r="B139" s="189"/>
      <c r="C139" s="189"/>
      <c r="D139" s="189"/>
      <c r="E139" s="189"/>
      <c r="F139" s="189"/>
      <c r="G139" s="189"/>
      <c r="H139" s="189"/>
      <c r="I139" s="189"/>
      <c r="J139" s="189"/>
      <c r="K139" s="189"/>
      <c r="L139" s="189"/>
      <c r="M139" s="189"/>
      <c r="N139" s="189"/>
      <c r="O139" s="189"/>
      <c r="P139" s="189"/>
    </row>
  </sheetData>
  <sheetProtection algorithmName="SHA-512" hashValue="oyqnKfmkYuMNRti95CEq5uR+GKLVBPMyG/Auw7XYwVRhYxaGmZbPrMAO59DfpcVUbjF8FlvBkHTX2ih1+55WHA==" saltValue="07cEuWO8q4zxNjS7fkiTkA==" spinCount="100000" sheet="1" objects="1" scenarios="1"/>
  <mergeCells count="101">
    <mergeCell ref="Y85:AA85"/>
    <mergeCell ref="B72:E72"/>
    <mergeCell ref="B47:D47"/>
    <mergeCell ref="B49:D49"/>
    <mergeCell ref="F29:Q29"/>
    <mergeCell ref="B37:D37"/>
    <mergeCell ref="B43:D43"/>
    <mergeCell ref="B32:D32"/>
    <mergeCell ref="B33:D33"/>
    <mergeCell ref="B38:D38"/>
    <mergeCell ref="B45:D45"/>
    <mergeCell ref="B46:D46"/>
    <mergeCell ref="B34:D34"/>
    <mergeCell ref="B35:D35"/>
    <mergeCell ref="B36:D36"/>
    <mergeCell ref="B41:D41"/>
    <mergeCell ref="B42:D42"/>
    <mergeCell ref="B40:D40"/>
    <mergeCell ref="B39:D39"/>
    <mergeCell ref="B44:D44"/>
    <mergeCell ref="B48:D48"/>
    <mergeCell ref="AP4:AP5"/>
    <mergeCell ref="Z7:Z8"/>
    <mergeCell ref="AA7:AA8"/>
    <mergeCell ref="AB7:AB8"/>
    <mergeCell ref="AC7:AC8"/>
    <mergeCell ref="AD7:AD8"/>
    <mergeCell ref="AE7:AE8"/>
    <mergeCell ref="AP7:AP8"/>
    <mergeCell ref="AI7:AI8"/>
    <mergeCell ref="AJ7:AJ8"/>
    <mergeCell ref="AO7:AO8"/>
    <mergeCell ref="AK7:AK8"/>
    <mergeCell ref="AL7:AL8"/>
    <mergeCell ref="AM7:AM8"/>
    <mergeCell ref="AN7:AN8"/>
    <mergeCell ref="AO4:AO5"/>
    <mergeCell ref="AN4:AN5"/>
    <mergeCell ref="AM4:AM5"/>
    <mergeCell ref="AE4:AE5"/>
    <mergeCell ref="AH4:AH5"/>
    <mergeCell ref="AJ4:AJ5"/>
    <mergeCell ref="AG4:AG5"/>
    <mergeCell ref="AI4:AI5"/>
    <mergeCell ref="B2:B3"/>
    <mergeCell ref="C21:D21"/>
    <mergeCell ref="Z2:AL2"/>
    <mergeCell ref="C9:G9"/>
    <mergeCell ref="C7:G7"/>
    <mergeCell ref="AL4:AL5"/>
    <mergeCell ref="AF7:AF8"/>
    <mergeCell ref="AG7:AG8"/>
    <mergeCell ref="AH7:AH8"/>
    <mergeCell ref="AK4:AK5"/>
    <mergeCell ref="Z4:Z6"/>
    <mergeCell ref="AA4:AA6"/>
    <mergeCell ref="AB4:AB6"/>
    <mergeCell ref="AC4:AC5"/>
    <mergeCell ref="AF4:AF5"/>
    <mergeCell ref="AD4:AD5"/>
    <mergeCell ref="C2:N2"/>
    <mergeCell ref="O2:Q3"/>
    <mergeCell ref="C3:N3"/>
    <mergeCell ref="B5:Q5"/>
    <mergeCell ref="O4:Q4"/>
    <mergeCell ref="C4:N4"/>
    <mergeCell ref="AB34:AC34"/>
    <mergeCell ref="AF34:AG34"/>
    <mergeCell ref="Z34:AA34"/>
    <mergeCell ref="AA13:AB13"/>
    <mergeCell ref="L11:L12"/>
    <mergeCell ref="B31:D31"/>
    <mergeCell ref="B26:Q27"/>
    <mergeCell ref="S29:W29"/>
    <mergeCell ref="B29:D30"/>
    <mergeCell ref="J11:J12"/>
    <mergeCell ref="P24:Q24"/>
    <mergeCell ref="P25:Q25"/>
    <mergeCell ref="E29:E30"/>
    <mergeCell ref="B11:B12"/>
    <mergeCell ref="C11:D11"/>
    <mergeCell ref="E11:F11"/>
    <mergeCell ref="B20:F20"/>
    <mergeCell ref="C17:F17"/>
    <mergeCell ref="C24:K25"/>
    <mergeCell ref="H19:I19"/>
    <mergeCell ref="G11:I11"/>
    <mergeCell ref="B22:G22"/>
    <mergeCell ref="B24:B25"/>
    <mergeCell ref="AE62:AE63"/>
    <mergeCell ref="B50:Q50"/>
    <mergeCell ref="Y68:AA68"/>
    <mergeCell ref="AB62:AD62"/>
    <mergeCell ref="Y62:Y63"/>
    <mergeCell ref="Z62:Z63"/>
    <mergeCell ref="AA62:AA63"/>
    <mergeCell ref="Y64:Y67"/>
    <mergeCell ref="Z64:Z67"/>
    <mergeCell ref="Y52:Y54"/>
    <mergeCell ref="Z52:Z54"/>
    <mergeCell ref="Y55:AA55"/>
  </mergeCells>
  <phoneticPr fontId="5" type="noConversion"/>
  <conditionalFormatting sqref="D18 C17 D13:D16">
    <cfRule type="cellIs" dxfId="201" priority="16" stopIfTrue="1" operator="equal">
      <formula>"x"</formula>
    </cfRule>
  </conditionalFormatting>
  <conditionalFormatting sqref="H20:I20 I21 K20:L21">
    <cfRule type="cellIs" dxfId="200" priority="17" stopIfTrue="1" operator="greaterThan">
      <formula>0</formula>
    </cfRule>
  </conditionalFormatting>
  <conditionalFormatting sqref="G31:G43 Q31:Q43 I31:I43 AB7:AB8 AD7:AD8 AF7:AF8 AH7:AH8 AJ7:AJ8 AL7:AL8 AN7:AN8 AP7:AP8 K31:K43 M31:M43 O31:O43 N31:N34 M49:O49 I49:K49 Q49 G49 O45:O47 M45:M47 K45:K47 I45:I47 Q45:Q47 G45:G47">
    <cfRule type="cellIs" dxfId="199" priority="18" stopIfTrue="1" operator="greaterThanOrEqual">
      <formula>0</formula>
    </cfRule>
  </conditionalFormatting>
  <conditionalFormatting sqref="F31:F43 F45:F47">
    <cfRule type="cellIs" dxfId="198" priority="15" operator="lessThan">
      <formula>0</formula>
    </cfRule>
  </conditionalFormatting>
  <conditionalFormatting sqref="D19">
    <cfRule type="cellIs" dxfId="197" priority="14" stopIfTrue="1" operator="equal">
      <formula>"x"</formula>
    </cfRule>
  </conditionalFormatting>
  <conditionalFormatting sqref="F21">
    <cfRule type="cellIs" dxfId="196" priority="13" stopIfTrue="1" operator="greaterThan">
      <formula>0</formula>
    </cfRule>
  </conditionalFormatting>
  <conditionalFormatting sqref="O48 M48 K48 I48 Q48 G48">
    <cfRule type="cellIs" dxfId="195" priority="12" stopIfTrue="1" operator="greaterThanOrEqual">
      <formula>0</formula>
    </cfRule>
  </conditionalFormatting>
  <conditionalFormatting sqref="F48">
    <cfRule type="cellIs" dxfId="194" priority="11" operator="lessThan">
      <formula>0</formula>
    </cfRule>
  </conditionalFormatting>
  <conditionalFormatting sqref="O44 M44 K44 I44 Q44 G44">
    <cfRule type="cellIs" dxfId="193" priority="2" stopIfTrue="1" operator="greaterThanOrEqual">
      <formula>0</formula>
    </cfRule>
  </conditionalFormatting>
  <conditionalFormatting sqref="F44">
    <cfRule type="cellIs" dxfId="192" priority="1" operator="lessThan">
      <formula>0</formula>
    </cfRule>
  </conditionalFormatting>
  <printOptions horizontalCentered="1" verticalCentered="1"/>
  <pageMargins left="0.39370078740157483" right="0.39370078740157483" top="0.39370078740157483" bottom="0.39370078740157483" header="0" footer="0"/>
  <pageSetup scale="64" orientation="landscape" horizontalDpi="300" verticalDpi="300" r:id="rId1"/>
  <headerFooter alignWithMargins="0">
    <oddFooter>&amp;R&amp;"Arial Narrow,Cursiva"&amp;8Página &amp;P de &amp;N</oddFooter>
  </headerFooter>
  <rowBreaks count="1" manualBreakCount="1">
    <brk id="22" min="1" max="1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35</vt:i4>
      </vt:variant>
    </vt:vector>
  </HeadingPairs>
  <TitlesOfParts>
    <vt:vector size="73" baseType="lpstr">
      <vt:lpstr>INSTRUCCIONES</vt:lpstr>
      <vt:lpstr>OBJETIVOS</vt:lpstr>
      <vt:lpstr>ESTABLECIMIENTO</vt:lpstr>
      <vt:lpstr>AISLAMIENTO</vt:lpstr>
      <vt:lpstr>EVENTOS</vt:lpstr>
      <vt:lpstr>ESTUDIOS DOCUMENTOS</vt:lpstr>
      <vt:lpstr>MONITOREO Y SEGUIMIENTO</vt:lpstr>
      <vt:lpstr>GESTION</vt:lpstr>
      <vt:lpstr>FINANC</vt:lpstr>
      <vt:lpstr>Proyecto</vt:lpstr>
      <vt:lpstr>Plan Adq</vt:lpstr>
      <vt:lpstr>CRONOGRAMA</vt:lpstr>
      <vt:lpstr>POA-1</vt:lpstr>
      <vt:lpstr>POA-2</vt:lpstr>
      <vt:lpstr>POA-3</vt:lpstr>
      <vt:lpstr>POA-4</vt:lpstr>
      <vt:lpstr>POA-5</vt:lpstr>
      <vt:lpstr>Seguimiento</vt:lpstr>
      <vt:lpstr>EJEC-1I</vt:lpstr>
      <vt:lpstr>EJEC-2I</vt:lpstr>
      <vt:lpstr>EJEC-3I</vt:lpstr>
      <vt:lpstr>EJEC-4I</vt:lpstr>
      <vt:lpstr>EJEC-5I</vt:lpstr>
      <vt:lpstr>EJEC-1II</vt:lpstr>
      <vt:lpstr>EJEC-2II</vt:lpstr>
      <vt:lpstr>EJEC-3II</vt:lpstr>
      <vt:lpstr>EJEC-4II</vt:lpstr>
      <vt:lpstr>EJEC-5II</vt:lpstr>
      <vt:lpstr>EJEC-1III</vt:lpstr>
      <vt:lpstr>EJEC-2III</vt:lpstr>
      <vt:lpstr>EJEC-3III</vt:lpstr>
      <vt:lpstr>EJEC-4III</vt:lpstr>
      <vt:lpstr>EJEC-5III</vt:lpstr>
      <vt:lpstr>EJEC-1IV</vt:lpstr>
      <vt:lpstr>EJEC-2IV</vt:lpstr>
      <vt:lpstr>EJEC-3IV</vt:lpstr>
      <vt:lpstr>EJEC-4IV</vt:lpstr>
      <vt:lpstr>EJEC-5IV</vt:lpstr>
      <vt:lpstr>AISLAMIENTO!Área_de_impresión</vt:lpstr>
      <vt:lpstr>CRONOGRAMA!Área_de_impresión</vt:lpstr>
      <vt:lpstr>'EJEC-1I'!Área_de_impresión</vt:lpstr>
      <vt:lpstr>'EJEC-1II'!Área_de_impresión</vt:lpstr>
      <vt:lpstr>'EJEC-1III'!Área_de_impresión</vt:lpstr>
      <vt:lpstr>'EJEC-1IV'!Área_de_impresión</vt:lpstr>
      <vt:lpstr>'EJEC-2I'!Área_de_impresión</vt:lpstr>
      <vt:lpstr>'EJEC-2II'!Área_de_impresión</vt:lpstr>
      <vt:lpstr>'EJEC-2III'!Área_de_impresión</vt:lpstr>
      <vt:lpstr>'EJEC-2IV'!Área_de_impresión</vt:lpstr>
      <vt:lpstr>'EJEC-3I'!Área_de_impresión</vt:lpstr>
      <vt:lpstr>'EJEC-3II'!Área_de_impresión</vt:lpstr>
      <vt:lpstr>'EJEC-3III'!Área_de_impresión</vt:lpstr>
      <vt:lpstr>'EJEC-3IV'!Área_de_impresión</vt:lpstr>
      <vt:lpstr>'EJEC-4I'!Área_de_impresión</vt:lpstr>
      <vt:lpstr>'EJEC-4II'!Área_de_impresión</vt:lpstr>
      <vt:lpstr>'EJEC-4III'!Área_de_impresión</vt:lpstr>
      <vt:lpstr>'EJEC-4IV'!Área_de_impresión</vt:lpstr>
      <vt:lpstr>'EJEC-5I'!Área_de_impresión</vt:lpstr>
      <vt:lpstr>'EJEC-5II'!Área_de_impresión</vt:lpstr>
      <vt:lpstr>'EJEC-5III'!Área_de_impresión</vt:lpstr>
      <vt:lpstr>'EJEC-5IV'!Área_de_impresión</vt:lpstr>
      <vt:lpstr>ESTABLECIMIENTO!Área_de_impresión</vt:lpstr>
      <vt:lpstr>FINANC!Área_de_impresión</vt:lpstr>
      <vt:lpstr>GESTION!Área_de_impresión</vt:lpstr>
      <vt:lpstr>OBJETIVOS!Área_de_impresión</vt:lpstr>
      <vt:lpstr>'Plan Adq'!Área_de_impresión</vt:lpstr>
      <vt:lpstr>'POA-1'!Área_de_impresión</vt:lpstr>
      <vt:lpstr>'POA-2'!Área_de_impresión</vt:lpstr>
      <vt:lpstr>'POA-3'!Área_de_impresión</vt:lpstr>
      <vt:lpstr>'POA-4'!Área_de_impresión</vt:lpstr>
      <vt:lpstr>'POA-5'!Área_de_impresión</vt:lpstr>
      <vt:lpstr>Proyecto!Área_de_impresión</vt:lpstr>
      <vt:lpstr>Seguimiento!Área_de_impresión</vt:lpstr>
      <vt:lpstr>Seguimiento!Títulos_a_imprimir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CHIQUILLO</dc:creator>
  <cp:lastModifiedBy>Olga Patricia Bello Sepulveda</cp:lastModifiedBy>
  <cp:lastPrinted>2017-12-21T14:20:17Z</cp:lastPrinted>
  <dcterms:created xsi:type="dcterms:W3CDTF">2010-10-12T18:52:05Z</dcterms:created>
  <dcterms:modified xsi:type="dcterms:W3CDTF">2023-06-20T20:35:30Z</dcterms:modified>
</cp:coreProperties>
</file>